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480" yWindow="120" windowWidth="27795" windowHeight="12585"/>
  </bookViews>
  <sheets>
    <sheet name="перемещ (2)" sheetId="2" r:id="rId1"/>
  </sheets>
  <definedNames>
    <definedName name="_xlnm.Print_Titles" localSheetId="0">'перемещ (2)'!$4:$5</definedName>
    <definedName name="_xlnm.Print_Area" localSheetId="0">'перемещ (2)'!$A$1:$G$52</definedName>
  </definedNames>
  <calcPr calcId="145621"/>
</workbook>
</file>

<file path=xl/calcChain.xml><?xml version="1.0" encoding="utf-8"?>
<calcChain xmlns="http://schemas.openxmlformats.org/spreadsheetml/2006/main">
  <c r="E27" i="2"/>
  <c r="D17" l="1"/>
  <c r="D46"/>
  <c r="E19"/>
  <c r="F19"/>
  <c r="D20"/>
  <c r="D7" l="1"/>
  <c r="D10"/>
  <c r="D9"/>
  <c r="D43" l="1"/>
  <c r="E50"/>
  <c r="F50"/>
  <c r="D25" l="1"/>
  <c r="D36"/>
  <c r="D28"/>
  <c r="E51" l="1"/>
  <c r="D50"/>
  <c r="C50"/>
  <c r="D49"/>
  <c r="E49" s="1"/>
  <c r="E48"/>
  <c r="E46"/>
  <c r="E45" s="1"/>
  <c r="F45"/>
  <c r="C45"/>
  <c r="E44"/>
  <c r="E43"/>
  <c r="E42"/>
  <c r="E41"/>
  <c r="E40"/>
  <c r="F39"/>
  <c r="D39"/>
  <c r="C39"/>
  <c r="E37"/>
  <c r="E36"/>
  <c r="E35" s="1"/>
  <c r="H35" s="1"/>
  <c r="F35"/>
  <c r="D35"/>
  <c r="C35"/>
  <c r="E34"/>
  <c r="E33"/>
  <c r="E32"/>
  <c r="E30"/>
  <c r="H27"/>
  <c r="F27"/>
  <c r="D27"/>
  <c r="C27"/>
  <c r="E25"/>
  <c r="E23"/>
  <c r="F22"/>
  <c r="D22"/>
  <c r="C22"/>
  <c r="E20"/>
  <c r="D19"/>
  <c r="C19"/>
  <c r="E17"/>
  <c r="E16" s="1"/>
  <c r="F16"/>
  <c r="D16"/>
  <c r="C16"/>
  <c r="E12"/>
  <c r="F11"/>
  <c r="E11"/>
  <c r="H11" s="1"/>
  <c r="D11"/>
  <c r="C11"/>
  <c r="E10"/>
  <c r="E9"/>
  <c r="E8"/>
  <c r="E7"/>
  <c r="F6"/>
  <c r="D6"/>
  <c r="C6"/>
  <c r="H45" l="1"/>
  <c r="F52"/>
  <c r="H16"/>
  <c r="E39"/>
  <c r="H39" s="1"/>
  <c r="H19"/>
  <c r="E22"/>
  <c r="H22" s="1"/>
  <c r="C52"/>
  <c r="D45"/>
  <c r="D52" s="1"/>
  <c r="E6"/>
  <c r="H6" s="1"/>
  <c r="E52" l="1"/>
  <c r="H52" s="1"/>
</calcChain>
</file>

<file path=xl/sharedStrings.xml><?xml version="1.0" encoding="utf-8"?>
<sst xmlns="http://schemas.openxmlformats.org/spreadsheetml/2006/main" count="72" uniqueCount="64">
  <si>
    <t>тыс. рублей</t>
  </si>
  <si>
    <t xml:space="preserve"> Раз дел</t>
  </si>
  <si>
    <t>Наименование разделов/ ГРБС</t>
  </si>
  <si>
    <t>Отклонение</t>
  </si>
  <si>
    <t>проверка (скрыть)</t>
  </si>
  <si>
    <t>Пояснение</t>
  </si>
  <si>
    <t>1</t>
  </si>
  <si>
    <t>0100</t>
  </si>
  <si>
    <t>Общегосударственные вопросы, в том числе</t>
  </si>
  <si>
    <t>Администрация города Миасса</t>
  </si>
  <si>
    <t>Собрание депутатов города Миасса</t>
  </si>
  <si>
    <t>Финансовое управление Администрации города Миасса</t>
  </si>
  <si>
    <t>в т.ч.</t>
  </si>
  <si>
    <t>резервный фонд Администрации города Миасса, зарезервированные на выполнение обязательств по исполнению судебных решений по искам, удовлетворяемых за счет бюджета Округа и иных незапланированных расходов бюджета Округа</t>
  </si>
  <si>
    <t>0300</t>
  </si>
  <si>
    <t>Национальная безопасность и правоохранительная деятельность, в том числе</t>
  </si>
  <si>
    <r>
      <t xml:space="preserve">Администрация города Миасса </t>
    </r>
    <r>
      <rPr>
        <i/>
        <sz val="11"/>
        <rFont val="Times New Roman"/>
        <family val="1"/>
        <charset val="204"/>
      </rPr>
      <t>(в том числе Управление ГО и ЧС, отдел ЗАГС)</t>
    </r>
  </si>
  <si>
    <t>0400</t>
  </si>
  <si>
    <t>Национальная экономика, в том числе</t>
  </si>
  <si>
    <r>
      <t>Администрация города Миасса</t>
    </r>
    <r>
      <rPr>
        <i/>
        <sz val="11"/>
        <rFont val="Times New Roman"/>
        <family val="1"/>
        <charset val="204"/>
      </rPr>
      <t xml:space="preserve"> (в том числе  МКУ "Комитет по строительству", Управление ЖКХ, энергетики и транспорта (транспорт))</t>
    </r>
  </si>
  <si>
    <t>0500</t>
  </si>
  <si>
    <t>Жилищно-коммунальное хозяйство, в том числе</t>
  </si>
  <si>
    <r>
      <t>Администрация города Миасса</t>
    </r>
    <r>
      <rPr>
        <i/>
        <sz val="11"/>
        <rFont val="Times New Roman"/>
        <family val="1"/>
        <charset val="204"/>
      </rPr>
      <t xml:space="preserve"> (в том числе  МКУ "Комитет по строительству", Управление ЖКХ, энергетики и транспорта)</t>
    </r>
  </si>
  <si>
    <t>Управление ФКиС Администрации города Миасса</t>
  </si>
  <si>
    <t>0600</t>
  </si>
  <si>
    <t>Охрана  окружающей  среды, в том числе</t>
  </si>
  <si>
    <r>
      <t xml:space="preserve">Администрация города Миасса </t>
    </r>
    <r>
      <rPr>
        <i/>
        <sz val="11"/>
        <rFont val="Times New Roman"/>
        <family val="1"/>
        <charset val="204"/>
      </rPr>
      <t>(в том числе МКУ "УЭП")</t>
    </r>
  </si>
  <si>
    <t>0700</t>
  </si>
  <si>
    <t>Образование, в том числе</t>
  </si>
  <si>
    <t>Управление образования Администрации города Миасса</t>
  </si>
  <si>
    <r>
      <t xml:space="preserve">Управление культуры Администрации города Миасса </t>
    </r>
    <r>
      <rPr>
        <i/>
        <sz val="11"/>
        <rFont val="Times New Roman"/>
        <family val="1"/>
        <charset val="204"/>
      </rPr>
      <t>(муз.школы)</t>
    </r>
  </si>
  <si>
    <t>УСЗН Администрации города Миасса</t>
  </si>
  <si>
    <t>0800</t>
  </si>
  <si>
    <t>Культура, кинематография, в том числе</t>
  </si>
  <si>
    <t>Управление культуры Администрации города Миасса</t>
  </si>
  <si>
    <r>
      <t xml:space="preserve">Администрация города Миасса </t>
    </r>
    <r>
      <rPr>
        <i/>
        <sz val="12"/>
        <rFont val="Times New Roman"/>
        <family val="1"/>
        <charset val="204"/>
      </rPr>
      <t>(в том числе  МКУ "Комитет по строительству")</t>
    </r>
  </si>
  <si>
    <t>1000</t>
  </si>
  <si>
    <t>Социальная политика, в том числе</t>
  </si>
  <si>
    <r>
      <t>УСЗН Администрации города Миасса (</t>
    </r>
    <r>
      <rPr>
        <i/>
        <sz val="11"/>
        <rFont val="Times New Roman"/>
        <family val="1"/>
        <charset val="204"/>
      </rPr>
      <t>в том числе содержание аппарата, пособия, пенсии, компенсации и т.д.)</t>
    </r>
  </si>
  <si>
    <r>
      <t xml:space="preserve">Финансовое управление Администрации города Миасса </t>
    </r>
    <r>
      <rPr>
        <i/>
        <sz val="11"/>
        <rFont val="Times New Roman"/>
        <family val="1"/>
        <charset val="204"/>
      </rPr>
      <t>(резерв на з/плату)</t>
    </r>
  </si>
  <si>
    <t>1100</t>
  </si>
  <si>
    <t>Физическая культура и спорт, в том числе</t>
  </si>
  <si>
    <r>
      <t xml:space="preserve">Администрация города Миасса </t>
    </r>
    <r>
      <rPr>
        <i/>
        <sz val="11"/>
        <rFont val="Times New Roman"/>
        <family val="1"/>
        <charset val="204"/>
      </rPr>
      <t xml:space="preserve">(в том числе МКУ "Комитет по строительству") </t>
    </r>
  </si>
  <si>
    <t>1300</t>
  </si>
  <si>
    <t>Обслуживание государственного (муниципального) долга, в том числе</t>
  </si>
  <si>
    <t>ВСЕГО</t>
  </si>
  <si>
    <t xml:space="preserve">Утвержденный бюджет на 2026 год  </t>
  </si>
  <si>
    <t>Ассигнования на 2026 год</t>
  </si>
  <si>
    <t>Уменьшение (перемещение) ассигнований в сумме 2801,4 тыс. рублей на раздел 1100  в связи с передачей здания МБДОУ № 62 (ул.Макаренко, 2а) в МБУ ДО "СШ по АВС"</t>
  </si>
  <si>
    <t>Увеличение (перемещение) ассигнований в сумме 2801,4 тыс. рублей с раздела 0700 в связи с передачей здания МБДОУ № 62 (ул.Макаренко, 2а) в МБУ ДО "СШ по АВС"</t>
  </si>
  <si>
    <t>Уменьшение (перемещение) ассигнований в сумме 25239,6 тыс. рублей с экономии расходов на обслуживание муниципального долга на разделы 0500,1000, 1100</t>
  </si>
  <si>
    <t xml:space="preserve">Увеличение (перемещение) ассигнований в сумме 955,8 тыс. рублей на оплату исполнительных листов с зарезервированных средств раздел 0100 </t>
  </si>
  <si>
    <t>Информация об изменении ассигнований бюджета Миасского городского округа Челябинской области в 2026 году (после принятия решения Собранием депутатов города Миасса от 18.12.2025г. № 2 по 19.01.2026г.) и планируемые к изменению ассигнования в проекте решения</t>
  </si>
  <si>
    <t>Приложение 1 к реестру</t>
  </si>
  <si>
    <t>Уменьшение (перемещение) ассигнований в сумме 4000,0 тыс. рублей на раздел 1100</t>
  </si>
  <si>
    <t>Увеличение (перемещение) ассигнований в сумме 14000,0 тыс. рублей на проведение строительно-монтажных работ по переустройству наружной теплотрассы по объекту «Центр спортивных единоборств» с разделов 0400,1300</t>
  </si>
  <si>
    <t>Увеличение ассигнований в сумме 1145,4 тыс. рублей на остаток неиспользованных поступлений в 2025 году платы за негативное воздействие на окружающую среду</t>
  </si>
  <si>
    <t>Увеличение ассигнований в сумме 21878 тыс. рублей на  возмещение затрат теплоснабжающим организациям (остаток  дотации из областного бюджета, выделенной в 2025 году)</t>
  </si>
  <si>
    <t xml:space="preserve">Увеличение ассигнований в сумме 73,6 тыс. рублей за счет поступлений  от приносящей доход деятельности казенных учреждений (в пределах  остататка средств на едином казначейском счете на 01.01.2026 года)  </t>
  </si>
  <si>
    <t xml:space="preserve">Увеличение ассигнований в сумме 2662,2 тыс. рублей за счет поступлений от приносящей доход деятельности казенных учреждений и денежных пожертвований (в пределах  остататка средств на едином казначейском счете на 01.01.2026 года)  </t>
  </si>
  <si>
    <t xml:space="preserve">Увеличение (перемещение) ассигнований в сумме 326,7 тыс. рублей с раздела 0100 в зарезервированные средства </t>
  </si>
  <si>
    <t>Увеличение (перемещение) ассигнований в сумме 613 тыс. рублей: 450,0 тыс. рублей на разработку проектно-сметной документации объекта "Ливневая канализация от ул. Добролюбова до ул. Циолковского"; 163,0 тыс. рублей на очистку от деревьев автобусного парка МУП "УПП МГО" с  с раздела  1300</t>
  </si>
  <si>
    <t>Увеличение ассигнований в сумме 6689,7 тыс. рублей на разработки проектно-сметных документаций, проведение гос.экспертиз, инженерных изысканий объектов МКУ "Комитет по строительству" с раздела 1300</t>
  </si>
  <si>
    <t>Уменьшение (перемещение)  ассигнований в сумме 7655,8 тыс. рублей из зарезервированных средств на разделы 0100,0400,0500,1100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</si>
</sst>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\ _₽"/>
  </numFmts>
  <fonts count="2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3"/>
      <name val="Times New Roman"/>
      <family val="1"/>
      <charset val="204"/>
    </font>
    <font>
      <sz val="13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sz val="12"/>
      <color rgb="FFFFFF0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color theme="1"/>
      <name val="Times New Roman"/>
      <family val="2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7" fillId="0" borderId="0"/>
    <xf numFmtId="0" fontId="18" fillId="0" borderId="0"/>
    <xf numFmtId="0" fontId="19" fillId="0" borderId="0"/>
    <xf numFmtId="0" fontId="17" fillId="0" borderId="0"/>
    <xf numFmtId="0" fontId="1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1" fillId="0" borderId="0"/>
    <xf numFmtId="0" fontId="2" fillId="0" borderId="0" applyFont="0" applyFill="0" applyBorder="0" applyAlignment="0" applyProtection="0"/>
  </cellStyleXfs>
  <cellXfs count="102">
    <xf numFmtId="0" fontId="0" fillId="0" borderId="0" xfId="0"/>
    <xf numFmtId="0" fontId="5" fillId="2" borderId="0" xfId="0" applyFont="1" applyFill="1"/>
    <xf numFmtId="49" fontId="6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justify" vertical="center"/>
    </xf>
    <xf numFmtId="164" fontId="5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/>
    <xf numFmtId="49" fontId="5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justify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/>
    <xf numFmtId="164" fontId="10" fillId="2" borderId="1" xfId="0" applyNumberFormat="1" applyFont="1" applyFill="1" applyBorder="1" applyAlignment="1">
      <alignment horizontal="justify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  <xf numFmtId="164" fontId="5" fillId="0" borderId="0" xfId="0" applyNumberFormat="1" applyFont="1" applyFill="1"/>
    <xf numFmtId="164" fontId="10" fillId="0" borderId="1" xfId="0" applyNumberFormat="1" applyFont="1" applyFill="1" applyBorder="1" applyAlignment="1">
      <alignment horizontal="justify" vertical="center" wrapText="1"/>
    </xf>
    <xf numFmtId="164" fontId="6" fillId="2" borderId="0" xfId="0" applyNumberFormat="1" applyFont="1" applyFill="1"/>
    <xf numFmtId="164" fontId="15" fillId="2" borderId="0" xfId="0" applyNumberFormat="1" applyFont="1" applyFill="1"/>
    <xf numFmtId="0" fontId="7" fillId="2" borderId="1" xfId="0" applyFont="1" applyFill="1" applyBorder="1" applyAlignment="1">
      <alignment horizontal="justify" vertical="center"/>
    </xf>
    <xf numFmtId="0" fontId="9" fillId="2" borderId="0" xfId="0" applyFont="1" applyFill="1"/>
    <xf numFmtId="4" fontId="7" fillId="2" borderId="2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justify" vertical="center"/>
    </xf>
    <xf numFmtId="164" fontId="14" fillId="2" borderId="1" xfId="0" applyNumberFormat="1" applyFont="1" applyFill="1" applyBorder="1" applyAlignment="1">
      <alignment horizontal="justify" vertical="center"/>
    </xf>
    <xf numFmtId="49" fontId="5" fillId="2" borderId="0" xfId="0" applyNumberFormat="1" applyFont="1" applyFill="1" applyAlignment="1">
      <alignment horizontal="center"/>
    </xf>
    <xf numFmtId="0" fontId="7" fillId="2" borderId="4" xfId="0" applyFont="1" applyFill="1" applyBorder="1" applyAlignment="1">
      <alignment horizontal="justify" vertical="center" wrapText="1"/>
    </xf>
    <xf numFmtId="0" fontId="6" fillId="0" borderId="0" xfId="0" applyFont="1" applyFill="1"/>
    <xf numFmtId="164" fontId="9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justify" vertical="center" wrapText="1"/>
    </xf>
    <xf numFmtId="164" fontId="8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justify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justify" vertical="center" wrapText="1"/>
    </xf>
    <xf numFmtId="49" fontId="10" fillId="2" borderId="1" xfId="0" applyNumberFormat="1" applyFont="1" applyFill="1" applyBorder="1" applyAlignment="1">
      <alignment horizontal="justify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10" fillId="2" borderId="0" xfId="0" applyFont="1" applyFill="1" applyAlignment="1">
      <alignment horizontal="right" vertical="center" wrapText="1"/>
    </xf>
    <xf numFmtId="164" fontId="10" fillId="2" borderId="0" xfId="0" applyNumberFormat="1" applyFont="1" applyFill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justify" vertical="center" wrapText="1"/>
    </xf>
    <xf numFmtId="0" fontId="10" fillId="0" borderId="4" xfId="0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justify" vertical="center" wrapText="1"/>
    </xf>
    <xf numFmtId="164" fontId="10" fillId="2" borderId="4" xfId="0" applyNumberFormat="1" applyFont="1" applyFill="1" applyBorder="1" applyAlignment="1">
      <alignment horizontal="justify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164" fontId="7" fillId="2" borderId="4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justify" vertical="center" wrapText="1"/>
    </xf>
    <xf numFmtId="164" fontId="10" fillId="0" borderId="3" xfId="0" applyNumberFormat="1" applyFont="1" applyFill="1" applyBorder="1" applyAlignment="1">
      <alignment horizontal="justify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justify" vertical="center" wrapText="1"/>
    </xf>
    <xf numFmtId="164" fontId="10" fillId="0" borderId="4" xfId="0" applyNumberFormat="1" applyFont="1" applyFill="1" applyBorder="1" applyAlignment="1">
      <alignment horizontal="justify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vertical="center"/>
    </xf>
  </cellXfs>
  <cellStyles count="16">
    <cellStyle name="Normal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5 2" xfId="7"/>
    <cellStyle name="Обычный 5 3" xfId="8"/>
    <cellStyle name="Обычный 6" xfId="9"/>
    <cellStyle name="Обычный 6 2" xfId="10"/>
    <cellStyle name="Обычный 7" xfId="11"/>
    <cellStyle name="Обычный 7 2" xfId="12"/>
    <cellStyle name="Обычный 7 3" xfId="13"/>
    <cellStyle name="Обычный 8" xfId="14"/>
    <cellStyle name="Финансовый 2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tabColor rgb="FFFFC000"/>
    <pageSetUpPr fitToPage="1"/>
  </sheetPr>
  <dimension ref="A1:H53"/>
  <sheetViews>
    <sheetView tabSelected="1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A2" sqref="A2:G2"/>
    </sheetView>
  </sheetViews>
  <sheetFormatPr defaultColWidth="14.42578125" defaultRowHeight="15.75"/>
  <cols>
    <col min="1" max="1" width="7.5703125" style="34" customWidth="1"/>
    <col min="2" max="2" width="48.5703125" style="3" customWidth="1"/>
    <col min="3" max="3" width="16.85546875" style="4" customWidth="1"/>
    <col min="4" max="4" width="15.140625" style="4" customWidth="1"/>
    <col min="5" max="5" width="13.5703125" style="4" customWidth="1"/>
    <col min="6" max="6" width="14.140625" style="4" hidden="1" customWidth="1"/>
    <col min="7" max="7" width="71.5703125" style="60" customWidth="1"/>
    <col min="8" max="8" width="15" style="1" hidden="1" customWidth="1"/>
    <col min="9" max="20" width="9.140625" style="1" customWidth="1"/>
    <col min="21" max="21" width="60.42578125" style="1" customWidth="1"/>
    <col min="22" max="22" width="0" style="1" hidden="1" customWidth="1"/>
    <col min="23" max="23" width="14.7109375" style="1" customWidth="1"/>
    <col min="24" max="24" width="14.5703125" style="1" customWidth="1"/>
    <col min="25" max="25" width="0" style="1" hidden="1" customWidth="1"/>
    <col min="26" max="26" width="14.5703125" style="1" customWidth="1"/>
    <col min="27" max="27" width="15" style="1" customWidth="1"/>
    <col min="28" max="29" width="14.5703125" style="1" customWidth="1"/>
    <col min="30" max="16384" width="14.42578125" style="1"/>
  </cols>
  <sheetData>
    <row r="1" spans="1:8">
      <c r="G1" s="57" t="s">
        <v>53</v>
      </c>
    </row>
    <row r="2" spans="1:8" ht="33.75" customHeight="1">
      <c r="A2" s="100" t="s">
        <v>52</v>
      </c>
      <c r="B2" s="100"/>
      <c r="C2" s="100"/>
      <c r="D2" s="100"/>
      <c r="E2" s="100"/>
      <c r="F2" s="100"/>
      <c r="G2" s="101"/>
    </row>
    <row r="3" spans="1:8">
      <c r="A3" s="2"/>
      <c r="G3" s="58" t="s">
        <v>0</v>
      </c>
    </row>
    <row r="4" spans="1:8" s="9" customFormat="1" ht="45">
      <c r="A4" s="5" t="s">
        <v>1</v>
      </c>
      <c r="B4" s="6" t="s">
        <v>2</v>
      </c>
      <c r="C4" s="7" t="s">
        <v>46</v>
      </c>
      <c r="D4" s="7" t="s">
        <v>47</v>
      </c>
      <c r="E4" s="7" t="s">
        <v>3</v>
      </c>
      <c r="F4" s="55" t="s">
        <v>4</v>
      </c>
      <c r="G4" s="59" t="s">
        <v>5</v>
      </c>
      <c r="H4" s="36"/>
    </row>
    <row r="5" spans="1:8">
      <c r="A5" s="10" t="s">
        <v>6</v>
      </c>
      <c r="B5" s="8">
        <v>2</v>
      </c>
      <c r="C5" s="11">
        <v>3</v>
      </c>
      <c r="D5" s="11">
        <v>4</v>
      </c>
      <c r="E5" s="11">
        <v>5</v>
      </c>
      <c r="F5" s="12"/>
      <c r="G5" s="59">
        <v>6</v>
      </c>
      <c r="H5" s="56"/>
    </row>
    <row r="6" spans="1:8" ht="43.5" customHeight="1">
      <c r="A6" s="46" t="s">
        <v>7</v>
      </c>
      <c r="B6" s="13" t="s">
        <v>8</v>
      </c>
      <c r="C6" s="14">
        <f>SUM(C7:C10)-C10</f>
        <v>543525.30000000005</v>
      </c>
      <c r="D6" s="14">
        <f>SUM(D7:D10)-D10</f>
        <v>536825.30000000005</v>
      </c>
      <c r="E6" s="14">
        <f t="shared" ref="E6:E11" si="0">D6-C6</f>
        <v>-6700</v>
      </c>
      <c r="F6" s="14">
        <f>SUM(F7:F9)</f>
        <v>-6700</v>
      </c>
      <c r="G6" s="16"/>
      <c r="H6" s="15">
        <f>E6-F6</f>
        <v>0</v>
      </c>
    </row>
    <row r="7" spans="1:8" ht="27">
      <c r="A7" s="90"/>
      <c r="B7" s="51" t="s">
        <v>9</v>
      </c>
      <c r="C7" s="45">
        <v>394229.5</v>
      </c>
      <c r="D7" s="45">
        <f>394229.5+955.8</f>
        <v>395185.3</v>
      </c>
      <c r="E7" s="45">
        <f>D7-C7</f>
        <v>955.79999999998836</v>
      </c>
      <c r="F7" s="50">
        <v>955.8</v>
      </c>
      <c r="G7" s="53" t="s">
        <v>51</v>
      </c>
      <c r="H7" s="15"/>
    </row>
    <row r="8" spans="1:8">
      <c r="A8" s="91"/>
      <c r="B8" s="40" t="s">
        <v>10</v>
      </c>
      <c r="C8" s="7">
        <v>43945.4</v>
      </c>
      <c r="D8" s="7">
        <v>43945.4</v>
      </c>
      <c r="E8" s="47">
        <f>D8-C8</f>
        <v>0</v>
      </c>
      <c r="F8" s="39"/>
      <c r="G8" s="25"/>
      <c r="H8" s="15"/>
    </row>
    <row r="9" spans="1:8" ht="30">
      <c r="A9" s="91"/>
      <c r="B9" s="51" t="s">
        <v>11</v>
      </c>
      <c r="C9" s="45">
        <v>105350.39999999999</v>
      </c>
      <c r="D9" s="50">
        <f>105350.4-4700-2000-955.8</f>
        <v>97694.599999999991</v>
      </c>
      <c r="E9" s="50">
        <f>D9-C9</f>
        <v>-7655.8000000000029</v>
      </c>
      <c r="F9" s="39">
        <v>-7655.8</v>
      </c>
      <c r="G9" s="42" t="s">
        <v>63</v>
      </c>
      <c r="H9" s="15"/>
    </row>
    <row r="10" spans="1:8" ht="63.75">
      <c r="A10" s="18" t="s">
        <v>12</v>
      </c>
      <c r="B10" s="19" t="s">
        <v>13</v>
      </c>
      <c r="C10" s="17">
        <v>11000</v>
      </c>
      <c r="D10" s="39">
        <f>11000-4700-2000-955.8</f>
        <v>3344.2</v>
      </c>
      <c r="E10" s="39">
        <f>D10-C10</f>
        <v>-7655.8</v>
      </c>
      <c r="F10" s="52">
        <v>-7655.8</v>
      </c>
      <c r="G10" s="23"/>
      <c r="H10" s="15"/>
    </row>
    <row r="11" spans="1:8" ht="42.75">
      <c r="A11" s="46" t="s">
        <v>14</v>
      </c>
      <c r="B11" s="13" t="s">
        <v>15</v>
      </c>
      <c r="C11" s="14">
        <f>C12</f>
        <v>88921.9</v>
      </c>
      <c r="D11" s="14">
        <f>D12</f>
        <v>88921.9</v>
      </c>
      <c r="E11" s="14">
        <f t="shared" si="0"/>
        <v>0</v>
      </c>
      <c r="F11" s="21">
        <f>SUM(F12:F15)</f>
        <v>0</v>
      </c>
      <c r="G11" s="22"/>
      <c r="H11" s="15">
        <f>SUM(E11-F11)</f>
        <v>0</v>
      </c>
    </row>
    <row r="12" spans="1:8" ht="1.5" customHeight="1">
      <c r="A12" s="90"/>
      <c r="B12" s="64" t="s">
        <v>16</v>
      </c>
      <c r="C12" s="66">
        <v>88921.9</v>
      </c>
      <c r="D12" s="66">
        <v>88921.9</v>
      </c>
      <c r="E12" s="66">
        <f>D12-C12</f>
        <v>0</v>
      </c>
      <c r="F12" s="66"/>
      <c r="G12" s="88"/>
      <c r="H12" s="15"/>
    </row>
    <row r="13" spans="1:8">
      <c r="A13" s="91"/>
      <c r="B13" s="65"/>
      <c r="C13" s="67"/>
      <c r="D13" s="67"/>
      <c r="E13" s="67"/>
      <c r="F13" s="67"/>
      <c r="G13" s="89"/>
      <c r="H13" s="15"/>
    </row>
    <row r="14" spans="1:8" ht="15.75" hidden="1" customHeight="1">
      <c r="A14" s="91"/>
      <c r="B14" s="65"/>
      <c r="C14" s="67"/>
      <c r="D14" s="67"/>
      <c r="E14" s="67"/>
      <c r="F14" s="67"/>
      <c r="G14" s="89"/>
      <c r="H14" s="15"/>
    </row>
    <row r="15" spans="1:8">
      <c r="A15" s="48"/>
      <c r="B15" s="65"/>
      <c r="C15" s="67"/>
      <c r="D15" s="67"/>
      <c r="E15" s="67"/>
      <c r="F15" s="49"/>
      <c r="G15" s="20"/>
      <c r="H15" s="15"/>
    </row>
    <row r="16" spans="1:8">
      <c r="A16" s="46" t="s">
        <v>17</v>
      </c>
      <c r="B16" s="13" t="s">
        <v>18</v>
      </c>
      <c r="C16" s="14">
        <f>SUM(C17)</f>
        <v>945129.3</v>
      </c>
      <c r="D16" s="14">
        <f>SUM(D17)</f>
        <v>941742.3</v>
      </c>
      <c r="E16" s="14">
        <f>SUM(E17)</f>
        <v>-3387</v>
      </c>
      <c r="F16" s="14">
        <f>SUM(F17:F18)</f>
        <v>-3387</v>
      </c>
      <c r="G16" s="20"/>
      <c r="H16" s="15">
        <f>SUM(E16-F16)</f>
        <v>0</v>
      </c>
    </row>
    <row r="17" spans="1:8" ht="56.25" customHeight="1">
      <c r="A17" s="90"/>
      <c r="B17" s="64" t="s">
        <v>19</v>
      </c>
      <c r="C17" s="94">
        <v>945129.3</v>
      </c>
      <c r="D17" s="66">
        <f>945129.3+163+450-4000</f>
        <v>941742.3</v>
      </c>
      <c r="E17" s="66">
        <f>D17-C17</f>
        <v>-3387</v>
      </c>
      <c r="F17" s="47">
        <v>613</v>
      </c>
      <c r="G17" s="20" t="s">
        <v>61</v>
      </c>
      <c r="H17" s="15"/>
    </row>
    <row r="18" spans="1:8" ht="27.75" customHeight="1">
      <c r="A18" s="91"/>
      <c r="B18" s="97"/>
      <c r="C18" s="95"/>
      <c r="D18" s="96"/>
      <c r="E18" s="96"/>
      <c r="F18" s="47">
        <v>-4000</v>
      </c>
      <c r="G18" s="61" t="s">
        <v>54</v>
      </c>
      <c r="H18" s="15"/>
    </row>
    <row r="19" spans="1:8" ht="28.5">
      <c r="A19" s="46" t="s">
        <v>20</v>
      </c>
      <c r="B19" s="13" t="s">
        <v>21</v>
      </c>
      <c r="C19" s="14">
        <f>SUM(C20:C21)</f>
        <v>527583.80000000005</v>
      </c>
      <c r="D19" s="14">
        <f>SUM(D20:D21)</f>
        <v>556151.5</v>
      </c>
      <c r="E19" s="14">
        <f t="shared" ref="E19:F19" si="1">SUM(E20:E21)</f>
        <v>28567.699999999953</v>
      </c>
      <c r="F19" s="14">
        <f t="shared" si="1"/>
        <v>28567.7</v>
      </c>
      <c r="G19" s="20"/>
      <c r="H19" s="24">
        <f>SUM(E19-F19)</f>
        <v>-4.7293724492192268E-11</v>
      </c>
    </row>
    <row r="20" spans="1:8" ht="40.5">
      <c r="A20" s="90"/>
      <c r="B20" s="64" t="s">
        <v>22</v>
      </c>
      <c r="C20" s="66">
        <v>527583.80000000005</v>
      </c>
      <c r="D20" s="66">
        <f>549461.8+75+4469.1+590+1555.6</f>
        <v>556151.5</v>
      </c>
      <c r="E20" s="79">
        <f>SUM(D20-C20)</f>
        <v>28567.699999999953</v>
      </c>
      <c r="F20" s="47">
        <v>6689.7</v>
      </c>
      <c r="G20" s="23" t="s">
        <v>62</v>
      </c>
      <c r="H20" s="24"/>
    </row>
    <row r="21" spans="1:8" ht="51" customHeight="1">
      <c r="A21" s="91"/>
      <c r="B21" s="65"/>
      <c r="C21" s="67"/>
      <c r="D21" s="67"/>
      <c r="E21" s="93"/>
      <c r="F21" s="47">
        <v>21878</v>
      </c>
      <c r="G21" s="25" t="s">
        <v>57</v>
      </c>
      <c r="H21" s="15"/>
    </row>
    <row r="22" spans="1:8">
      <c r="A22" s="46" t="s">
        <v>24</v>
      </c>
      <c r="B22" s="13" t="s">
        <v>25</v>
      </c>
      <c r="C22" s="14">
        <f>C23+C25</f>
        <v>46342.3</v>
      </c>
      <c r="D22" s="14">
        <f>D23+D25</f>
        <v>47487.7</v>
      </c>
      <c r="E22" s="37">
        <f>E23+E25</f>
        <v>1145.4000000000015</v>
      </c>
      <c r="F22" s="14">
        <f>F23+F25+F24+F26</f>
        <v>1145.4000000000001</v>
      </c>
      <c r="G22" s="25"/>
      <c r="H22" s="15">
        <f t="shared" ref="H22" si="2">SUM(E22-F22)</f>
        <v>1.3642420526593924E-12</v>
      </c>
    </row>
    <row r="23" spans="1:8">
      <c r="A23" s="62"/>
      <c r="B23" s="85" t="s">
        <v>26</v>
      </c>
      <c r="C23" s="86">
        <v>23021.1</v>
      </c>
      <c r="D23" s="86">
        <v>23021.1</v>
      </c>
      <c r="E23" s="87">
        <f>D23-C23</f>
        <v>0</v>
      </c>
      <c r="F23" s="83"/>
      <c r="G23" s="76"/>
      <c r="H23" s="9"/>
    </row>
    <row r="24" spans="1:8">
      <c r="A24" s="63"/>
      <c r="B24" s="85"/>
      <c r="C24" s="86"/>
      <c r="D24" s="86"/>
      <c r="E24" s="87"/>
      <c r="F24" s="83"/>
      <c r="G24" s="76"/>
      <c r="H24" s="9"/>
    </row>
    <row r="25" spans="1:8" ht="15.75" customHeight="1">
      <c r="A25" s="63"/>
      <c r="B25" s="77" t="s">
        <v>11</v>
      </c>
      <c r="C25" s="66">
        <v>23321.200000000001</v>
      </c>
      <c r="D25" s="66">
        <f>1443.2+21878+1145.4</f>
        <v>24466.600000000002</v>
      </c>
      <c r="E25" s="79">
        <f>D25-C25</f>
        <v>1145.4000000000015</v>
      </c>
      <c r="F25" s="81">
        <v>1145.4000000000001</v>
      </c>
      <c r="G25" s="88" t="s">
        <v>56</v>
      </c>
      <c r="H25" s="9"/>
    </row>
    <row r="26" spans="1:8" ht="29.25" customHeight="1">
      <c r="A26" s="84"/>
      <c r="B26" s="78"/>
      <c r="C26" s="75"/>
      <c r="D26" s="75"/>
      <c r="E26" s="80"/>
      <c r="F26" s="82"/>
      <c r="G26" s="99"/>
      <c r="H26" s="9"/>
    </row>
    <row r="27" spans="1:8">
      <c r="A27" s="46" t="s">
        <v>27</v>
      </c>
      <c r="B27" s="13" t="s">
        <v>28</v>
      </c>
      <c r="C27" s="14">
        <f>SUM(C28:C34)</f>
        <v>4411547.5000000009</v>
      </c>
      <c r="D27" s="14">
        <f>SUM(D28:D34)</f>
        <v>4411408.3000000007</v>
      </c>
      <c r="E27" s="14">
        <f>SUM(E28:E34)</f>
        <v>-139.20000000000027</v>
      </c>
      <c r="F27" s="14">
        <f>SUM(F28:F34)</f>
        <v>-139.20000000000027</v>
      </c>
      <c r="G27" s="20"/>
      <c r="H27" s="26">
        <f>SUM(E27-F27)</f>
        <v>0</v>
      </c>
    </row>
    <row r="28" spans="1:8" ht="47.25" customHeight="1">
      <c r="A28" s="70"/>
      <c r="B28" s="64" t="s">
        <v>29</v>
      </c>
      <c r="C28" s="66">
        <v>4217784.9000000004</v>
      </c>
      <c r="D28" s="66">
        <f>4217784.9-2801.4+2662.2</f>
        <v>4217645.7</v>
      </c>
      <c r="E28" s="45">
        <v>-2801.4</v>
      </c>
      <c r="F28" s="45">
        <v>-2801.4</v>
      </c>
      <c r="G28" s="16" t="s">
        <v>48</v>
      </c>
      <c r="H28" s="15"/>
    </row>
    <row r="29" spans="1:8" ht="54">
      <c r="A29" s="70"/>
      <c r="B29" s="98"/>
      <c r="C29" s="96"/>
      <c r="D29" s="96"/>
      <c r="E29" s="45">
        <v>2662.2</v>
      </c>
      <c r="F29" s="45">
        <v>2662.2</v>
      </c>
      <c r="G29" s="53" t="s">
        <v>59</v>
      </c>
      <c r="H29" s="15"/>
    </row>
    <row r="30" spans="1:8">
      <c r="A30" s="70"/>
      <c r="B30" s="64" t="s">
        <v>30</v>
      </c>
      <c r="C30" s="66">
        <v>183739.4</v>
      </c>
      <c r="D30" s="66">
        <v>183739.4</v>
      </c>
      <c r="E30" s="66">
        <f>D30-C30</f>
        <v>0</v>
      </c>
      <c r="F30" s="71"/>
      <c r="G30" s="88"/>
      <c r="H30" s="15"/>
    </row>
    <row r="31" spans="1:8">
      <c r="A31" s="70"/>
      <c r="B31" s="65"/>
      <c r="C31" s="67"/>
      <c r="D31" s="67"/>
      <c r="E31" s="67"/>
      <c r="F31" s="72"/>
      <c r="G31" s="89"/>
      <c r="H31" s="15"/>
    </row>
    <row r="32" spans="1:8">
      <c r="A32" s="70"/>
      <c r="B32" s="51" t="s">
        <v>9</v>
      </c>
      <c r="C32" s="45">
        <v>9750</v>
      </c>
      <c r="D32" s="45">
        <v>9750</v>
      </c>
      <c r="E32" s="45">
        <f t="shared" ref="E32:E34" si="3">D32-C32</f>
        <v>0</v>
      </c>
      <c r="F32" s="17"/>
      <c r="G32" s="16"/>
      <c r="H32" s="15"/>
    </row>
    <row r="33" spans="1:8">
      <c r="A33" s="70"/>
      <c r="B33" s="28" t="s">
        <v>31</v>
      </c>
      <c r="C33" s="47">
        <v>49</v>
      </c>
      <c r="D33" s="47">
        <v>49</v>
      </c>
      <c r="E33" s="47">
        <f t="shared" si="3"/>
        <v>0</v>
      </c>
      <c r="F33" s="17"/>
      <c r="G33" s="54"/>
      <c r="H33" s="29"/>
    </row>
    <row r="34" spans="1:8" ht="30">
      <c r="A34" s="70"/>
      <c r="B34" s="40" t="s">
        <v>11</v>
      </c>
      <c r="C34" s="47">
        <v>224.2</v>
      </c>
      <c r="D34" s="47">
        <v>224.2</v>
      </c>
      <c r="E34" s="47">
        <f t="shared" si="3"/>
        <v>0</v>
      </c>
      <c r="F34" s="17"/>
      <c r="G34" s="16"/>
      <c r="H34" s="9"/>
    </row>
    <row r="35" spans="1:8">
      <c r="A35" s="46" t="s">
        <v>32</v>
      </c>
      <c r="B35" s="13" t="s">
        <v>33</v>
      </c>
      <c r="C35" s="14">
        <f>SUM(C36:C37)</f>
        <v>330594.40000000002</v>
      </c>
      <c r="D35" s="14">
        <f>SUM(D36:D37)</f>
        <v>330668</v>
      </c>
      <c r="E35" s="14">
        <f>SUM(E36:E37)</f>
        <v>73.599999999976717</v>
      </c>
      <c r="F35" s="14">
        <f>SUM(F36:F38)</f>
        <v>73.599999999999994</v>
      </c>
      <c r="G35" s="20"/>
      <c r="H35" s="26">
        <f>SUM(E35-F35)</f>
        <v>-2.3277380023500882E-11</v>
      </c>
    </row>
    <row r="36" spans="1:8" ht="45.75" customHeight="1">
      <c r="A36" s="90"/>
      <c r="B36" s="51" t="s">
        <v>34</v>
      </c>
      <c r="C36" s="45">
        <v>302783.2</v>
      </c>
      <c r="D36" s="45">
        <f>302783.2+73.6</f>
        <v>302856.8</v>
      </c>
      <c r="E36" s="45">
        <f>D36-C36</f>
        <v>73.599999999976717</v>
      </c>
      <c r="F36" s="45">
        <v>73.599999999999994</v>
      </c>
      <c r="G36" s="53" t="s">
        <v>58</v>
      </c>
      <c r="H36" s="15"/>
    </row>
    <row r="37" spans="1:8">
      <c r="A37" s="91"/>
      <c r="B37" s="73" t="s">
        <v>35</v>
      </c>
      <c r="C37" s="66">
        <v>27811.200000000001</v>
      </c>
      <c r="D37" s="66">
        <v>27811.200000000001</v>
      </c>
      <c r="E37" s="66">
        <f>D37-C37</f>
        <v>0</v>
      </c>
      <c r="F37" s="66"/>
      <c r="G37" s="68"/>
      <c r="H37" s="15"/>
    </row>
    <row r="38" spans="1:8">
      <c r="A38" s="92"/>
      <c r="B38" s="74"/>
      <c r="C38" s="75"/>
      <c r="D38" s="75"/>
      <c r="E38" s="75"/>
      <c r="F38" s="75"/>
      <c r="G38" s="69"/>
      <c r="H38" s="15"/>
    </row>
    <row r="39" spans="1:8">
      <c r="A39" s="46" t="s">
        <v>36</v>
      </c>
      <c r="B39" s="13" t="s">
        <v>37</v>
      </c>
      <c r="C39" s="14">
        <f>SUM(C40:C44)</f>
        <v>1473800.7000000002</v>
      </c>
      <c r="D39" s="14">
        <f>SUM(D40:D44)</f>
        <v>1474127.4000000001</v>
      </c>
      <c r="E39" s="14">
        <f>SUM(E40:E44)</f>
        <v>326.70000000001164</v>
      </c>
      <c r="F39" s="21">
        <f>SUM(F40:F44)</f>
        <v>326.7</v>
      </c>
      <c r="G39" s="20"/>
      <c r="H39" s="26">
        <f t="shared" ref="H39" si="4">SUM(E39-F39)</f>
        <v>1.1652900866465643E-11</v>
      </c>
    </row>
    <row r="40" spans="1:8" ht="45">
      <c r="A40" s="70"/>
      <c r="B40" s="51" t="s">
        <v>38</v>
      </c>
      <c r="C40" s="30">
        <v>1050099.5</v>
      </c>
      <c r="D40" s="45">
        <v>1050099.5</v>
      </c>
      <c r="E40" s="45">
        <f>D40-C40</f>
        <v>0</v>
      </c>
      <c r="F40" s="17"/>
      <c r="G40" s="25"/>
      <c r="H40" s="15"/>
    </row>
    <row r="41" spans="1:8" ht="30">
      <c r="A41" s="70"/>
      <c r="B41" s="40" t="s">
        <v>29</v>
      </c>
      <c r="C41" s="47">
        <v>82173.5</v>
      </c>
      <c r="D41" s="47">
        <v>82173.5</v>
      </c>
      <c r="E41" s="47">
        <f t="shared" ref="E41:E43" si="5">D41-C41</f>
        <v>0</v>
      </c>
      <c r="F41" s="17"/>
      <c r="G41" s="25"/>
      <c r="H41" s="15"/>
    </row>
    <row r="42" spans="1:8">
      <c r="A42" s="70"/>
      <c r="B42" s="51" t="s">
        <v>9</v>
      </c>
      <c r="C42" s="45">
        <v>82484.3</v>
      </c>
      <c r="D42" s="45">
        <v>82484.3</v>
      </c>
      <c r="E42" s="45">
        <f t="shared" si="5"/>
        <v>0</v>
      </c>
      <c r="F42" s="47"/>
      <c r="G42" s="25"/>
      <c r="H42" s="15"/>
    </row>
    <row r="43" spans="1:8" ht="30">
      <c r="A43" s="70"/>
      <c r="B43" s="40" t="s">
        <v>39</v>
      </c>
      <c r="C43" s="47">
        <v>258732.6</v>
      </c>
      <c r="D43" s="47">
        <f>258732.6+326.7</f>
        <v>259059.30000000002</v>
      </c>
      <c r="E43" s="47">
        <f t="shared" si="5"/>
        <v>326.70000000001164</v>
      </c>
      <c r="F43" s="17">
        <v>326.7</v>
      </c>
      <c r="G43" s="16" t="s">
        <v>60</v>
      </c>
      <c r="H43" s="15"/>
    </row>
    <row r="44" spans="1:8">
      <c r="A44" s="70"/>
      <c r="B44" s="40" t="s">
        <v>23</v>
      </c>
      <c r="C44" s="47">
        <v>310.8</v>
      </c>
      <c r="D44" s="47">
        <v>310.8</v>
      </c>
      <c r="E44" s="47">
        <f>D44-C44</f>
        <v>0</v>
      </c>
      <c r="F44" s="43"/>
      <c r="G44" s="41"/>
      <c r="H44" s="15"/>
    </row>
    <row r="45" spans="1:8">
      <c r="A45" s="46" t="s">
        <v>40</v>
      </c>
      <c r="B45" s="13" t="s">
        <v>41</v>
      </c>
      <c r="C45" s="14">
        <f>SUM(C46:C49)</f>
        <v>474981.30000000005</v>
      </c>
      <c r="D45" s="14">
        <f>SUM(D46:D49)</f>
        <v>491782.70000000007</v>
      </c>
      <c r="E45" s="14">
        <f>SUM(E46:E49)</f>
        <v>16801.400000000023</v>
      </c>
      <c r="F45" s="14">
        <f>SUM(F46:F49)</f>
        <v>16801.400000000001</v>
      </c>
      <c r="G45" s="20"/>
      <c r="H45" s="26">
        <f>SUM(E45-F45)</f>
        <v>2.1827872842550278E-11</v>
      </c>
    </row>
    <row r="46" spans="1:8" ht="40.5">
      <c r="A46" s="62"/>
      <c r="B46" s="64" t="s">
        <v>42</v>
      </c>
      <c r="C46" s="66">
        <v>14558.8</v>
      </c>
      <c r="D46" s="66">
        <f>14558.8+14000</f>
        <v>28558.799999999999</v>
      </c>
      <c r="E46" s="66">
        <f>D46-C46</f>
        <v>14000</v>
      </c>
      <c r="F46" s="17">
        <v>14000</v>
      </c>
      <c r="G46" s="16" t="s">
        <v>55</v>
      </c>
      <c r="H46" s="27"/>
    </row>
    <row r="47" spans="1:8">
      <c r="A47" s="63"/>
      <c r="B47" s="65"/>
      <c r="C47" s="67"/>
      <c r="D47" s="67"/>
      <c r="E47" s="67"/>
      <c r="F47" s="17"/>
      <c r="G47" s="16"/>
      <c r="H47" s="27"/>
    </row>
    <row r="48" spans="1:8" ht="30">
      <c r="A48" s="63"/>
      <c r="B48" s="40" t="s">
        <v>29</v>
      </c>
      <c r="C48" s="47">
        <v>26480.1</v>
      </c>
      <c r="D48" s="47">
        <v>26480.1</v>
      </c>
      <c r="E48" s="47">
        <f t="shared" ref="E48" si="6">D48-C48</f>
        <v>0</v>
      </c>
      <c r="F48" s="17"/>
      <c r="G48" s="16"/>
      <c r="H48" s="15"/>
    </row>
    <row r="49" spans="1:8" ht="40.5">
      <c r="A49" s="63"/>
      <c r="B49" s="51" t="s">
        <v>23</v>
      </c>
      <c r="C49" s="45">
        <v>433942.4</v>
      </c>
      <c r="D49" s="45">
        <f>433942.4+2801.4</f>
        <v>436743.80000000005</v>
      </c>
      <c r="E49" s="45">
        <f>D49-C49</f>
        <v>2801.4000000000233</v>
      </c>
      <c r="F49" s="17">
        <v>2801.4</v>
      </c>
      <c r="G49" s="16" t="s">
        <v>49</v>
      </c>
      <c r="H49" s="15"/>
    </row>
    <row r="50" spans="1:8" ht="28.5">
      <c r="A50" s="46" t="s">
        <v>43</v>
      </c>
      <c r="B50" s="13" t="s">
        <v>44</v>
      </c>
      <c r="C50" s="14">
        <f>C51</f>
        <v>30000</v>
      </c>
      <c r="D50" s="14">
        <f>D51</f>
        <v>4760.3999999999996</v>
      </c>
      <c r="E50" s="14">
        <f t="shared" ref="E50:F50" si="7">E51</f>
        <v>-25239.599999999999</v>
      </c>
      <c r="F50" s="14">
        <f t="shared" si="7"/>
        <v>-25239.599999999999</v>
      </c>
      <c r="G50" s="23"/>
      <c r="H50" s="15"/>
    </row>
    <row r="51" spans="1:8" ht="40.5">
      <c r="A51" s="44"/>
      <c r="B51" s="35" t="s">
        <v>11</v>
      </c>
      <c r="C51" s="47">
        <v>30000</v>
      </c>
      <c r="D51" s="47">
        <v>4760.3999999999996</v>
      </c>
      <c r="E51" s="47">
        <f>D51-C51</f>
        <v>-25239.599999999999</v>
      </c>
      <c r="F51" s="17">
        <v>-25239.599999999999</v>
      </c>
      <c r="G51" s="16" t="s">
        <v>50</v>
      </c>
      <c r="H51" s="15"/>
    </row>
    <row r="52" spans="1:8">
      <c r="A52" s="31"/>
      <c r="B52" s="32" t="s">
        <v>45</v>
      </c>
      <c r="C52" s="14">
        <f>C6+C11+C16+C19+C22+C27+C35+C39+C45+C50</f>
        <v>8872426.5000000019</v>
      </c>
      <c r="D52" s="14">
        <f>D6+D11+D16+D19+D22+D27+D35+D39+D45+D50</f>
        <v>8883875.5000000019</v>
      </c>
      <c r="E52" s="37">
        <f>D52-C52</f>
        <v>11449</v>
      </c>
      <c r="F52" s="14">
        <f>F6+F11+F16+F19+F22+F27+F35+F39+F45+F50</f>
        <v>11449.000000000007</v>
      </c>
      <c r="G52" s="33"/>
      <c r="H52" s="15">
        <f t="shared" ref="H52" si="8">SUM(E52-F52)</f>
        <v>-7.2759576141834259E-12</v>
      </c>
    </row>
    <row r="53" spans="1:8">
      <c r="E53" s="38"/>
      <c r="F53" s="38"/>
    </row>
  </sheetData>
  <mergeCells count="55">
    <mergeCell ref="A2:G2"/>
    <mergeCell ref="A7:A9"/>
    <mergeCell ref="A12:A14"/>
    <mergeCell ref="B12:B15"/>
    <mergeCell ref="C12:C15"/>
    <mergeCell ref="D12:D15"/>
    <mergeCell ref="E12:E15"/>
    <mergeCell ref="F12:F14"/>
    <mergeCell ref="G12:G14"/>
    <mergeCell ref="A20:A21"/>
    <mergeCell ref="B20:B21"/>
    <mergeCell ref="C20:C21"/>
    <mergeCell ref="D20:D21"/>
    <mergeCell ref="E20:E21"/>
    <mergeCell ref="A17:A18"/>
    <mergeCell ref="B17:B18"/>
    <mergeCell ref="C17:C18"/>
    <mergeCell ref="D17:D18"/>
    <mergeCell ref="E17:E18"/>
    <mergeCell ref="A23:A26"/>
    <mergeCell ref="B23:B24"/>
    <mergeCell ref="C23:C24"/>
    <mergeCell ref="D23:D24"/>
    <mergeCell ref="E23:E24"/>
    <mergeCell ref="C28:C29"/>
    <mergeCell ref="D28:D29"/>
    <mergeCell ref="G23:G24"/>
    <mergeCell ref="B25:B26"/>
    <mergeCell ref="C25:C26"/>
    <mergeCell ref="D25:D26"/>
    <mergeCell ref="E25:E26"/>
    <mergeCell ref="F25:F26"/>
    <mergeCell ref="G25:G26"/>
    <mergeCell ref="F23:F24"/>
    <mergeCell ref="E46:E47"/>
    <mergeCell ref="G30:G31"/>
    <mergeCell ref="A36:A38"/>
    <mergeCell ref="B37:B38"/>
    <mergeCell ref="C37:C38"/>
    <mergeCell ref="D37:D38"/>
    <mergeCell ref="E37:E38"/>
    <mergeCell ref="F37:F38"/>
    <mergeCell ref="G37:G38"/>
    <mergeCell ref="A28:A34"/>
    <mergeCell ref="B30:B31"/>
    <mergeCell ref="C30:C31"/>
    <mergeCell ref="D30:D31"/>
    <mergeCell ref="E30:E31"/>
    <mergeCell ref="F30:F31"/>
    <mergeCell ref="B28:B29"/>
    <mergeCell ref="A40:A44"/>
    <mergeCell ref="A46:A49"/>
    <mergeCell ref="B46:B47"/>
    <mergeCell ref="C46:C47"/>
    <mergeCell ref="D46:D47"/>
  </mergeCells>
  <pageMargins left="0" right="0" top="0.55118110236220474" bottom="0.15748031496062992" header="0.31496062992125984" footer="0.31496062992125984"/>
  <pageSetup paperSize="9" scale="85" fitToHeight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перемещ (2)</vt:lpstr>
      <vt:lpstr>'перемещ (2)'!Заголовки_для_печати</vt:lpstr>
      <vt:lpstr>'перемещ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User</cp:lastModifiedBy>
  <cp:lastPrinted>2026-01-20T06:50:49Z</cp:lastPrinted>
  <dcterms:created xsi:type="dcterms:W3CDTF">2025-12-12T06:36:01Z</dcterms:created>
  <dcterms:modified xsi:type="dcterms:W3CDTF">2026-01-20T07:16:21Z</dcterms:modified>
</cp:coreProperties>
</file>