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360" yWindow="7425" windowWidth="20730" windowHeight="4770" activeTab="2"/>
  </bookViews>
  <sheets>
    <sheet name="Программы" sheetId="2" r:id="rId1"/>
    <sheet name="Ведомственная" sheetId="1" r:id="rId2"/>
    <sheet name="Раздел, подраздел" sheetId="3" r:id="rId3"/>
  </sheets>
  <definedNames>
    <definedName name="_xlnm._FilterDatabase" localSheetId="1" hidden="1">Ведомственная!$F$1:$F$623</definedName>
    <definedName name="_xlnm._FilterDatabase" localSheetId="0" hidden="1">Программы!$A$7:$H$7</definedName>
    <definedName name="_xlnm.Print_Titles" localSheetId="1">Ведомственная!$7:$8</definedName>
    <definedName name="_xlnm.Print_Titles" localSheetId="0">Программы!$6:$7</definedName>
    <definedName name="_xlnm.Print_Titles" localSheetId="2">'Раздел, подраздел'!$7:$7</definedName>
    <definedName name="_xlnm.Print_Area" localSheetId="1">Ведомственная!$A$1:$I$1222</definedName>
    <definedName name="_xlnm.Print_Area" localSheetId="0">Программы!$A$1:$H$868</definedName>
    <definedName name="_xlnm.Print_Area" localSheetId="2">'Раздел, подраздел'!$A$1:$F$56</definedName>
  </definedNames>
  <calcPr calcId="145621"/>
</workbook>
</file>

<file path=xl/calcChain.xml><?xml version="1.0" encoding="utf-8"?>
<calcChain xmlns="http://schemas.openxmlformats.org/spreadsheetml/2006/main">
  <c r="G322" i="1"/>
  <c r="G309"/>
  <c r="H47" l="1"/>
  <c r="G611" l="1"/>
  <c r="G623"/>
  <c r="G203"/>
  <c r="H870" i="2" l="1"/>
  <c r="G606" i="1"/>
  <c r="G592"/>
  <c r="G579" l="1"/>
  <c r="G356"/>
  <c r="G353"/>
  <c r="G216"/>
  <c r="G188"/>
  <c r="H336" l="1"/>
  <c r="I336"/>
  <c r="G336"/>
  <c r="G62" i="2"/>
  <c r="H62"/>
  <c r="F62"/>
  <c r="G73"/>
  <c r="H73"/>
  <c r="F73"/>
  <c r="G74"/>
  <c r="H74"/>
  <c r="F74"/>
  <c r="G75"/>
  <c r="H75"/>
  <c r="F75"/>
  <c r="G342" i="1"/>
  <c r="G343"/>
  <c r="I987" l="1"/>
  <c r="H987"/>
  <c r="G987"/>
  <c r="H606"/>
  <c r="G598" i="2"/>
  <c r="H598"/>
  <c r="F598"/>
  <c r="G565"/>
  <c r="H565"/>
  <c r="I1121" i="1" l="1"/>
  <c r="I1120" s="1"/>
  <c r="I1119" s="1"/>
  <c r="H1121"/>
  <c r="H1120" s="1"/>
  <c r="H1119" s="1"/>
  <c r="G1121"/>
  <c r="G1120" s="1"/>
  <c r="G1119" s="1"/>
  <c r="G1118"/>
  <c r="I1117"/>
  <c r="I1116" s="1"/>
  <c r="I1115" s="1"/>
  <c r="I1114" s="1"/>
  <c r="I1113" s="1"/>
  <c r="H1117"/>
  <c r="H1116"/>
  <c r="H1115" s="1"/>
  <c r="H1114" s="1"/>
  <c r="H1113" s="1"/>
  <c r="G1117" l="1"/>
  <c r="G1116" s="1"/>
  <c r="G1115" s="1"/>
  <c r="G1114" s="1"/>
  <c r="G1113" s="1"/>
  <c r="F565" i="2"/>
  <c r="G1195" i="1" l="1"/>
  <c r="G1194" s="1"/>
  <c r="G1193" s="1"/>
  <c r="F777" i="2"/>
  <c r="F776" s="1"/>
  <c r="H775"/>
  <c r="F775"/>
  <c r="H777"/>
  <c r="H776" s="1"/>
  <c r="G555" i="1" l="1"/>
  <c r="G174"/>
  <c r="G69" l="1"/>
  <c r="G195"/>
  <c r="G274" i="2" l="1"/>
  <c r="G273" s="1"/>
  <c r="H274"/>
  <c r="H273" s="1"/>
  <c r="F274"/>
  <c r="F273" s="1"/>
  <c r="I194" i="1" l="1"/>
  <c r="H194"/>
  <c r="G194"/>
  <c r="G528" l="1"/>
  <c r="H528"/>
  <c r="H526" l="1"/>
  <c r="H525" s="1"/>
  <c r="H524" s="1"/>
  <c r="I526"/>
  <c r="G250" i="2"/>
  <c r="G249" s="1"/>
  <c r="H250"/>
  <c r="H249" s="1"/>
  <c r="F250"/>
  <c r="F249" s="1"/>
  <c r="G60"/>
  <c r="G59" s="1"/>
  <c r="H60"/>
  <c r="H59" s="1"/>
  <c r="F60"/>
  <c r="F59" s="1"/>
  <c r="H180" i="1"/>
  <c r="H179" s="1"/>
  <c r="I180"/>
  <c r="I179" s="1"/>
  <c r="G180"/>
  <c r="G179" s="1"/>
  <c r="H177"/>
  <c r="H176" s="1"/>
  <c r="I177"/>
  <c r="I176" s="1"/>
  <c r="G178"/>
  <c r="F57" i="2" s="1"/>
  <c r="F56" s="1"/>
  <c r="I175" i="1" l="1"/>
  <c r="H175"/>
  <c r="I566"/>
  <c r="I565" s="1"/>
  <c r="I564" s="1"/>
  <c r="I563" s="1"/>
  <c r="H566"/>
  <c r="H565" s="1"/>
  <c r="H564" s="1"/>
  <c r="H563" s="1"/>
  <c r="G106" i="2"/>
  <c r="H106"/>
  <c r="F106"/>
  <c r="I497" i="1"/>
  <c r="I496" s="1"/>
  <c r="I495" s="1"/>
  <c r="H497"/>
  <c r="H496" s="1"/>
  <c r="H495" s="1"/>
  <c r="G497"/>
  <c r="G496" s="1"/>
  <c r="G495" s="1"/>
  <c r="I371"/>
  <c r="H371"/>
  <c r="G371"/>
  <c r="H328" l="1"/>
  <c r="I328"/>
  <c r="G328"/>
  <c r="G57" i="2"/>
  <c r="G56" s="1"/>
  <c r="H57"/>
  <c r="H56" s="1"/>
  <c r="G177" i="1"/>
  <c r="G176" s="1"/>
  <c r="G175" l="1"/>
  <c r="G156" i="2"/>
  <c r="G155" s="1"/>
  <c r="G154" s="1"/>
  <c r="H156"/>
  <c r="H155" s="1"/>
  <c r="H154" s="1"/>
  <c r="F156"/>
  <c r="F155" s="1"/>
  <c r="F154" s="1"/>
  <c r="I502" i="1"/>
  <c r="I501" s="1"/>
  <c r="H502"/>
  <c r="H501" s="1"/>
  <c r="G502"/>
  <c r="G501" s="1"/>
  <c r="I348"/>
  <c r="I347" s="1"/>
  <c r="I346" s="1"/>
  <c r="H348"/>
  <c r="H347" s="1"/>
  <c r="H346" s="1"/>
  <c r="G348"/>
  <c r="G347" s="1"/>
  <c r="G346" s="1"/>
  <c r="F431" i="2" l="1"/>
  <c r="G431"/>
  <c r="H431"/>
  <c r="H760" i="1"/>
  <c r="I760"/>
  <c r="G760"/>
  <c r="G425" i="2"/>
  <c r="H425"/>
  <c r="F425"/>
  <c r="I637" i="1"/>
  <c r="I636" s="1"/>
  <c r="H637"/>
  <c r="H636" s="1"/>
  <c r="G637"/>
  <c r="G636" s="1"/>
  <c r="G1219" l="1"/>
  <c r="G1218" s="1"/>
  <c r="G1187"/>
  <c r="H774" i="2"/>
  <c r="H1176" i="1"/>
  <c r="G1175"/>
  <c r="G1174" s="1"/>
  <c r="I1175"/>
  <c r="I1174" s="1"/>
  <c r="G771" i="2"/>
  <c r="G770" s="1"/>
  <c r="G769" s="1"/>
  <c r="H771"/>
  <c r="H770" s="1"/>
  <c r="H769" s="1"/>
  <c r="F771"/>
  <c r="F770" s="1"/>
  <c r="F769" s="1"/>
  <c r="I1140" i="1"/>
  <c r="I1139" s="1"/>
  <c r="I1138" s="1"/>
  <c r="H1140"/>
  <c r="H1139" s="1"/>
  <c r="H1138" s="1"/>
  <c r="G1140"/>
  <c r="G1139" s="1"/>
  <c r="G1138" s="1"/>
  <c r="G775" i="2" l="1"/>
  <c r="G774" s="1"/>
  <c r="G777"/>
  <c r="G776" s="1"/>
  <c r="H1175" i="1"/>
  <c r="H1174" s="1"/>
  <c r="F774" i="2"/>
  <c r="G699"/>
  <c r="G698" s="1"/>
  <c r="H699"/>
  <c r="H698" s="1"/>
  <c r="F699"/>
  <c r="F698" s="1"/>
  <c r="G711"/>
  <c r="H711"/>
  <c r="F711"/>
  <c r="I1091" i="1"/>
  <c r="H1091"/>
  <c r="G1091"/>
  <c r="G664" i="2"/>
  <c r="G663" s="1"/>
  <c r="H664"/>
  <c r="H663" s="1"/>
  <c r="F664"/>
  <c r="F663" s="1"/>
  <c r="G655"/>
  <c r="G654" s="1"/>
  <c r="H655"/>
  <c r="H654" s="1"/>
  <c r="F655"/>
  <c r="F654" s="1"/>
  <c r="G646"/>
  <c r="H646"/>
  <c r="F646"/>
  <c r="G639"/>
  <c r="G638" s="1"/>
  <c r="H639"/>
  <c r="H638" s="1"/>
  <c r="F639"/>
  <c r="F638" s="1"/>
  <c r="I1110" i="1"/>
  <c r="H1110"/>
  <c r="G1110"/>
  <c r="I1101"/>
  <c r="H1101"/>
  <c r="G1101"/>
  <c r="I1099"/>
  <c r="H1099"/>
  <c r="G1099"/>
  <c r="H737" i="2"/>
  <c r="G737"/>
  <c r="F737"/>
  <c r="H736"/>
  <c r="G736"/>
  <c r="F736"/>
  <c r="H734"/>
  <c r="G734"/>
  <c r="F734"/>
  <c r="H733"/>
  <c r="G733"/>
  <c r="F733"/>
  <c r="F731"/>
  <c r="G731"/>
  <c r="H731"/>
  <c r="G730"/>
  <c r="H730"/>
  <c r="F730"/>
  <c r="G1082" i="1"/>
  <c r="I1081"/>
  <c r="H1081"/>
  <c r="G1081"/>
  <c r="I1079"/>
  <c r="H1079"/>
  <c r="G1079"/>
  <c r="I1076"/>
  <c r="H1076"/>
  <c r="G1076"/>
  <c r="I1073"/>
  <c r="H1073"/>
  <c r="G1073"/>
  <c r="I1063"/>
  <c r="I1103" s="1"/>
  <c r="H1063"/>
  <c r="H1103" s="1"/>
  <c r="G1063"/>
  <c r="G1103" s="1"/>
  <c r="I1060"/>
  <c r="H1060"/>
  <c r="G1060"/>
  <c r="I1057"/>
  <c r="H1057"/>
  <c r="G1057"/>
  <c r="I1044"/>
  <c r="H1044"/>
  <c r="G1044"/>
  <c r="F642" i="2"/>
  <c r="G642"/>
  <c r="H642"/>
  <c r="H641"/>
  <c r="F641"/>
  <c r="H1040" i="1"/>
  <c r="H1039" s="1"/>
  <c r="I1039"/>
  <c r="G1039"/>
  <c r="G635" i="2"/>
  <c r="G634" s="1"/>
  <c r="G633" s="1"/>
  <c r="G632" s="1"/>
  <c r="H635"/>
  <c r="H634" s="1"/>
  <c r="H633" s="1"/>
  <c r="H632" s="1"/>
  <c r="F635"/>
  <c r="F634" s="1"/>
  <c r="F633" s="1"/>
  <c r="F632" s="1"/>
  <c r="F688"/>
  <c r="F687"/>
  <c r="G687"/>
  <c r="H687"/>
  <c r="F686"/>
  <c r="G681"/>
  <c r="H681"/>
  <c r="F681"/>
  <c r="G675"/>
  <c r="H675"/>
  <c r="F675"/>
  <c r="G653"/>
  <c r="G652" s="1"/>
  <c r="H653"/>
  <c r="H652" s="1"/>
  <c r="F653"/>
  <c r="F652" s="1"/>
  <c r="H651"/>
  <c r="G651"/>
  <c r="F651"/>
  <c r="I996" i="1"/>
  <c r="I995" s="1"/>
  <c r="I994" s="1"/>
  <c r="H996"/>
  <c r="H995" s="1"/>
  <c r="G994"/>
  <c r="I992"/>
  <c r="H992"/>
  <c r="G992"/>
  <c r="I990"/>
  <c r="H990"/>
  <c r="G990"/>
  <c r="I988"/>
  <c r="H988"/>
  <c r="G988"/>
  <c r="I986"/>
  <c r="H986"/>
  <c r="G986"/>
  <c r="H697" i="2"/>
  <c r="G697"/>
  <c r="F697"/>
  <c r="H696"/>
  <c r="G696"/>
  <c r="F696"/>
  <c r="H694"/>
  <c r="G694"/>
  <c r="F694"/>
  <c r="H693"/>
  <c r="G693"/>
  <c r="F693"/>
  <c r="F691"/>
  <c r="G691"/>
  <c r="H691"/>
  <c r="G690"/>
  <c r="H690"/>
  <c r="F690"/>
  <c r="I965" i="1"/>
  <c r="H965"/>
  <c r="G965"/>
  <c r="I962"/>
  <c r="H962"/>
  <c r="G962"/>
  <c r="I959"/>
  <c r="H959"/>
  <c r="G959"/>
  <c r="I958"/>
  <c r="H958"/>
  <c r="G958"/>
  <c r="I955"/>
  <c r="H955"/>
  <c r="G955"/>
  <c r="H658" i="2"/>
  <c r="G658"/>
  <c r="F658"/>
  <c r="H657"/>
  <c r="G657"/>
  <c r="F657"/>
  <c r="F649"/>
  <c r="G649"/>
  <c r="H649"/>
  <c r="F650"/>
  <c r="G650"/>
  <c r="H650"/>
  <c r="H648"/>
  <c r="G648"/>
  <c r="F648"/>
  <c r="F645"/>
  <c r="G645"/>
  <c r="H645"/>
  <c r="G644"/>
  <c r="H644"/>
  <c r="F644"/>
  <c r="I951" i="1"/>
  <c r="H951"/>
  <c r="G951"/>
  <c r="I947"/>
  <c r="H947"/>
  <c r="G947"/>
  <c r="I944"/>
  <c r="H944"/>
  <c r="G944"/>
  <c r="G630" i="2"/>
  <c r="H630"/>
  <c r="F630"/>
  <c r="G631"/>
  <c r="H631"/>
  <c r="F631"/>
  <c r="I940" i="1"/>
  <c r="I939" s="1"/>
  <c r="I938" s="1"/>
  <c r="H940"/>
  <c r="H939" s="1"/>
  <c r="H938" s="1"/>
  <c r="G940"/>
  <c r="G939" s="1"/>
  <c r="G938" s="1"/>
  <c r="G609" i="2"/>
  <c r="H609"/>
  <c r="G610"/>
  <c r="H610"/>
  <c r="F610"/>
  <c r="F609"/>
  <c r="I925" i="1"/>
  <c r="G925"/>
  <c r="I922"/>
  <c r="H922"/>
  <c r="G922"/>
  <c r="H921"/>
  <c r="H920" s="1"/>
  <c r="I920"/>
  <c r="G920"/>
  <c r="G894"/>
  <c r="I892"/>
  <c r="H892"/>
  <c r="F661" i="2"/>
  <c r="G661"/>
  <c r="H661"/>
  <c r="F662"/>
  <c r="G662"/>
  <c r="H662"/>
  <c r="G660"/>
  <c r="H660"/>
  <c r="F660"/>
  <c r="I886" i="1"/>
  <c r="H886"/>
  <c r="G886"/>
  <c r="I882"/>
  <c r="I881" s="1"/>
  <c r="I880" s="1"/>
  <c r="H882"/>
  <c r="H881" s="1"/>
  <c r="H880" s="1"/>
  <c r="G882"/>
  <c r="G881" s="1"/>
  <c r="G880" s="1"/>
  <c r="F552" i="2"/>
  <c r="G552"/>
  <c r="H552"/>
  <c r="G553"/>
  <c r="H553"/>
  <c r="F553"/>
  <c r="G562"/>
  <c r="G561" s="1"/>
  <c r="H562"/>
  <c r="H561" s="1"/>
  <c r="F562"/>
  <c r="F561" s="1"/>
  <c r="I828" i="1"/>
  <c r="I827" s="1"/>
  <c r="H828"/>
  <c r="H827" s="1"/>
  <c r="G828"/>
  <c r="G827" s="1"/>
  <c r="F643" i="2" l="1"/>
  <c r="G643"/>
  <c r="H643"/>
  <c r="F729"/>
  <c r="H729"/>
  <c r="F732"/>
  <c r="G735"/>
  <c r="H732"/>
  <c r="F735"/>
  <c r="G732"/>
  <c r="G729"/>
  <c r="H735"/>
  <c r="G641"/>
  <c r="G640" s="1"/>
  <c r="H640"/>
  <c r="F640"/>
  <c r="G985" i="1"/>
  <c r="H686" i="2"/>
  <c r="F685"/>
  <c r="G686"/>
  <c r="H994" i="1"/>
  <c r="H985" s="1"/>
  <c r="G688" i="2"/>
  <c r="H688"/>
  <c r="H647"/>
  <c r="F647"/>
  <c r="G647"/>
  <c r="I985" i="1"/>
  <c r="F692" i="2"/>
  <c r="H695"/>
  <c r="F689"/>
  <c r="H692"/>
  <c r="F656"/>
  <c r="G695"/>
  <c r="G692"/>
  <c r="G689"/>
  <c r="F695"/>
  <c r="H689"/>
  <c r="G656"/>
  <c r="G919" i="1"/>
  <c r="H656" i="2"/>
  <c r="I919" i="1"/>
  <c r="H925"/>
  <c r="H919" s="1"/>
  <c r="F629" i="2"/>
  <c r="F628" s="1"/>
  <c r="F627" s="1"/>
  <c r="F608"/>
  <c r="H608"/>
  <c r="H629"/>
  <c r="H628" s="1"/>
  <c r="H627" s="1"/>
  <c r="G629"/>
  <c r="G628" s="1"/>
  <c r="G627" s="1"/>
  <c r="G608"/>
  <c r="F659"/>
  <c r="G659"/>
  <c r="H659"/>
  <c r="G551"/>
  <c r="H551"/>
  <c r="F551"/>
  <c r="H685" l="1"/>
  <c r="G685"/>
  <c r="G566" i="1" l="1"/>
  <c r="G565" s="1"/>
  <c r="G114" i="2" l="1"/>
  <c r="H114"/>
  <c r="F114"/>
  <c r="G564" i="1"/>
  <c r="G563" s="1"/>
  <c r="F112" i="2" l="1"/>
  <c r="F113"/>
  <c r="H112"/>
  <c r="H113"/>
  <c r="G112"/>
  <c r="G113"/>
  <c r="G142" l="1"/>
  <c r="H142"/>
  <c r="F142"/>
  <c r="G141"/>
  <c r="H141"/>
  <c r="F141"/>
  <c r="I528" i="1"/>
  <c r="I525" s="1"/>
  <c r="I524" s="1"/>
  <c r="H140" i="2" l="1"/>
  <c r="G140"/>
  <c r="F140"/>
  <c r="G53"/>
  <c r="G52" s="1"/>
  <c r="G51" s="1"/>
  <c r="G50" s="1"/>
  <c r="H53"/>
  <c r="H52" s="1"/>
  <c r="H51" s="1"/>
  <c r="H50" s="1"/>
  <c r="F53"/>
  <c r="F52" s="1"/>
  <c r="F51" s="1"/>
  <c r="F50" s="1"/>
  <c r="I173" i="1"/>
  <c r="I172" s="1"/>
  <c r="I171" s="1"/>
  <c r="H173"/>
  <c r="H172" s="1"/>
  <c r="H171" s="1"/>
  <c r="G173"/>
  <c r="G172" s="1"/>
  <c r="G171" s="1"/>
  <c r="G95" i="2" l="1"/>
  <c r="G94" s="1"/>
  <c r="H95"/>
  <c r="H94" s="1"/>
  <c r="F95"/>
  <c r="F94" s="1"/>
  <c r="G97" l="1"/>
  <c r="G96" s="1"/>
  <c r="H97"/>
  <c r="H96" s="1"/>
  <c r="F97"/>
  <c r="F96" s="1"/>
  <c r="G99"/>
  <c r="G98" s="1"/>
  <c r="H99"/>
  <c r="H98" s="1"/>
  <c r="F99"/>
  <c r="F98" s="1"/>
  <c r="I332" i="1"/>
  <c r="H332"/>
  <c r="G332"/>
  <c r="I330"/>
  <c r="H330"/>
  <c r="G330"/>
  <c r="G93" i="2" l="1"/>
  <c r="G92" s="1"/>
  <c r="H93"/>
  <c r="H92" s="1"/>
  <c r="I327" i="1"/>
  <c r="I326" s="1"/>
  <c r="I325" s="1"/>
  <c r="G327"/>
  <c r="G326" s="1"/>
  <c r="G325" s="1"/>
  <c r="F93" i="2"/>
  <c r="F92" s="1"/>
  <c r="H327" i="1"/>
  <c r="H326" s="1"/>
  <c r="H325" s="1"/>
  <c r="G406" i="2" l="1"/>
  <c r="G405" s="1"/>
  <c r="G404" s="1"/>
  <c r="H406"/>
  <c r="H405" s="1"/>
  <c r="H404" s="1"/>
  <c r="F406"/>
  <c r="F405" s="1"/>
  <c r="F404" s="1"/>
  <c r="H629" i="1" l="1"/>
  <c r="I629"/>
  <c r="G629"/>
  <c r="H628"/>
  <c r="I628"/>
  <c r="G628"/>
  <c r="G627" s="1"/>
  <c r="H627"/>
  <c r="I627"/>
  <c r="I625" l="1"/>
  <c r="F54" i="3" s="1"/>
  <c r="F53" s="1"/>
  <c r="I626" i="1"/>
  <c r="H625"/>
  <c r="H624" s="1"/>
  <c r="H626"/>
  <c r="G625"/>
  <c r="G624" s="1"/>
  <c r="G626"/>
  <c r="G242"/>
  <c r="H242"/>
  <c r="I242"/>
  <c r="E54" i="3" l="1"/>
  <c r="E53" s="1"/>
  <c r="I624" i="1"/>
  <c r="D54" i="3"/>
  <c r="D53" s="1"/>
  <c r="H1075" i="1"/>
  <c r="I1075"/>
  <c r="G848" i="2" l="1"/>
  <c r="H848"/>
  <c r="F848"/>
  <c r="G205" i="1"/>
  <c r="G204" s="1"/>
  <c r="G684" i="2" l="1"/>
  <c r="H684"/>
  <c r="F684"/>
  <c r="H1046" i="1" l="1"/>
  <c r="I1046"/>
  <c r="G1046"/>
  <c r="G454" i="2" l="1"/>
  <c r="H454"/>
  <c r="F454"/>
  <c r="G650" i="1"/>
  <c r="G802" i="2" l="1"/>
  <c r="H802"/>
  <c r="F802"/>
  <c r="G820"/>
  <c r="G819" s="1"/>
  <c r="G818" s="1"/>
  <c r="G817" s="1"/>
  <c r="G816" s="1"/>
  <c r="H820"/>
  <c r="H819" s="1"/>
  <c r="H818" s="1"/>
  <c r="H817" s="1"/>
  <c r="H816" s="1"/>
  <c r="F820"/>
  <c r="F819" s="1"/>
  <c r="F818" s="1"/>
  <c r="F817" s="1"/>
  <c r="F816" s="1"/>
  <c r="I110" i="1"/>
  <c r="I109" s="1"/>
  <c r="I108" s="1"/>
  <c r="H110"/>
  <c r="H109" s="1"/>
  <c r="G110"/>
  <c r="G109" s="1"/>
  <c r="G108" s="1"/>
  <c r="H108" l="1"/>
  <c r="H107" s="1"/>
  <c r="I107"/>
  <c r="G107"/>
  <c r="G725" i="2" l="1"/>
  <c r="H725"/>
  <c r="G726"/>
  <c r="H726"/>
  <c r="G727"/>
  <c r="H727"/>
  <c r="F727"/>
  <c r="F726"/>
  <c r="F725"/>
  <c r="H1213" i="1"/>
  <c r="I1213"/>
  <c r="G1213"/>
  <c r="G721" i="2" l="1"/>
  <c r="H721"/>
  <c r="F721"/>
  <c r="G1019" i="1"/>
  <c r="G857" i="2" l="1"/>
  <c r="H857"/>
  <c r="F857"/>
  <c r="G492" i="1"/>
  <c r="G491" s="1"/>
  <c r="F863" i="2" l="1"/>
  <c r="G863"/>
  <c r="H863"/>
  <c r="G862"/>
  <c r="H862"/>
  <c r="F862"/>
  <c r="H123" i="1"/>
  <c r="I123"/>
  <c r="G123"/>
  <c r="F861" i="2" l="1"/>
  <c r="G861"/>
  <c r="H861"/>
  <c r="I170" i="1"/>
  <c r="H170"/>
  <c r="G170"/>
  <c r="E20" i="3" l="1"/>
  <c r="F20"/>
  <c r="D20"/>
  <c r="G72" i="2" l="1"/>
  <c r="H72"/>
  <c r="F72"/>
  <c r="G39" l="1"/>
  <c r="G38" s="1"/>
  <c r="G37" s="1"/>
  <c r="G36" s="1"/>
  <c r="H39"/>
  <c r="H38" s="1"/>
  <c r="H37" s="1"/>
  <c r="H36" s="1"/>
  <c r="G722"/>
  <c r="H722"/>
  <c r="F722"/>
  <c r="I977" i="1"/>
  <c r="I976" s="1"/>
  <c r="H977"/>
  <c r="H976" s="1"/>
  <c r="G1009"/>
  <c r="G1008" s="1"/>
  <c r="G1007" s="1"/>
  <c r="G1006" s="1"/>
  <c r="I1009"/>
  <c r="I1008" s="1"/>
  <c r="I1007" s="1"/>
  <c r="I1006" s="1"/>
  <c r="H1009"/>
  <c r="H1008" s="1"/>
  <c r="H1007" s="1"/>
  <c r="H1006" s="1"/>
  <c r="F39" i="2" l="1"/>
  <c r="F38" s="1"/>
  <c r="F37" s="1"/>
  <c r="F36" s="1"/>
  <c r="F35" s="1"/>
  <c r="G977" i="1"/>
  <c r="G976" s="1"/>
  <c r="G35" i="2"/>
  <c r="H35"/>
  <c r="G840" i="1" l="1"/>
  <c r="G71" i="2" l="1"/>
  <c r="H71"/>
  <c r="F71"/>
  <c r="G263"/>
  <c r="H263"/>
  <c r="F263"/>
  <c r="G381" i="1" l="1"/>
  <c r="G380" s="1"/>
  <c r="G340"/>
  <c r="F810" i="2" l="1"/>
  <c r="H810"/>
  <c r="G810"/>
  <c r="I1219" i="1" l="1"/>
  <c r="I1218" s="1"/>
  <c r="H1219"/>
  <c r="H1218" s="1"/>
  <c r="G147" i="2" l="1"/>
  <c r="H147"/>
  <c r="F147"/>
  <c r="G309"/>
  <c r="H309"/>
  <c r="F309"/>
  <c r="G311"/>
  <c r="G310" s="1"/>
  <c r="H311"/>
  <c r="H310" s="1"/>
  <c r="F311"/>
  <c r="F310" s="1"/>
  <c r="G314"/>
  <c r="H314"/>
  <c r="F314"/>
  <c r="G317"/>
  <c r="H317"/>
  <c r="F317"/>
  <c r="G320"/>
  <c r="H320"/>
  <c r="F320"/>
  <c r="G327"/>
  <c r="H327"/>
  <c r="F327"/>
  <c r="G330"/>
  <c r="H330"/>
  <c r="F330"/>
  <c r="G336"/>
  <c r="G335" s="1"/>
  <c r="H336"/>
  <c r="H335" s="1"/>
  <c r="F336"/>
  <c r="F335" s="1"/>
  <c r="G343"/>
  <c r="H343"/>
  <c r="F343"/>
  <c r="G346"/>
  <c r="H346"/>
  <c r="F346"/>
  <c r="G349"/>
  <c r="H349"/>
  <c r="F349"/>
  <c r="G354"/>
  <c r="H354"/>
  <c r="F354"/>
  <c r="G358"/>
  <c r="G357" s="1"/>
  <c r="H358"/>
  <c r="H357" s="1"/>
  <c r="F358"/>
  <c r="F357" s="1"/>
  <c r="G361"/>
  <c r="H361"/>
  <c r="F361"/>
  <c r="G364"/>
  <c r="H364"/>
  <c r="G363"/>
  <c r="H363"/>
  <c r="F364"/>
  <c r="H362" l="1"/>
  <c r="G362"/>
  <c r="I445" i="1"/>
  <c r="H445"/>
  <c r="G445"/>
  <c r="I447"/>
  <c r="H447"/>
  <c r="G447"/>
  <c r="I449"/>
  <c r="H449"/>
  <c r="G449"/>
  <c r="I451"/>
  <c r="H451"/>
  <c r="G451"/>
  <c r="I453"/>
  <c r="H453"/>
  <c r="G453"/>
  <c r="I455"/>
  <c r="H455"/>
  <c r="G455"/>
  <c r="I457"/>
  <c r="H457"/>
  <c r="G457"/>
  <c r="I459"/>
  <c r="H459"/>
  <c r="G459"/>
  <c r="I461"/>
  <c r="H461"/>
  <c r="G461"/>
  <c r="I463"/>
  <c r="H463"/>
  <c r="G463"/>
  <c r="I465"/>
  <c r="H465"/>
  <c r="G465"/>
  <c r="I467"/>
  <c r="H467"/>
  <c r="G467"/>
  <c r="I469"/>
  <c r="H469"/>
  <c r="G469"/>
  <c r="I471"/>
  <c r="H471"/>
  <c r="G471"/>
  <c r="H473"/>
  <c r="I473"/>
  <c r="G473"/>
  <c r="F363" i="2"/>
  <c r="F362" s="1"/>
  <c r="H360"/>
  <c r="H359" s="1"/>
  <c r="G360"/>
  <c r="G359" s="1"/>
  <c r="F360"/>
  <c r="F359" s="1"/>
  <c r="H356"/>
  <c r="H355" s="1"/>
  <c r="G356"/>
  <c r="G355" s="1"/>
  <c r="F356"/>
  <c r="F355" s="1"/>
  <c r="H353"/>
  <c r="H352" s="1"/>
  <c r="G353"/>
  <c r="G352" s="1"/>
  <c r="F353"/>
  <c r="F352" s="1"/>
  <c r="H351"/>
  <c r="H350" s="1"/>
  <c r="G351"/>
  <c r="G350" s="1"/>
  <c r="F351"/>
  <c r="F350" s="1"/>
  <c r="H348"/>
  <c r="H347" s="1"/>
  <c r="G348"/>
  <c r="G347" s="1"/>
  <c r="F348"/>
  <c r="F347" s="1"/>
  <c r="H345"/>
  <c r="H344" s="1"/>
  <c r="G345"/>
  <c r="G344" s="1"/>
  <c r="F345"/>
  <c r="F344" s="1"/>
  <c r="H342"/>
  <c r="H341" s="1"/>
  <c r="G342"/>
  <c r="G341" s="1"/>
  <c r="F342"/>
  <c r="F341" s="1"/>
  <c r="H340"/>
  <c r="H339" s="1"/>
  <c r="G340"/>
  <c r="G339" s="1"/>
  <c r="F340"/>
  <c r="F339" s="1"/>
  <c r="H338"/>
  <c r="H337" s="1"/>
  <c r="G338"/>
  <c r="G337" s="1"/>
  <c r="F338"/>
  <c r="F337" s="1"/>
  <c r="H334"/>
  <c r="H333" s="1"/>
  <c r="G334"/>
  <c r="G333" s="1"/>
  <c r="F334"/>
  <c r="F333" s="1"/>
  <c r="H332"/>
  <c r="H331" s="1"/>
  <c r="G332"/>
  <c r="G331" s="1"/>
  <c r="F332"/>
  <c r="F331" s="1"/>
  <c r="H329"/>
  <c r="H328" s="1"/>
  <c r="G329"/>
  <c r="G328" s="1"/>
  <c r="F329"/>
  <c r="F328" s="1"/>
  <c r="H326"/>
  <c r="H325" s="1"/>
  <c r="G326"/>
  <c r="G325" s="1"/>
  <c r="F326"/>
  <c r="F325" s="1"/>
  <c r="H324"/>
  <c r="H323" s="1"/>
  <c r="G324"/>
  <c r="G323" s="1"/>
  <c r="F324"/>
  <c r="F323" s="1"/>
  <c r="H322"/>
  <c r="H321" s="1"/>
  <c r="G322"/>
  <c r="G321" s="1"/>
  <c r="F322"/>
  <c r="F321" s="1"/>
  <c r="H319"/>
  <c r="H318" s="1"/>
  <c r="G319"/>
  <c r="G318" s="1"/>
  <c r="F319"/>
  <c r="F318" s="1"/>
  <c r="H316"/>
  <c r="H315" s="1"/>
  <c r="G316"/>
  <c r="G315" s="1"/>
  <c r="F316"/>
  <c r="F315" s="1"/>
  <c r="H313"/>
  <c r="H312" s="1"/>
  <c r="G313"/>
  <c r="G312" s="1"/>
  <c r="F313"/>
  <c r="F312" s="1"/>
  <c r="G308"/>
  <c r="G307" s="1"/>
  <c r="H308"/>
  <c r="H307" s="1"/>
  <c r="F308"/>
  <c r="F307" s="1"/>
  <c r="I280" i="1"/>
  <c r="H280"/>
  <c r="G280"/>
  <c r="I278"/>
  <c r="H278"/>
  <c r="G278"/>
  <c r="I276"/>
  <c r="H276"/>
  <c r="G276"/>
  <c r="I274"/>
  <c r="H274"/>
  <c r="G274"/>
  <c r="I272"/>
  <c r="H272"/>
  <c r="G272"/>
  <c r="I270"/>
  <c r="H270"/>
  <c r="G270"/>
  <c r="I268"/>
  <c r="H268"/>
  <c r="G268"/>
  <c r="I266"/>
  <c r="H266"/>
  <c r="G266"/>
  <c r="I264"/>
  <c r="H264"/>
  <c r="G264"/>
  <c r="I262"/>
  <c r="H262"/>
  <c r="G262"/>
  <c r="I260"/>
  <c r="H260"/>
  <c r="G260"/>
  <c r="I258"/>
  <c r="H258"/>
  <c r="G258"/>
  <c r="I256"/>
  <c r="H256"/>
  <c r="G256"/>
  <c r="I254"/>
  <c r="H254"/>
  <c r="G254"/>
  <c r="I252"/>
  <c r="H252"/>
  <c r="G252"/>
  <c r="I250"/>
  <c r="H250"/>
  <c r="G250"/>
  <c r="I248"/>
  <c r="H248"/>
  <c r="G248"/>
  <c r="I246"/>
  <c r="H246"/>
  <c r="G246"/>
  <c r="I244"/>
  <c r="H244"/>
  <c r="G244"/>
  <c r="I241" l="1"/>
  <c r="I240" s="1"/>
  <c r="I239" s="1"/>
  <c r="H241"/>
  <c r="H240" s="1"/>
  <c r="H239" s="1"/>
  <c r="G241"/>
  <c r="G240" s="1"/>
  <c r="G239" s="1"/>
  <c r="G443"/>
  <c r="G856" i="2"/>
  <c r="G855" s="1"/>
  <c r="H856"/>
  <c r="H855" s="1"/>
  <c r="F856"/>
  <c r="F855" s="1"/>
  <c r="G138" i="1"/>
  <c r="G137" s="1"/>
  <c r="G389" i="2"/>
  <c r="H389"/>
  <c r="F389"/>
  <c r="I165" i="1"/>
  <c r="I164" s="1"/>
  <c r="I163" s="1"/>
  <c r="H165"/>
  <c r="H164" s="1"/>
  <c r="H163" s="1"/>
  <c r="G165"/>
  <c r="G164" s="1"/>
  <c r="G163" s="1"/>
  <c r="I161"/>
  <c r="I160" s="1"/>
  <c r="I159" s="1"/>
  <c r="H161"/>
  <c r="H160" s="1"/>
  <c r="H159" s="1"/>
  <c r="F385" i="2"/>
  <c r="I158" i="1" l="1"/>
  <c r="H158"/>
  <c r="G161"/>
  <c r="G160" s="1"/>
  <c r="G159" s="1"/>
  <c r="G158" s="1"/>
  <c r="H385" i="2"/>
  <c r="G385"/>
  <c r="F460" l="1"/>
  <c r="G460"/>
  <c r="H460"/>
  <c r="G459"/>
  <c r="H459"/>
  <c r="F459"/>
  <c r="I725" i="1"/>
  <c r="H725"/>
  <c r="G725"/>
  <c r="G458" i="2" l="1"/>
  <c r="H458"/>
  <c r="F458"/>
  <c r="G740"/>
  <c r="H740"/>
  <c r="F741"/>
  <c r="F742"/>
  <c r="F744"/>
  <c r="F743" s="1"/>
  <c r="F746"/>
  <c r="F747"/>
  <c r="F749"/>
  <c r="F750"/>
  <c r="F752"/>
  <c r="F751" s="1"/>
  <c r="F754"/>
  <c r="F755"/>
  <c r="F758"/>
  <c r="F759"/>
  <c r="F760"/>
  <c r="F761"/>
  <c r="F766"/>
  <c r="F765" s="1"/>
  <c r="F764" s="1"/>
  <c r="F763" s="1"/>
  <c r="F762" s="1"/>
  <c r="F781"/>
  <c r="F782"/>
  <c r="F784"/>
  <c r="F785"/>
  <c r="F787"/>
  <c r="F786" s="1"/>
  <c r="F790"/>
  <c r="F791"/>
  <c r="F792"/>
  <c r="F795"/>
  <c r="F796"/>
  <c r="F797"/>
  <c r="F798"/>
  <c r="F799"/>
  <c r="F803"/>
  <c r="F804"/>
  <c r="F805"/>
  <c r="F806"/>
  <c r="F809"/>
  <c r="F811"/>
  <c r="F812"/>
  <c r="F815"/>
  <c r="F814" s="1"/>
  <c r="F813" s="1"/>
  <c r="F829"/>
  <c r="F828" s="1"/>
  <c r="F831"/>
  <c r="F830" s="1"/>
  <c r="F833"/>
  <c r="F834"/>
  <c r="F835"/>
  <c r="F837"/>
  <c r="F836" s="1"/>
  <c r="F839"/>
  <c r="F840"/>
  <c r="F842"/>
  <c r="F841" s="1"/>
  <c r="F844"/>
  <c r="F845"/>
  <c r="F846"/>
  <c r="F847"/>
  <c r="F850"/>
  <c r="F849" s="1"/>
  <c r="F852"/>
  <c r="F853"/>
  <c r="F854"/>
  <c r="F859"/>
  <c r="F860"/>
  <c r="F865"/>
  <c r="F866"/>
  <c r="F740"/>
  <c r="F773" l="1"/>
  <c r="F772" s="1"/>
  <c r="F843"/>
  <c r="F801"/>
  <c r="F800" s="1"/>
  <c r="F808"/>
  <c r="F807" s="1"/>
  <c r="F748"/>
  <c r="F789"/>
  <c r="F788" s="1"/>
  <c r="F783"/>
  <c r="F745"/>
  <c r="F838"/>
  <c r="F832"/>
  <c r="F851"/>
  <c r="F794"/>
  <c r="F793" s="1"/>
  <c r="F780"/>
  <c r="F864"/>
  <c r="F858"/>
  <c r="F757"/>
  <c r="F756" s="1"/>
  <c r="H1080" i="1"/>
  <c r="I1080"/>
  <c r="G1080"/>
  <c r="F753" i="2" s="1"/>
  <c r="H1078" i="1"/>
  <c r="I1078"/>
  <c r="G1078"/>
  <c r="G1075"/>
  <c r="H1072"/>
  <c r="I1072"/>
  <c r="G1072"/>
  <c r="H1070"/>
  <c r="I1070"/>
  <c r="G1070"/>
  <c r="H1066"/>
  <c r="H1105" s="1"/>
  <c r="I1066"/>
  <c r="G1066"/>
  <c r="G1105" s="1"/>
  <c r="H1054"/>
  <c r="H1053" s="1"/>
  <c r="I1054"/>
  <c r="I1053" s="1"/>
  <c r="G1054"/>
  <c r="G1053" s="1"/>
  <c r="H1050"/>
  <c r="H1049" s="1"/>
  <c r="I1050"/>
  <c r="I1049" s="1"/>
  <c r="G1050"/>
  <c r="G1049" s="1"/>
  <c r="H1042"/>
  <c r="H1038" s="1"/>
  <c r="I1042"/>
  <c r="I1038" s="1"/>
  <c r="G1042"/>
  <c r="G1038" s="1"/>
  <c r="H1035"/>
  <c r="H1034" s="1"/>
  <c r="H1033" s="1"/>
  <c r="I1035"/>
  <c r="I1034" s="1"/>
  <c r="I1033" s="1"/>
  <c r="G1035"/>
  <c r="G1034" s="1"/>
  <c r="G1033" s="1"/>
  <c r="H1029"/>
  <c r="H1028" s="1"/>
  <c r="H1027" s="1"/>
  <c r="H1026" s="1"/>
  <c r="I1029"/>
  <c r="I1028" s="1"/>
  <c r="I1027" s="1"/>
  <c r="I1026" s="1"/>
  <c r="G1029"/>
  <c r="G1028" s="1"/>
  <c r="G1027" s="1"/>
  <c r="G1026" s="1"/>
  <c r="H1022"/>
  <c r="I1022"/>
  <c r="G1022"/>
  <c r="H1019"/>
  <c r="I1019"/>
  <c r="H1014"/>
  <c r="H1013" s="1"/>
  <c r="H1012" s="1"/>
  <c r="I1014"/>
  <c r="I1013" s="1"/>
  <c r="I1012" s="1"/>
  <c r="G1014"/>
  <c r="G1013" s="1"/>
  <c r="G1012" s="1"/>
  <c r="H1001"/>
  <c r="H1000" s="1"/>
  <c r="I1001"/>
  <c r="I1000" s="1"/>
  <c r="G1001"/>
  <c r="G1000" s="1"/>
  <c r="H998"/>
  <c r="H997" s="1"/>
  <c r="I998"/>
  <c r="I997" s="1"/>
  <c r="G998"/>
  <c r="G997" s="1"/>
  <c r="H980"/>
  <c r="H979" s="1"/>
  <c r="I980"/>
  <c r="I979" s="1"/>
  <c r="G980"/>
  <c r="G979" s="1"/>
  <c r="H973"/>
  <c r="H972" s="1"/>
  <c r="I973"/>
  <c r="I972" s="1"/>
  <c r="G973"/>
  <c r="G972" s="1"/>
  <c r="H969"/>
  <c r="H968" s="1"/>
  <c r="I969"/>
  <c r="I968" s="1"/>
  <c r="G969"/>
  <c r="G968" s="1"/>
  <c r="H954"/>
  <c r="H943" s="1"/>
  <c r="I954"/>
  <c r="I943" s="1"/>
  <c r="G954"/>
  <c r="G943" s="1"/>
  <c r="H935"/>
  <c r="I935"/>
  <c r="G935"/>
  <c r="H932"/>
  <c r="I932"/>
  <c r="G932"/>
  <c r="H929"/>
  <c r="I929"/>
  <c r="G929"/>
  <c r="G878"/>
  <c r="G896"/>
  <c r="G895" s="1"/>
  <c r="G900"/>
  <c r="G899" s="1"/>
  <c r="G903"/>
  <c r="G902" s="1"/>
  <c r="G910"/>
  <c r="G909" s="1"/>
  <c r="H878"/>
  <c r="H877" s="1"/>
  <c r="H876" s="1"/>
  <c r="I878"/>
  <c r="I877" s="1"/>
  <c r="I876" s="1"/>
  <c r="G679" i="2"/>
  <c r="H679"/>
  <c r="F679"/>
  <c r="I1056" i="1" l="1"/>
  <c r="I1037" s="1"/>
  <c r="I1105"/>
  <c r="G1056"/>
  <c r="G1037" s="1"/>
  <c r="H1056"/>
  <c r="H1037" s="1"/>
  <c r="I984"/>
  <c r="G984"/>
  <c r="H984"/>
  <c r="H942"/>
  <c r="G942"/>
  <c r="I942"/>
  <c r="G877"/>
  <c r="G876" s="1"/>
  <c r="G890"/>
  <c r="G928"/>
  <c r="F779" i="2"/>
  <c r="F778" s="1"/>
  <c r="I1018" i="1"/>
  <c r="I1017" s="1"/>
  <c r="H1018"/>
  <c r="H1017" s="1"/>
  <c r="G1018"/>
  <c r="G1017" s="1"/>
  <c r="H928"/>
  <c r="I928"/>
  <c r="G885" l="1"/>
  <c r="G884" s="1"/>
  <c r="G875" s="1"/>
  <c r="I1032"/>
  <c r="H1011"/>
  <c r="H1005" s="1"/>
  <c r="G1011"/>
  <c r="G1005" s="1"/>
  <c r="I1011"/>
  <c r="I1005" s="1"/>
  <c r="H918"/>
  <c r="H917" s="1"/>
  <c r="G918"/>
  <c r="G917" s="1"/>
  <c r="I918"/>
  <c r="I917" s="1"/>
  <c r="G1032" l="1"/>
  <c r="G1031" s="1"/>
  <c r="I1031"/>
  <c r="H1032"/>
  <c r="H1031" s="1"/>
  <c r="G672" i="2"/>
  <c r="H672"/>
  <c r="F672"/>
  <c r="G676"/>
  <c r="H676"/>
  <c r="F676"/>
  <c r="I1107" i="1"/>
  <c r="H1107"/>
  <c r="G1107"/>
  <c r="G716" i="2"/>
  <c r="G715" s="1"/>
  <c r="H716"/>
  <c r="H715" s="1"/>
  <c r="F716"/>
  <c r="F715" s="1"/>
  <c r="F739"/>
  <c r="F738" s="1"/>
  <c r="F728" s="1"/>
  <c r="G739"/>
  <c r="H739"/>
  <c r="G741"/>
  <c r="H741"/>
  <c r="G742"/>
  <c r="H742"/>
  <c r="G744"/>
  <c r="G743" s="1"/>
  <c r="H744"/>
  <c r="H743" s="1"/>
  <c r="G746"/>
  <c r="H746"/>
  <c r="G747"/>
  <c r="H747"/>
  <c r="G749"/>
  <c r="H749"/>
  <c r="G750"/>
  <c r="H750"/>
  <c r="G752"/>
  <c r="G751" s="1"/>
  <c r="H752"/>
  <c r="H751" s="1"/>
  <c r="G753"/>
  <c r="H753"/>
  <c r="G754"/>
  <c r="H754"/>
  <c r="G755"/>
  <c r="H755"/>
  <c r="H720"/>
  <c r="F720"/>
  <c r="F710"/>
  <c r="G710"/>
  <c r="H710"/>
  <c r="G709"/>
  <c r="H709"/>
  <c r="F709"/>
  <c r="G683"/>
  <c r="G682" s="1"/>
  <c r="H683"/>
  <c r="H682" s="1"/>
  <c r="F683"/>
  <c r="F682" s="1"/>
  <c r="G671"/>
  <c r="H671"/>
  <c r="F671"/>
  <c r="G668"/>
  <c r="H668"/>
  <c r="F668"/>
  <c r="G766"/>
  <c r="H766"/>
  <c r="F719"/>
  <c r="F723"/>
  <c r="G719"/>
  <c r="H719"/>
  <c r="F604"/>
  <c r="G604"/>
  <c r="H604"/>
  <c r="G603"/>
  <c r="H603"/>
  <c r="F603"/>
  <c r="G723"/>
  <c r="H723"/>
  <c r="F708"/>
  <c r="F712"/>
  <c r="F713"/>
  <c r="F714"/>
  <c r="G714"/>
  <c r="H714"/>
  <c r="G680"/>
  <c r="H680"/>
  <c r="F680"/>
  <c r="G703"/>
  <c r="H703"/>
  <c r="F703"/>
  <c r="G705"/>
  <c r="H705"/>
  <c r="F705"/>
  <c r="G708"/>
  <c r="H708"/>
  <c r="G713"/>
  <c r="H713"/>
  <c r="G759"/>
  <c r="H759"/>
  <c r="G761"/>
  <c r="H761"/>
  <c r="G678"/>
  <c r="H678"/>
  <c r="F678"/>
  <c r="G674"/>
  <c r="H674"/>
  <c r="F674"/>
  <c r="G670"/>
  <c r="H670"/>
  <c r="F670"/>
  <c r="G667"/>
  <c r="H667"/>
  <c r="F667"/>
  <c r="F612"/>
  <c r="G612"/>
  <c r="H612"/>
  <c r="F613"/>
  <c r="G613"/>
  <c r="H613"/>
  <c r="F616"/>
  <c r="G616"/>
  <c r="H616"/>
  <c r="F617"/>
  <c r="G617"/>
  <c r="H617"/>
  <c r="F619"/>
  <c r="G619"/>
  <c r="H619"/>
  <c r="F620"/>
  <c r="G620"/>
  <c r="H620"/>
  <c r="F622"/>
  <c r="G622"/>
  <c r="H622"/>
  <c r="F623"/>
  <c r="G623"/>
  <c r="H623"/>
  <c r="G607"/>
  <c r="G606" s="1"/>
  <c r="H607"/>
  <c r="H606" s="1"/>
  <c r="F607"/>
  <c r="F606" s="1"/>
  <c r="G760"/>
  <c r="G758"/>
  <c r="H712"/>
  <c r="G712"/>
  <c r="H704"/>
  <c r="G704"/>
  <c r="H702"/>
  <c r="G702"/>
  <c r="F702"/>
  <c r="H677"/>
  <c r="G677"/>
  <c r="H669"/>
  <c r="G669"/>
  <c r="H666"/>
  <c r="G666"/>
  <c r="F666"/>
  <c r="G626"/>
  <c r="G625" s="1"/>
  <c r="G624" s="1"/>
  <c r="H626"/>
  <c r="H625" s="1"/>
  <c r="H624" s="1"/>
  <c r="F626"/>
  <c r="F625" s="1"/>
  <c r="F624" s="1"/>
  <c r="F677"/>
  <c r="H673"/>
  <c r="G673"/>
  <c r="F673"/>
  <c r="F669"/>
  <c r="H760"/>
  <c r="H903" i="1"/>
  <c r="H902" s="1"/>
  <c r="I900"/>
  <c r="I899" s="1"/>
  <c r="H900"/>
  <c r="H899" s="1"/>
  <c r="I896"/>
  <c r="I895" s="1"/>
  <c r="H896"/>
  <c r="H895" s="1"/>
  <c r="F555" i="2"/>
  <c r="F554" s="1"/>
  <c r="F550" s="1"/>
  <c r="G558"/>
  <c r="G557" s="1"/>
  <c r="H558"/>
  <c r="H557" s="1"/>
  <c r="I846" i="1"/>
  <c r="H846"/>
  <c r="G846"/>
  <c r="G844"/>
  <c r="I844"/>
  <c r="H844"/>
  <c r="G568" i="2"/>
  <c r="G567" s="1"/>
  <c r="G566" s="1"/>
  <c r="F568"/>
  <c r="F567" s="1"/>
  <c r="F566" s="1"/>
  <c r="H564"/>
  <c r="H563" s="1"/>
  <c r="F564"/>
  <c r="F563" s="1"/>
  <c r="G834" i="1"/>
  <c r="G833" s="1"/>
  <c r="G839"/>
  <c r="G852"/>
  <c r="G855"/>
  <c r="G858"/>
  <c r="G860"/>
  <c r="G869"/>
  <c r="G868" s="1"/>
  <c r="G872"/>
  <c r="G871" s="1"/>
  <c r="H568" i="2"/>
  <c r="H567" s="1"/>
  <c r="H566" s="1"/>
  <c r="H834" i="1"/>
  <c r="H833" s="1"/>
  <c r="G825"/>
  <c r="G824" s="1"/>
  <c r="G831"/>
  <c r="G830" s="1"/>
  <c r="H831"/>
  <c r="H830" s="1"/>
  <c r="I831"/>
  <c r="I830" s="1"/>
  <c r="G1098" l="1"/>
  <c r="G1097" s="1"/>
  <c r="G1096" s="1"/>
  <c r="H1098"/>
  <c r="H1097" s="1"/>
  <c r="H1096" s="1"/>
  <c r="I1098"/>
  <c r="I1097" s="1"/>
  <c r="I1096" s="1"/>
  <c r="H843"/>
  <c r="G748" i="2"/>
  <c r="G745"/>
  <c r="H748"/>
  <c r="H745"/>
  <c r="H738"/>
  <c r="G738"/>
  <c r="G615"/>
  <c r="F611"/>
  <c r="F605" s="1"/>
  <c r="F665"/>
  <c r="F637" s="1"/>
  <c r="G665"/>
  <c r="G637" s="1"/>
  <c r="H665"/>
  <c r="H637" s="1"/>
  <c r="G618"/>
  <c r="H611"/>
  <c r="H605" s="1"/>
  <c r="F718"/>
  <c r="H621"/>
  <c r="F618"/>
  <c r="H615"/>
  <c r="G611"/>
  <c r="G605" s="1"/>
  <c r="H718"/>
  <c r="G621"/>
  <c r="F621"/>
  <c r="H618"/>
  <c r="F615"/>
  <c r="G720"/>
  <c r="G718" s="1"/>
  <c r="H724"/>
  <c r="F724"/>
  <c r="I903" i="1"/>
  <c r="I902" s="1"/>
  <c r="G724" i="2"/>
  <c r="F602"/>
  <c r="F601" s="1"/>
  <c r="G602"/>
  <c r="G601" s="1"/>
  <c r="H602"/>
  <c r="H601" s="1"/>
  <c r="H707"/>
  <c r="H706" s="1"/>
  <c r="G707"/>
  <c r="G706" s="1"/>
  <c r="F707"/>
  <c r="F706" s="1"/>
  <c r="H701"/>
  <c r="H700" s="1"/>
  <c r="F704"/>
  <c r="F701" s="1"/>
  <c r="F700" s="1"/>
  <c r="G757"/>
  <c r="G756" s="1"/>
  <c r="G701"/>
  <c r="G700" s="1"/>
  <c r="H758"/>
  <c r="H757" s="1"/>
  <c r="H756" s="1"/>
  <c r="G823" i="1"/>
  <c r="F560" i="2"/>
  <c r="F559" s="1"/>
  <c r="F558"/>
  <c r="F557" s="1"/>
  <c r="H560"/>
  <c r="H559" s="1"/>
  <c r="H556" s="1"/>
  <c r="G560"/>
  <c r="G559" s="1"/>
  <c r="G556" s="1"/>
  <c r="G851" i="1"/>
  <c r="G850" s="1"/>
  <c r="G849" s="1"/>
  <c r="G848" s="1"/>
  <c r="I843"/>
  <c r="G867"/>
  <c r="G866" s="1"/>
  <c r="G843"/>
  <c r="G838" s="1"/>
  <c r="G837" s="1"/>
  <c r="G836" s="1"/>
  <c r="G564" i="2"/>
  <c r="G563" s="1"/>
  <c r="I834" i="1"/>
  <c r="I833" s="1"/>
  <c r="G728" i="2" l="1"/>
  <c r="H728"/>
  <c r="F556"/>
  <c r="F549" s="1"/>
  <c r="F717"/>
  <c r="G717"/>
  <c r="H717"/>
  <c r="F614"/>
  <c r="G614"/>
  <c r="G600" s="1"/>
  <c r="H614"/>
  <c r="F600" l="1"/>
  <c r="G636"/>
  <c r="H636"/>
  <c r="H600"/>
  <c r="G599" l="1"/>
  <c r="H599"/>
  <c r="F636" l="1"/>
  <c r="F599" l="1"/>
  <c r="F825" l="1"/>
  <c r="F824" s="1"/>
  <c r="G768" l="1"/>
  <c r="G1173" i="1" l="1"/>
  <c r="G1179"/>
  <c r="G1178" s="1"/>
  <c r="G1185"/>
  <c r="G1184" s="1"/>
  <c r="G1189"/>
  <c r="G1188" s="1"/>
  <c r="G1199"/>
  <c r="G1202"/>
  <c r="G1205"/>
  <c r="G1208"/>
  <c r="G1207" s="1"/>
  <c r="G1212"/>
  <c r="F768" i="2" l="1"/>
  <c r="F767" s="1"/>
  <c r="H768"/>
  <c r="G1198" i="1"/>
  <c r="G1177"/>
  <c r="G1172" s="1"/>
  <c r="G1197" l="1"/>
  <c r="F512" i="2"/>
  <c r="G512"/>
  <c r="H512"/>
  <c r="F513"/>
  <c r="G513"/>
  <c r="H513"/>
  <c r="G1192" i="1" l="1"/>
  <c r="G1191" s="1"/>
  <c r="F473" i="2"/>
  <c r="G244" l="1"/>
  <c r="G243" s="1"/>
  <c r="G242" s="1"/>
  <c r="G241" s="1"/>
  <c r="H244"/>
  <c r="H243" s="1"/>
  <c r="H242" s="1"/>
  <c r="H241" s="1"/>
  <c r="F244"/>
  <c r="F243" s="1"/>
  <c r="F242" s="1"/>
  <c r="F241" s="1"/>
  <c r="I365" i="1" l="1"/>
  <c r="I364" s="1"/>
  <c r="I363" s="1"/>
  <c r="H365"/>
  <c r="H364" s="1"/>
  <c r="H363" s="1"/>
  <c r="G365"/>
  <c r="G364" s="1"/>
  <c r="G363" s="1"/>
  <c r="G182" i="2" l="1"/>
  <c r="H182"/>
  <c r="F182"/>
  <c r="I355" i="1"/>
  <c r="I354" s="1"/>
  <c r="H355"/>
  <c r="H354" s="1"/>
  <c r="G355"/>
  <c r="G354" s="1"/>
  <c r="G153" i="2"/>
  <c r="G152" s="1"/>
  <c r="G151" s="1"/>
  <c r="G150" s="1"/>
  <c r="H153"/>
  <c r="H152" s="1"/>
  <c r="H151" s="1"/>
  <c r="H150" s="1"/>
  <c r="F153" l="1"/>
  <c r="F152" s="1"/>
  <c r="F151" s="1"/>
  <c r="F150" s="1"/>
  <c r="G852" l="1"/>
  <c r="H852"/>
  <c r="G853"/>
  <c r="H853"/>
  <c r="G854"/>
  <c r="H854"/>
  <c r="H851" l="1"/>
  <c r="G851"/>
  <c r="H286" i="1" l="1"/>
  <c r="H285" s="1"/>
  <c r="I286"/>
  <c r="I285" s="1"/>
  <c r="G286"/>
  <c r="G285" s="1"/>
  <c r="F823" i="2" l="1"/>
  <c r="F822" s="1"/>
  <c r="F827" l="1"/>
  <c r="F826" s="1"/>
  <c r="F821" s="1"/>
  <c r="G809" l="1"/>
  <c r="H809"/>
  <c r="G812"/>
  <c r="H812"/>
  <c r="H1189" i="1"/>
  <c r="I1189"/>
  <c r="G185" i="2" l="1"/>
  <c r="H185"/>
  <c r="H184" s="1"/>
  <c r="H183" s="1"/>
  <c r="F185"/>
  <c r="F184" s="1"/>
  <c r="F183" s="1"/>
  <c r="G66"/>
  <c r="H66"/>
  <c r="F66"/>
  <c r="G67"/>
  <c r="H67"/>
  <c r="F67"/>
  <c r="H119" i="1"/>
  <c r="H118" s="1"/>
  <c r="I119"/>
  <c r="I118" s="1"/>
  <c r="G119"/>
  <c r="G118" s="1"/>
  <c r="G184" i="2" l="1"/>
  <c r="G183" s="1"/>
  <c r="H198" i="1"/>
  <c r="I198"/>
  <c r="G198"/>
  <c r="H435" i="2" l="1"/>
  <c r="H765" i="1"/>
  <c r="I765"/>
  <c r="G765"/>
  <c r="G435" i="2"/>
  <c r="F435"/>
  <c r="G285" l="1"/>
  <c r="G284" s="1"/>
  <c r="H285"/>
  <c r="H284" s="1"/>
  <c r="F285"/>
  <c r="F284" s="1"/>
  <c r="H429" i="1"/>
  <c r="H428" s="1"/>
  <c r="H427" s="1"/>
  <c r="H426" s="1"/>
  <c r="I429"/>
  <c r="I428" s="1"/>
  <c r="I427" s="1"/>
  <c r="I426" s="1"/>
  <c r="G429"/>
  <c r="G428" s="1"/>
  <c r="G427" s="1"/>
  <c r="G426" s="1"/>
  <c r="G278" i="2"/>
  <c r="G277" s="1"/>
  <c r="H278"/>
  <c r="H277" s="1"/>
  <c r="F278"/>
  <c r="F277" s="1"/>
  <c r="G593" l="1"/>
  <c r="H593"/>
  <c r="F593"/>
  <c r="H802" i="1"/>
  <c r="I802"/>
  <c r="G802"/>
  <c r="H584" i="2" l="1"/>
  <c r="H583" s="1"/>
  <c r="G584"/>
  <c r="G583" s="1"/>
  <c r="F584"/>
  <c r="F583" s="1"/>
  <c r="H587"/>
  <c r="G587"/>
  <c r="F587"/>
  <c r="H586"/>
  <c r="G586"/>
  <c r="F586"/>
  <c r="H582"/>
  <c r="G582"/>
  <c r="F582"/>
  <c r="H581"/>
  <c r="G581"/>
  <c r="F581"/>
  <c r="F579"/>
  <c r="G579"/>
  <c r="H579"/>
  <c r="G578"/>
  <c r="H578"/>
  <c r="F578"/>
  <c r="H555"/>
  <c r="H554" s="1"/>
  <c r="H550" s="1"/>
  <c r="G555"/>
  <c r="G554" s="1"/>
  <c r="G550" s="1"/>
  <c r="G456"/>
  <c r="G455" s="1"/>
  <c r="H456"/>
  <c r="H455" s="1"/>
  <c r="F456"/>
  <c r="F455" s="1"/>
  <c r="H580" l="1"/>
  <c r="F585"/>
  <c r="G585"/>
  <c r="H577"/>
  <c r="F580"/>
  <c r="G580"/>
  <c r="H585"/>
  <c r="F577"/>
  <c r="G577"/>
  <c r="G549"/>
  <c r="H549"/>
  <c r="G847"/>
  <c r="H847"/>
  <c r="I26" i="1"/>
  <c r="I24"/>
  <c r="I21"/>
  <c r="I17"/>
  <c r="H26"/>
  <c r="H24"/>
  <c r="H21"/>
  <c r="H17"/>
  <c r="H576" i="2" l="1"/>
  <c r="G576"/>
  <c r="F576"/>
  <c r="H20" i="1"/>
  <c r="H19" s="1"/>
  <c r="I20"/>
  <c r="I19" s="1"/>
  <c r="F125" i="2" l="1"/>
  <c r="G125"/>
  <c r="H125"/>
  <c r="H130" i="1"/>
  <c r="I130"/>
  <c r="G130"/>
  <c r="G254" i="2" l="1"/>
  <c r="H254"/>
  <c r="F254"/>
  <c r="I421" i="1"/>
  <c r="I420" s="1"/>
  <c r="H421"/>
  <c r="H420" s="1"/>
  <c r="G421"/>
  <c r="G420" s="1"/>
  <c r="F159" i="2" l="1"/>
  <c r="F158" s="1"/>
  <c r="F157" s="1"/>
  <c r="F163"/>
  <c r="F164"/>
  <c r="F165"/>
  <c r="F169"/>
  <c r="F170"/>
  <c r="F173"/>
  <c r="F174"/>
  <c r="F177"/>
  <c r="F178"/>
  <c r="F179"/>
  <c r="F190"/>
  <c r="F189" s="1"/>
  <c r="F188" s="1"/>
  <c r="F187" s="1"/>
  <c r="F186" s="1"/>
  <c r="F195"/>
  <c r="F194" s="1"/>
  <c r="F193" s="1"/>
  <c r="F192" s="1"/>
  <c r="F191" s="1"/>
  <c r="F200"/>
  <c r="F199" s="1"/>
  <c r="F198" s="1"/>
  <c r="F203"/>
  <c r="F202" s="1"/>
  <c r="F201" s="1"/>
  <c r="F208"/>
  <c r="F207" s="1"/>
  <c r="F206" s="1"/>
  <c r="F211"/>
  <c r="F210" s="1"/>
  <c r="F209" s="1"/>
  <c r="F216"/>
  <c r="F215" s="1"/>
  <c r="F214" s="1"/>
  <c r="F213" s="1"/>
  <c r="F212" s="1"/>
  <c r="F221"/>
  <c r="F220" s="1"/>
  <c r="F219" s="1"/>
  <c r="F218" s="1"/>
  <c r="F227"/>
  <c r="F226" s="1"/>
  <c r="F225"/>
  <c r="F224" s="1"/>
  <c r="F230"/>
  <c r="F229" s="1"/>
  <c r="F228" s="1"/>
  <c r="F235"/>
  <c r="F234" s="1"/>
  <c r="F237"/>
  <c r="F236" s="1"/>
  <c r="F239"/>
  <c r="F238" s="1"/>
  <c r="F248"/>
  <c r="F247" s="1"/>
  <c r="F246" s="1"/>
  <c r="F253"/>
  <c r="F252" s="1"/>
  <c r="F257"/>
  <c r="F256" s="1"/>
  <c r="F255" s="1"/>
  <c r="F260"/>
  <c r="F259" s="1"/>
  <c r="F258" s="1"/>
  <c r="F264"/>
  <c r="F269"/>
  <c r="F268" s="1"/>
  <c r="F267" s="1"/>
  <c r="F272"/>
  <c r="F271" s="1"/>
  <c r="F270" s="1"/>
  <c r="F280"/>
  <c r="F279" s="1"/>
  <c r="F282"/>
  <c r="F281" s="1"/>
  <c r="F287"/>
  <c r="F286" s="1"/>
  <c r="F283" s="1"/>
  <c r="F290"/>
  <c r="F289" s="1"/>
  <c r="F288" s="1"/>
  <c r="F295"/>
  <c r="F294" s="1"/>
  <c r="F293" s="1"/>
  <c r="F299"/>
  <c r="F298" s="1"/>
  <c r="F301"/>
  <c r="F306"/>
  <c r="F305" s="1"/>
  <c r="F369"/>
  <c r="F368" s="1"/>
  <c r="F367" s="1"/>
  <c r="F372"/>
  <c r="F371" s="1"/>
  <c r="F370" s="1"/>
  <c r="F375"/>
  <c r="F374" s="1"/>
  <c r="F373" s="1"/>
  <c r="F378"/>
  <c r="F379"/>
  <c r="F380"/>
  <c r="F384"/>
  <c r="F383" s="1"/>
  <c r="F382" s="1"/>
  <c r="F388"/>
  <c r="F387" s="1"/>
  <c r="F386" s="1"/>
  <c r="F394"/>
  <c r="F395"/>
  <c r="F397"/>
  <c r="F398"/>
  <c r="F400"/>
  <c r="F399" s="1"/>
  <c r="F402"/>
  <c r="F403"/>
  <c r="F411"/>
  <c r="F412"/>
  <c r="F414"/>
  <c r="F416"/>
  <c r="F418"/>
  <c r="F419"/>
  <c r="F421"/>
  <c r="F422"/>
  <c r="F424"/>
  <c r="F423" s="1"/>
  <c r="F427"/>
  <c r="F428"/>
  <c r="F430"/>
  <c r="F429" s="1"/>
  <c r="F433"/>
  <c r="F432" s="1"/>
  <c r="F436"/>
  <c r="F434" s="1"/>
  <c r="F438"/>
  <c r="F439"/>
  <c r="F441"/>
  <c r="F442"/>
  <c r="F444"/>
  <c r="F447"/>
  <c r="F448"/>
  <c r="F449"/>
  <c r="F450"/>
  <c r="F451"/>
  <c r="F452"/>
  <c r="F453"/>
  <c r="F462"/>
  <c r="F463"/>
  <c r="F465"/>
  <c r="F466"/>
  <c r="F469"/>
  <c r="F470"/>
  <c r="F474"/>
  <c r="F476"/>
  <c r="F477"/>
  <c r="F479"/>
  <c r="F480"/>
  <c r="F482"/>
  <c r="F483"/>
  <c r="F485"/>
  <c r="F486"/>
  <c r="F488"/>
  <c r="F489"/>
  <c r="F491"/>
  <c r="F492"/>
  <c r="F494"/>
  <c r="F495"/>
  <c r="F496"/>
  <c r="F497"/>
  <c r="F498"/>
  <c r="F499"/>
  <c r="F500"/>
  <c r="F501"/>
  <c r="F503"/>
  <c r="F504"/>
  <c r="F506"/>
  <c r="F507"/>
  <c r="F509"/>
  <c r="F510"/>
  <c r="F515"/>
  <c r="F516"/>
  <c r="F535"/>
  <c r="F518"/>
  <c r="F517" s="1"/>
  <c r="F520"/>
  <c r="F522"/>
  <c r="F524"/>
  <c r="F526"/>
  <c r="F528"/>
  <c r="F530"/>
  <c r="F532"/>
  <c r="F533"/>
  <c r="F538"/>
  <c r="F541"/>
  <c r="F542"/>
  <c r="F547"/>
  <c r="F546" s="1"/>
  <c r="F545" s="1"/>
  <c r="F544" s="1"/>
  <c r="F543" s="1"/>
  <c r="F572"/>
  <c r="F573"/>
  <c r="F574"/>
  <c r="F575"/>
  <c r="F590"/>
  <c r="F591"/>
  <c r="F592"/>
  <c r="F596"/>
  <c r="F597"/>
  <c r="F595" s="1"/>
  <c r="H500" i="1"/>
  <c r="I500"/>
  <c r="G500"/>
  <c r="F514" i="2" l="1"/>
  <c r="F446"/>
  <c r="F445" s="1"/>
  <c r="F377"/>
  <c r="F376" s="1"/>
  <c r="F366" s="1"/>
  <c r="F365" s="1"/>
  <c r="F262"/>
  <c r="F261" s="1"/>
  <c r="F251" s="1"/>
  <c r="F304"/>
  <c r="F303" s="1"/>
  <c r="F302" s="1"/>
  <c r="F245"/>
  <c r="F181"/>
  <c r="F180" s="1"/>
  <c r="F205"/>
  <c r="F204" s="1"/>
  <c r="F276"/>
  <c r="F275" s="1"/>
  <c r="F589"/>
  <c r="F588" s="1"/>
  <c r="F396"/>
  <c r="F410"/>
  <c r="F223"/>
  <c r="F222" s="1"/>
  <c r="F217" s="1"/>
  <c r="F393"/>
  <c r="F233"/>
  <c r="F232" s="1"/>
  <c r="F231" s="1"/>
  <c r="F401"/>
  <c r="F168"/>
  <c r="F167" s="1"/>
  <c r="F540"/>
  <c r="F539" s="1"/>
  <c r="F172"/>
  <c r="F171" s="1"/>
  <c r="F266"/>
  <c r="F176"/>
  <c r="F175" s="1"/>
  <c r="F571"/>
  <c r="F570" s="1"/>
  <c r="F300"/>
  <c r="F297" s="1"/>
  <c r="F296" s="1"/>
  <c r="F594"/>
  <c r="F493"/>
  <c r="F162"/>
  <c r="F161" s="1"/>
  <c r="F160" s="1"/>
  <c r="F197"/>
  <c r="F196" s="1"/>
  <c r="F381"/>
  <c r="F240" l="1"/>
  <c r="F292"/>
  <c r="F291" s="1"/>
  <c r="F569"/>
  <c r="F548" s="1"/>
  <c r="F392"/>
  <c r="F166"/>
  <c r="F149" s="1"/>
  <c r="F265"/>
  <c r="H380"/>
  <c r="G380"/>
  <c r="H379"/>
  <c r="G379"/>
  <c r="H378"/>
  <c r="G378"/>
  <c r="H375"/>
  <c r="H374" s="1"/>
  <c r="H373" s="1"/>
  <c r="G375"/>
  <c r="G374" s="1"/>
  <c r="G373" s="1"/>
  <c r="H372"/>
  <c r="H371" s="1"/>
  <c r="H370" s="1"/>
  <c r="G372"/>
  <c r="G371" s="1"/>
  <c r="G370" s="1"/>
  <c r="G369"/>
  <c r="G368" s="1"/>
  <c r="G367" s="1"/>
  <c r="H369"/>
  <c r="H368" s="1"/>
  <c r="H367" s="1"/>
  <c r="I487" i="1"/>
  <c r="I486" s="1"/>
  <c r="H487"/>
  <c r="H486" s="1"/>
  <c r="G487"/>
  <c r="G486" s="1"/>
  <c r="I484"/>
  <c r="I483" s="1"/>
  <c r="H484"/>
  <c r="H483" s="1"/>
  <c r="G484"/>
  <c r="G483" s="1"/>
  <c r="I481"/>
  <c r="I480" s="1"/>
  <c r="H481"/>
  <c r="H480" s="1"/>
  <c r="G481"/>
  <c r="G480" s="1"/>
  <c r="I478"/>
  <c r="I477" s="1"/>
  <c r="H478"/>
  <c r="H477" s="1"/>
  <c r="G478"/>
  <c r="G477" s="1"/>
  <c r="F391" i="2" l="1"/>
  <c r="F390" s="1"/>
  <c r="H377"/>
  <c r="H376" s="1"/>
  <c r="H366" s="1"/>
  <c r="G377"/>
  <c r="G376" s="1"/>
  <c r="G366" s="1"/>
  <c r="I476" i="1"/>
  <c r="H476"/>
  <c r="G476"/>
  <c r="H388" i="2" l="1"/>
  <c r="H387" s="1"/>
  <c r="H386" s="1"/>
  <c r="G388"/>
  <c r="G387" s="1"/>
  <c r="G386" s="1"/>
  <c r="G384"/>
  <c r="G383" s="1"/>
  <c r="G382" s="1"/>
  <c r="H384"/>
  <c r="H383" s="1"/>
  <c r="H382" s="1"/>
  <c r="G299"/>
  <c r="G298" s="1"/>
  <c r="H299"/>
  <c r="H298" s="1"/>
  <c r="I237" i="1"/>
  <c r="I236" s="1"/>
  <c r="I235" s="1"/>
  <c r="I234" s="1"/>
  <c r="H237"/>
  <c r="H236" s="1"/>
  <c r="H235" s="1"/>
  <c r="H234" s="1"/>
  <c r="G237"/>
  <c r="G236" s="1"/>
  <c r="G235" s="1"/>
  <c r="G234" s="1"/>
  <c r="G227" i="2"/>
  <c r="G226" s="1"/>
  <c r="H227"/>
  <c r="H226" s="1"/>
  <c r="I220" i="1"/>
  <c r="I219" s="1"/>
  <c r="I218" s="1"/>
  <c r="I217" s="1"/>
  <c r="H220"/>
  <c r="H219" s="1"/>
  <c r="H218" s="1"/>
  <c r="H217" s="1"/>
  <c r="G220"/>
  <c r="G219" s="1"/>
  <c r="G218" s="1"/>
  <c r="G217" s="1"/>
  <c r="H381" i="2" l="1"/>
  <c r="G381"/>
  <c r="G578" i="1" l="1"/>
  <c r="G577" s="1"/>
  <c r="G576" s="1"/>
  <c r="G575" s="1"/>
  <c r="H578"/>
  <c r="H577" s="1"/>
  <c r="H576" s="1"/>
  <c r="H575" s="1"/>
  <c r="I578"/>
  <c r="I577" s="1"/>
  <c r="I576" s="1"/>
  <c r="I575" s="1"/>
  <c r="G159" i="2"/>
  <c r="G158" s="1"/>
  <c r="G157" s="1"/>
  <c r="H159"/>
  <c r="H158" s="1"/>
  <c r="H157" s="1"/>
  <c r="H211" i="1"/>
  <c r="H210" s="1"/>
  <c r="H209" s="1"/>
  <c r="I211"/>
  <c r="I210" s="1"/>
  <c r="I209" s="1"/>
  <c r="G211"/>
  <c r="G210" s="1"/>
  <c r="G209" s="1"/>
  <c r="G119" i="2"/>
  <c r="G118" s="1"/>
  <c r="G117" s="1"/>
  <c r="G116" s="1"/>
  <c r="H119"/>
  <c r="H118" s="1"/>
  <c r="H117" s="1"/>
  <c r="H116" s="1"/>
  <c r="F119"/>
  <c r="F118" s="1"/>
  <c r="F117" s="1"/>
  <c r="F116" s="1"/>
  <c r="H144" i="1"/>
  <c r="H143" s="1"/>
  <c r="H142" s="1"/>
  <c r="I144"/>
  <c r="I143" s="1"/>
  <c r="I142" s="1"/>
  <c r="G144"/>
  <c r="G143" s="1"/>
  <c r="G142" s="1"/>
  <c r="H597" i="2" l="1"/>
  <c r="H595" s="1"/>
  <c r="G597"/>
  <c r="G595" s="1"/>
  <c r="H596"/>
  <c r="G596"/>
  <c r="H592"/>
  <c r="G592"/>
  <c r="H591"/>
  <c r="G591"/>
  <c r="H590"/>
  <c r="G590"/>
  <c r="G573"/>
  <c r="H573"/>
  <c r="G574"/>
  <c r="H574"/>
  <c r="G575"/>
  <c r="H575"/>
  <c r="G572"/>
  <c r="H572"/>
  <c r="G541"/>
  <c r="H541"/>
  <c r="I860" i="1"/>
  <c r="H860"/>
  <c r="I858"/>
  <c r="H858"/>
  <c r="I855"/>
  <c r="H855"/>
  <c r="I852"/>
  <c r="H852"/>
  <c r="I840"/>
  <c r="I839" s="1"/>
  <c r="H840"/>
  <c r="H839" s="1"/>
  <c r="I825"/>
  <c r="I824" s="1"/>
  <c r="I823" s="1"/>
  <c r="H825"/>
  <c r="H824" s="1"/>
  <c r="H823" s="1"/>
  <c r="I820"/>
  <c r="I819" s="1"/>
  <c r="I818" s="1"/>
  <c r="I817" s="1"/>
  <c r="H820"/>
  <c r="H819" s="1"/>
  <c r="H818" s="1"/>
  <c r="H817" s="1"/>
  <c r="G820"/>
  <c r="G819" s="1"/>
  <c r="G818" s="1"/>
  <c r="G817" s="1"/>
  <c r="I814"/>
  <c r="I813" s="1"/>
  <c r="I812" s="1"/>
  <c r="I811" s="1"/>
  <c r="H814"/>
  <c r="H813" s="1"/>
  <c r="H812" s="1"/>
  <c r="H811" s="1"/>
  <c r="G814"/>
  <c r="G813" s="1"/>
  <c r="G812" s="1"/>
  <c r="G811" s="1"/>
  <c r="I808"/>
  <c r="I807" s="1"/>
  <c r="H808"/>
  <c r="H807" s="1"/>
  <c r="G808"/>
  <c r="G807" s="1"/>
  <c r="I801"/>
  <c r="H801"/>
  <c r="G801"/>
  <c r="I796"/>
  <c r="I795" s="1"/>
  <c r="H796"/>
  <c r="H795" s="1"/>
  <c r="G796"/>
  <c r="G795" s="1"/>
  <c r="I789"/>
  <c r="I788" s="1"/>
  <c r="I787" s="1"/>
  <c r="I786" s="1"/>
  <c r="I785" s="1"/>
  <c r="H789"/>
  <c r="H788" s="1"/>
  <c r="H787" s="1"/>
  <c r="H786" s="1"/>
  <c r="H785" s="1"/>
  <c r="G789"/>
  <c r="G788" s="1"/>
  <c r="G787" s="1"/>
  <c r="G786" s="1"/>
  <c r="G785" s="1"/>
  <c r="I782"/>
  <c r="I781" s="1"/>
  <c r="I780" s="1"/>
  <c r="I779" s="1"/>
  <c r="I778" s="1"/>
  <c r="H782"/>
  <c r="H781" s="1"/>
  <c r="H780" s="1"/>
  <c r="H779" s="1"/>
  <c r="H778" s="1"/>
  <c r="G782"/>
  <c r="G781" s="1"/>
  <c r="G780" s="1"/>
  <c r="G779" s="1"/>
  <c r="G778" s="1"/>
  <c r="I838" l="1"/>
  <c r="I837" s="1"/>
  <c r="I836" s="1"/>
  <c r="F51" i="3" s="1"/>
  <c r="H838" i="1"/>
  <c r="H837" s="1"/>
  <c r="H836" s="1"/>
  <c r="E51" i="3" s="1"/>
  <c r="I794" i="1"/>
  <c r="I793" s="1"/>
  <c r="G794"/>
  <c r="G793" s="1"/>
  <c r="H794"/>
  <c r="H793" s="1"/>
  <c r="G589" i="2"/>
  <c r="G588" s="1"/>
  <c r="H589"/>
  <c r="H588" s="1"/>
  <c r="G784" i="1"/>
  <c r="G777"/>
  <c r="H784"/>
  <c r="D51" i="3"/>
  <c r="H777" i="1"/>
  <c r="I784"/>
  <c r="I777"/>
  <c r="G822"/>
  <c r="G816" s="1"/>
  <c r="D50" i="3" s="1"/>
  <c r="I851" i="1"/>
  <c r="I850" s="1"/>
  <c r="I849" s="1"/>
  <c r="I848" s="1"/>
  <c r="H851"/>
  <c r="H850" s="1"/>
  <c r="H849" s="1"/>
  <c r="H848" s="1"/>
  <c r="G594" i="2"/>
  <c r="H571"/>
  <c r="H570" s="1"/>
  <c r="G571"/>
  <c r="G570" s="1"/>
  <c r="H594"/>
  <c r="I822" i="1" l="1"/>
  <c r="H822"/>
  <c r="I792"/>
  <c r="H792"/>
  <c r="G792"/>
  <c r="G791" s="1"/>
  <c r="G776" s="1"/>
  <c r="G569" i="2"/>
  <c r="G548" s="1"/>
  <c r="H569"/>
  <c r="H548" s="1"/>
  <c r="H816" i="1" l="1"/>
  <c r="E50" i="3" s="1"/>
  <c r="I816" i="1"/>
  <c r="F50" i="3" s="1"/>
  <c r="E49"/>
  <c r="D49"/>
  <c r="F49"/>
  <c r="I791" i="1" l="1"/>
  <c r="I776" s="1"/>
  <c r="H791"/>
  <c r="H776" s="1"/>
  <c r="H129" l="1"/>
  <c r="I129"/>
  <c r="G129"/>
  <c r="H135"/>
  <c r="H134" s="1"/>
  <c r="I135"/>
  <c r="I134" s="1"/>
  <c r="G135"/>
  <c r="G134" s="1"/>
  <c r="H148"/>
  <c r="H147" s="1"/>
  <c r="I148"/>
  <c r="I147" s="1"/>
  <c r="G148"/>
  <c r="G147" s="1"/>
  <c r="H151"/>
  <c r="H150" s="1"/>
  <c r="I151"/>
  <c r="I150" s="1"/>
  <c r="G151"/>
  <c r="G150" s="1"/>
  <c r="G128" l="1"/>
  <c r="I146"/>
  <c r="I141" s="1"/>
  <c r="I128"/>
  <c r="H146"/>
  <c r="H141" s="1"/>
  <c r="G146"/>
  <c r="G141" s="1"/>
  <c r="H128"/>
  <c r="G134" i="2"/>
  <c r="G133" s="1"/>
  <c r="G132" s="1"/>
  <c r="H134"/>
  <c r="H133" s="1"/>
  <c r="H132" s="1"/>
  <c r="F134"/>
  <c r="F133" s="1"/>
  <c r="F132" s="1"/>
  <c r="G131"/>
  <c r="G130" s="1"/>
  <c r="G129" s="1"/>
  <c r="H131"/>
  <c r="H130" s="1"/>
  <c r="H129" s="1"/>
  <c r="F131"/>
  <c r="F130" s="1"/>
  <c r="F129" s="1"/>
  <c r="G128"/>
  <c r="G127" s="1"/>
  <c r="G126" s="1"/>
  <c r="H128"/>
  <c r="H127" s="1"/>
  <c r="H126" s="1"/>
  <c r="F128"/>
  <c r="F127" s="1"/>
  <c r="F126" s="1"/>
  <c r="F124"/>
  <c r="G124"/>
  <c r="H124"/>
  <c r="G123"/>
  <c r="H123"/>
  <c r="F123"/>
  <c r="G28"/>
  <c r="H28"/>
  <c r="F28"/>
  <c r="F24"/>
  <c r="G24"/>
  <c r="H24"/>
  <c r="F25"/>
  <c r="G25"/>
  <c r="H25"/>
  <c r="G23"/>
  <c r="H23"/>
  <c r="F23"/>
  <c r="G21"/>
  <c r="H21"/>
  <c r="F21"/>
  <c r="F19"/>
  <c r="G19"/>
  <c r="H19"/>
  <c r="G18"/>
  <c r="H18"/>
  <c r="F18"/>
  <c r="G306"/>
  <c r="G305" s="1"/>
  <c r="H306"/>
  <c r="H305" s="1"/>
  <c r="H443" i="1"/>
  <c r="H442" s="1"/>
  <c r="H441" s="1"/>
  <c r="H440" s="1"/>
  <c r="I443"/>
  <c r="I442" s="1"/>
  <c r="I441" s="1"/>
  <c r="I440" s="1"/>
  <c r="G442"/>
  <c r="G441" s="1"/>
  <c r="G440" s="1"/>
  <c r="H434"/>
  <c r="H433" s="1"/>
  <c r="I434"/>
  <c r="I433" s="1"/>
  <c r="G434"/>
  <c r="G433" s="1"/>
  <c r="H438"/>
  <c r="H437" s="1"/>
  <c r="H436" s="1"/>
  <c r="I438"/>
  <c r="I437" s="1"/>
  <c r="I436" s="1"/>
  <c r="G438"/>
  <c r="G437" s="1"/>
  <c r="G436" s="1"/>
  <c r="H301" i="2"/>
  <c r="H300" s="1"/>
  <c r="H297" s="1"/>
  <c r="G301"/>
  <c r="G300" s="1"/>
  <c r="G297" s="1"/>
  <c r="G295"/>
  <c r="G294" s="1"/>
  <c r="G293" s="1"/>
  <c r="H295"/>
  <c r="H294" s="1"/>
  <c r="H293" s="1"/>
  <c r="H424" i="1"/>
  <c r="H423" s="1"/>
  <c r="I424"/>
  <c r="I423" s="1"/>
  <c r="G424"/>
  <c r="G423" s="1"/>
  <c r="H416"/>
  <c r="H415" s="1"/>
  <c r="H414" s="1"/>
  <c r="H413" s="1"/>
  <c r="I416"/>
  <c r="I415" s="1"/>
  <c r="I414" s="1"/>
  <c r="I413" s="1"/>
  <c r="G416"/>
  <c r="G415" s="1"/>
  <c r="G414" s="1"/>
  <c r="G413" s="1"/>
  <c r="G264" i="2"/>
  <c r="H264"/>
  <c r="G235"/>
  <c r="G234" s="1"/>
  <c r="H235"/>
  <c r="H234" s="1"/>
  <c r="H404" i="1"/>
  <c r="H403" s="1"/>
  <c r="H402" s="1"/>
  <c r="I404"/>
  <c r="I403" s="1"/>
  <c r="I402" s="1"/>
  <c r="G404"/>
  <c r="G403" s="1"/>
  <c r="G402" s="1"/>
  <c r="H408"/>
  <c r="H407" s="1"/>
  <c r="I408"/>
  <c r="I407" s="1"/>
  <c r="G408"/>
  <c r="G407" s="1"/>
  <c r="H411"/>
  <c r="H410" s="1"/>
  <c r="I411"/>
  <c r="I410" s="1"/>
  <c r="G411"/>
  <c r="G410" s="1"/>
  <c r="H221" i="2"/>
  <c r="H220" s="1"/>
  <c r="H219" s="1"/>
  <c r="H218" s="1"/>
  <c r="G221"/>
  <c r="G220" s="1"/>
  <c r="G219" s="1"/>
  <c r="G218" s="1"/>
  <c r="H225"/>
  <c r="H224" s="1"/>
  <c r="H223" s="1"/>
  <c r="G225"/>
  <c r="G224" s="1"/>
  <c r="G223" s="1"/>
  <c r="G230"/>
  <c r="G229" s="1"/>
  <c r="G228" s="1"/>
  <c r="H230"/>
  <c r="H229" s="1"/>
  <c r="H228" s="1"/>
  <c r="G216"/>
  <c r="G215" s="1"/>
  <c r="G214" s="1"/>
  <c r="G213" s="1"/>
  <c r="G212" s="1"/>
  <c r="H216"/>
  <c r="H215" s="1"/>
  <c r="H214" s="1"/>
  <c r="H213" s="1"/>
  <c r="H212" s="1"/>
  <c r="H399" i="1"/>
  <c r="H398" s="1"/>
  <c r="H397" s="1"/>
  <c r="H396" s="1"/>
  <c r="I399"/>
  <c r="I398" s="1"/>
  <c r="I397" s="1"/>
  <c r="I396" s="1"/>
  <c r="G399"/>
  <c r="G398" s="1"/>
  <c r="G397" s="1"/>
  <c r="G396" s="1"/>
  <c r="G257" i="2"/>
  <c r="G256" s="1"/>
  <c r="G255" s="1"/>
  <c r="H257"/>
  <c r="H256" s="1"/>
  <c r="H255" s="1"/>
  <c r="G260"/>
  <c r="G259" s="1"/>
  <c r="G258" s="1"/>
  <c r="H260"/>
  <c r="H259" s="1"/>
  <c r="H258" s="1"/>
  <c r="G253"/>
  <c r="G252" s="1"/>
  <c r="H253"/>
  <c r="H252" s="1"/>
  <c r="G248"/>
  <c r="G247" s="1"/>
  <c r="G246" s="1"/>
  <c r="H248"/>
  <c r="H247" s="1"/>
  <c r="H246" s="1"/>
  <c r="I369" i="1"/>
  <c r="I368" s="1"/>
  <c r="H369"/>
  <c r="H368" s="1"/>
  <c r="G369"/>
  <c r="G368" s="1"/>
  <c r="H375"/>
  <c r="H374" s="1"/>
  <c r="I375"/>
  <c r="I374" s="1"/>
  <c r="G375"/>
  <c r="G374" s="1"/>
  <c r="H378"/>
  <c r="H377" s="1"/>
  <c r="I378"/>
  <c r="I377" s="1"/>
  <c r="G378"/>
  <c r="G377" s="1"/>
  <c r="G237" i="2"/>
  <c r="G236" s="1"/>
  <c r="H237"/>
  <c r="H236" s="1"/>
  <c r="H360" i="1"/>
  <c r="H359" s="1"/>
  <c r="H358" s="1"/>
  <c r="H357" s="1"/>
  <c r="I360"/>
  <c r="I359" s="1"/>
  <c r="I358" s="1"/>
  <c r="I357" s="1"/>
  <c r="G360"/>
  <c r="G359" s="1"/>
  <c r="G358" s="1"/>
  <c r="G357" s="1"/>
  <c r="G373" l="1"/>
  <c r="G262" i="2"/>
  <c r="G261" s="1"/>
  <c r="G251" s="1"/>
  <c r="H262"/>
  <c r="H261" s="1"/>
  <c r="H251" s="1"/>
  <c r="I373" i="1"/>
  <c r="H373"/>
  <c r="H304" i="2"/>
  <c r="H303" s="1"/>
  <c r="H302" s="1"/>
  <c r="G304"/>
  <c r="G303" s="1"/>
  <c r="G302" s="1"/>
  <c r="I367" i="1"/>
  <c r="G367"/>
  <c r="H367"/>
  <c r="H245" i="2"/>
  <c r="G245"/>
  <c r="I432" i="1"/>
  <c r="I431" s="1"/>
  <c r="H432"/>
  <c r="H431" s="1"/>
  <c r="G432"/>
  <c r="G431" s="1"/>
  <c r="F122" i="2"/>
  <c r="F121" s="1"/>
  <c r="F120" s="1"/>
  <c r="F115" s="1"/>
  <c r="H122"/>
  <c r="H121" s="1"/>
  <c r="H120" s="1"/>
  <c r="H115" s="1"/>
  <c r="G122"/>
  <c r="G121" s="1"/>
  <c r="G120" s="1"/>
  <c r="G115" s="1"/>
  <c r="I419" i="1"/>
  <c r="I418" s="1"/>
  <c r="H419"/>
  <c r="H418" s="1"/>
  <c r="G419"/>
  <c r="G418" s="1"/>
  <c r="G475"/>
  <c r="H475"/>
  <c r="I406"/>
  <c r="I401" s="1"/>
  <c r="I475"/>
  <c r="G296" i="2"/>
  <c r="H296"/>
  <c r="G406" i="1"/>
  <c r="G401" s="1"/>
  <c r="H406"/>
  <c r="H401" s="1"/>
  <c r="H222" i="2"/>
  <c r="H217" s="1"/>
  <c r="G222"/>
  <c r="G217" s="1"/>
  <c r="G362" i="1" l="1"/>
  <c r="H362"/>
  <c r="I362"/>
  <c r="H240" i="2"/>
  <c r="G240"/>
  <c r="H292"/>
  <c r="H291" s="1"/>
  <c r="G292"/>
  <c r="G291" s="1"/>
  <c r="G287"/>
  <c r="G286" s="1"/>
  <c r="G283" s="1"/>
  <c r="H287"/>
  <c r="H286" s="1"/>
  <c r="H283" s="1"/>
  <c r="G290"/>
  <c r="G289" s="1"/>
  <c r="G288" s="1"/>
  <c r="H290"/>
  <c r="H289" s="1"/>
  <c r="H288" s="1"/>
  <c r="G269"/>
  <c r="G268" s="1"/>
  <c r="G267" s="1"/>
  <c r="H269"/>
  <c r="H268" s="1"/>
  <c r="H267" s="1"/>
  <c r="H282"/>
  <c r="H281" s="1"/>
  <c r="G282"/>
  <c r="G281" s="1"/>
  <c r="G280"/>
  <c r="G279" s="1"/>
  <c r="H280"/>
  <c r="H279" s="1"/>
  <c r="H272"/>
  <c r="H271" s="1"/>
  <c r="H270" s="1"/>
  <c r="G272"/>
  <c r="G271" s="1"/>
  <c r="G270" s="1"/>
  <c r="H192" i="1"/>
  <c r="H191" s="1"/>
  <c r="I192"/>
  <c r="I191" s="1"/>
  <c r="G192"/>
  <c r="G191" s="1"/>
  <c r="H200"/>
  <c r="H197" s="1"/>
  <c r="I200"/>
  <c r="G200"/>
  <c r="H202"/>
  <c r="I202"/>
  <c r="G202"/>
  <c r="H225"/>
  <c r="H224" s="1"/>
  <c r="H223" s="1"/>
  <c r="I225"/>
  <c r="I224" s="1"/>
  <c r="I223" s="1"/>
  <c r="G225"/>
  <c r="G224" s="1"/>
  <c r="G223" s="1"/>
  <c r="H229"/>
  <c r="H228" s="1"/>
  <c r="I229"/>
  <c r="I228" s="1"/>
  <c r="G229"/>
  <c r="G228" s="1"/>
  <c r="H232"/>
  <c r="H231" s="1"/>
  <c r="I232"/>
  <c r="I231" s="1"/>
  <c r="G232"/>
  <c r="G231" s="1"/>
  <c r="G276" i="2" l="1"/>
  <c r="G275" s="1"/>
  <c r="G197" i="1"/>
  <c r="G196" s="1"/>
  <c r="H196"/>
  <c r="I197"/>
  <c r="I196" s="1"/>
  <c r="H276" i="2"/>
  <c r="H275" s="1"/>
  <c r="H190" i="1"/>
  <c r="G190"/>
  <c r="I190"/>
  <c r="G227"/>
  <c r="G222" s="1"/>
  <c r="I227"/>
  <c r="I222" s="1"/>
  <c r="H227"/>
  <c r="H222" s="1"/>
  <c r="H266" i="2"/>
  <c r="G266"/>
  <c r="I189" i="1" l="1"/>
  <c r="H189"/>
  <c r="G189"/>
  <c r="H265" i="2"/>
  <c r="G265"/>
  <c r="G804" l="1"/>
  <c r="H804"/>
  <c r="G803"/>
  <c r="H803"/>
  <c r="G806"/>
  <c r="H806"/>
  <c r="H792"/>
  <c r="G792"/>
  <c r="H791"/>
  <c r="G791"/>
  <c r="H790"/>
  <c r="G790"/>
  <c r="H787"/>
  <c r="H786" s="1"/>
  <c r="G787"/>
  <c r="G786" s="1"/>
  <c r="H785"/>
  <c r="G785"/>
  <c r="H784"/>
  <c r="G784"/>
  <c r="G782"/>
  <c r="H782"/>
  <c r="G781"/>
  <c r="H781"/>
  <c r="G815"/>
  <c r="H815"/>
  <c r="G799"/>
  <c r="H799"/>
  <c r="G798"/>
  <c r="H798"/>
  <c r="G796"/>
  <c r="H796"/>
  <c r="G795"/>
  <c r="H795"/>
  <c r="G780" l="1"/>
  <c r="G789"/>
  <c r="G788" s="1"/>
  <c r="G783"/>
  <c r="H783"/>
  <c r="H780"/>
  <c r="H789"/>
  <c r="H788" s="1"/>
  <c r="G814"/>
  <c r="G813" s="1"/>
  <c r="H814"/>
  <c r="H813" s="1"/>
  <c r="H811"/>
  <c r="G811"/>
  <c r="H805"/>
  <c r="H801" s="1"/>
  <c r="G805"/>
  <c r="G801" s="1"/>
  <c r="H797"/>
  <c r="H794" s="1"/>
  <c r="G797"/>
  <c r="G794" s="1"/>
  <c r="H773" l="1"/>
  <c r="H772" s="1"/>
  <c r="G773"/>
  <c r="G772" s="1"/>
  <c r="G779"/>
  <c r="H800"/>
  <c r="G800"/>
  <c r="H779"/>
  <c r="G808"/>
  <c r="G807" s="1"/>
  <c r="H808"/>
  <c r="H807" s="1"/>
  <c r="G793"/>
  <c r="H793"/>
  <c r="H778" l="1"/>
  <c r="H767" s="1"/>
  <c r="G778"/>
  <c r="G767" s="1"/>
  <c r="G496" l="1"/>
  <c r="H496"/>
  <c r="G501"/>
  <c r="H501"/>
  <c r="G448"/>
  <c r="H448"/>
  <c r="G453"/>
  <c r="H453"/>
  <c r="G452" l="1"/>
  <c r="H452"/>
  <c r="I1212" i="1" l="1"/>
  <c r="H1212"/>
  <c r="I1208"/>
  <c r="I1207" s="1"/>
  <c r="H1208"/>
  <c r="H1207" s="1"/>
  <c r="I1205"/>
  <c r="H1205"/>
  <c r="I1202"/>
  <c r="H1202"/>
  <c r="I1199"/>
  <c r="H1199"/>
  <c r="I1188"/>
  <c r="H1188"/>
  <c r="I1185"/>
  <c r="I1184" s="1"/>
  <c r="H1185"/>
  <c r="H1184" s="1"/>
  <c r="I1179"/>
  <c r="I1178" s="1"/>
  <c r="H1179"/>
  <c r="H1178" s="1"/>
  <c r="I1173"/>
  <c r="H1173"/>
  <c r="I1169"/>
  <c r="I1168" s="1"/>
  <c r="H1169"/>
  <c r="H1168" s="1"/>
  <c r="G1169"/>
  <c r="G1168" s="1"/>
  <c r="I1165"/>
  <c r="I1164" s="1"/>
  <c r="H1165"/>
  <c r="H1164" s="1"/>
  <c r="G1165"/>
  <c r="G1164" s="1"/>
  <c r="I1156"/>
  <c r="I1155" s="1"/>
  <c r="I1154" s="1"/>
  <c r="I1153" s="1"/>
  <c r="I1152" s="1"/>
  <c r="H1156"/>
  <c r="H1155" s="1"/>
  <c r="H1154" s="1"/>
  <c r="H1153" s="1"/>
  <c r="H1152" s="1"/>
  <c r="G1156"/>
  <c r="G1155" s="1"/>
  <c r="G1154" s="1"/>
  <c r="G1153" s="1"/>
  <c r="G1152" s="1"/>
  <c r="I1150"/>
  <c r="I1149" s="1"/>
  <c r="H1150"/>
  <c r="H1149" s="1"/>
  <c r="G1150"/>
  <c r="G1149" s="1"/>
  <c r="I1147"/>
  <c r="I1146" s="1"/>
  <c r="H1147"/>
  <c r="H1146" s="1"/>
  <c r="G1147"/>
  <c r="G1146" s="1"/>
  <c r="I1144"/>
  <c r="I1143" s="1"/>
  <c r="H1144"/>
  <c r="H1143" s="1"/>
  <c r="G1144"/>
  <c r="G1143" s="1"/>
  <c r="I1135"/>
  <c r="I1134" s="1"/>
  <c r="I1133" s="1"/>
  <c r="I1132" s="1"/>
  <c r="H1135"/>
  <c r="H1134" s="1"/>
  <c r="H1133" s="1"/>
  <c r="H1132" s="1"/>
  <c r="G1135"/>
  <c r="G1134" s="1"/>
  <c r="G1133" s="1"/>
  <c r="G1132" s="1"/>
  <c r="H1142" l="1"/>
  <c r="H1137" s="1"/>
  <c r="I1142"/>
  <c r="I1137" s="1"/>
  <c r="G1142"/>
  <c r="G1137" s="1"/>
  <c r="H1177"/>
  <c r="H1172" s="1"/>
  <c r="I1177"/>
  <c r="I1172" s="1"/>
  <c r="I1198"/>
  <c r="I1197" s="1"/>
  <c r="H1163"/>
  <c r="H1162" s="1"/>
  <c r="H1198"/>
  <c r="G1163"/>
  <c r="G1162" s="1"/>
  <c r="G1161" s="1"/>
  <c r="I1163"/>
  <c r="I1162" s="1"/>
  <c r="H1161" l="1"/>
  <c r="H1197"/>
  <c r="H1192" s="1"/>
  <c r="H1191" s="1"/>
  <c r="E42" i="3" s="1"/>
  <c r="I1192" i="1"/>
  <c r="I1191" s="1"/>
  <c r="F42" i="3" s="1"/>
  <c r="I1161" i="1"/>
  <c r="G1131"/>
  <c r="G1130" s="1"/>
  <c r="I1131"/>
  <c r="I1130" s="1"/>
  <c r="H1131"/>
  <c r="H1130" s="1"/>
  <c r="H1160" l="1"/>
  <c r="H1129" s="1"/>
  <c r="I1160"/>
  <c r="I1129" s="1"/>
  <c r="G765" i="2"/>
  <c r="G764" s="1"/>
  <c r="G763" s="1"/>
  <c r="G762" s="1"/>
  <c r="H765"/>
  <c r="H764" s="1"/>
  <c r="H763" s="1"/>
  <c r="H762" s="1"/>
  <c r="G495" l="1"/>
  <c r="H495"/>
  <c r="G500"/>
  <c r="H500"/>
  <c r="G447"/>
  <c r="H447"/>
  <c r="G451"/>
  <c r="H451"/>
  <c r="G499"/>
  <c r="H499"/>
  <c r="G494"/>
  <c r="H494"/>
  <c r="G450"/>
  <c r="H450"/>
  <c r="I1127" i="1"/>
  <c r="I1126" s="1"/>
  <c r="H1127"/>
  <c r="H1126" s="1"/>
  <c r="G1127"/>
  <c r="G1126" s="1"/>
  <c r="I1093"/>
  <c r="H1093"/>
  <c r="G1093"/>
  <c r="I1084"/>
  <c r="I1083" s="1"/>
  <c r="H1084"/>
  <c r="H1083" s="1"/>
  <c r="G1084"/>
  <c r="G1083" s="1"/>
  <c r="I1003"/>
  <c r="H1003"/>
  <c r="G1003"/>
  <c r="I914"/>
  <c r="I913" s="1"/>
  <c r="H914"/>
  <c r="H913" s="1"/>
  <c r="G914"/>
  <c r="G913" s="1"/>
  <c r="G908" s="1"/>
  <c r="G907" s="1"/>
  <c r="G906" s="1"/>
  <c r="I910"/>
  <c r="I909" s="1"/>
  <c r="H910"/>
  <c r="H909" s="1"/>
  <c r="I890"/>
  <c r="H890"/>
  <c r="I872"/>
  <c r="I871" s="1"/>
  <c r="H872"/>
  <c r="H871" s="1"/>
  <c r="I869"/>
  <c r="I868" s="1"/>
  <c r="H869"/>
  <c r="H868" s="1"/>
  <c r="H1090" l="1"/>
  <c r="H1089" s="1"/>
  <c r="H1088" s="1"/>
  <c r="H1087" s="1"/>
  <c r="I1090"/>
  <c r="I1089" s="1"/>
  <c r="I1088" s="1"/>
  <c r="I1087" s="1"/>
  <c r="G1090"/>
  <c r="G1089" s="1"/>
  <c r="G1088" s="1"/>
  <c r="G1087" s="1"/>
  <c r="I885"/>
  <c r="I884" s="1"/>
  <c r="I875" s="1"/>
  <c r="H885"/>
  <c r="H884" s="1"/>
  <c r="H875" s="1"/>
  <c r="D38" i="3"/>
  <c r="E38"/>
  <c r="F38"/>
  <c r="I1095" i="1"/>
  <c r="H908"/>
  <c r="H907" s="1"/>
  <c r="I867"/>
  <c r="I866" s="1"/>
  <c r="H1124"/>
  <c r="H1123" s="1"/>
  <c r="H1112" s="1"/>
  <c r="H1125"/>
  <c r="I1125"/>
  <c r="I1124"/>
  <c r="I1123" s="1"/>
  <c r="I1112" s="1"/>
  <c r="H1095"/>
  <c r="G1095"/>
  <c r="H867"/>
  <c r="H866" s="1"/>
  <c r="I908"/>
  <c r="I907" s="1"/>
  <c r="G1125"/>
  <c r="G1124"/>
  <c r="G1123" s="1"/>
  <c r="G1112" s="1"/>
  <c r="G547" i="2"/>
  <c r="G546" s="1"/>
  <c r="G545" s="1"/>
  <c r="G544" s="1"/>
  <c r="G543" s="1"/>
  <c r="H547"/>
  <c r="H546" s="1"/>
  <c r="H545" s="1"/>
  <c r="H544" s="1"/>
  <c r="H543" s="1"/>
  <c r="H1086" i="1" l="1"/>
  <c r="G1086"/>
  <c r="I1086"/>
  <c r="H865"/>
  <c r="E34" i="3" s="1"/>
  <c r="G865" i="1"/>
  <c r="D34" i="3" s="1"/>
  <c r="I865" i="1"/>
  <c r="F34" i="3" s="1"/>
  <c r="I906" i="1"/>
  <c r="F35" i="3" s="1"/>
  <c r="H906" i="1"/>
  <c r="E35" i="3" s="1"/>
  <c r="H983" i="1"/>
  <c r="E36" i="3" s="1"/>
  <c r="D35"/>
  <c r="G983" i="1"/>
  <c r="D36" i="3" s="1"/>
  <c r="I983" i="1"/>
  <c r="F36" i="3" s="1"/>
  <c r="G542" i="2"/>
  <c r="H542"/>
  <c r="G538"/>
  <c r="H538"/>
  <c r="G518"/>
  <c r="G517" s="1"/>
  <c r="H518"/>
  <c r="H517" s="1"/>
  <c r="G473"/>
  <c r="H473"/>
  <c r="G474"/>
  <c r="H474"/>
  <c r="G476"/>
  <c r="H476"/>
  <c r="G477"/>
  <c r="H477"/>
  <c r="G479"/>
  <c r="H479"/>
  <c r="G480"/>
  <c r="H480"/>
  <c r="G482"/>
  <c r="H482"/>
  <c r="G483"/>
  <c r="H483"/>
  <c r="G485"/>
  <c r="H485"/>
  <c r="G486"/>
  <c r="H486"/>
  <c r="G488"/>
  <c r="H488"/>
  <c r="G489"/>
  <c r="H489"/>
  <c r="G491"/>
  <c r="H491"/>
  <c r="G492"/>
  <c r="H492"/>
  <c r="G497"/>
  <c r="H497"/>
  <c r="G498"/>
  <c r="H498"/>
  <c r="G503"/>
  <c r="H503"/>
  <c r="G504"/>
  <c r="H504"/>
  <c r="G506"/>
  <c r="H506"/>
  <c r="G507"/>
  <c r="H507"/>
  <c r="G509"/>
  <c r="H509"/>
  <c r="G510"/>
  <c r="H510"/>
  <c r="G515"/>
  <c r="H515"/>
  <c r="G516"/>
  <c r="H516"/>
  <c r="G535"/>
  <c r="H535"/>
  <c r="G520"/>
  <c r="H520"/>
  <c r="G522"/>
  <c r="H522"/>
  <c r="G524"/>
  <c r="H524"/>
  <c r="G526"/>
  <c r="H526"/>
  <c r="G528"/>
  <c r="H528"/>
  <c r="G530"/>
  <c r="H530"/>
  <c r="G532"/>
  <c r="H532"/>
  <c r="G533"/>
  <c r="H533"/>
  <c r="G469"/>
  <c r="H469"/>
  <c r="G470"/>
  <c r="H470"/>
  <c r="G462"/>
  <c r="H462"/>
  <c r="G463"/>
  <c r="H463"/>
  <c r="G465"/>
  <c r="H465"/>
  <c r="G466"/>
  <c r="H466"/>
  <c r="G449"/>
  <c r="H449"/>
  <c r="G412"/>
  <c r="H412"/>
  <c r="G414"/>
  <c r="H414"/>
  <c r="G416"/>
  <c r="H416"/>
  <c r="G418"/>
  <c r="H418"/>
  <c r="G419"/>
  <c r="H419"/>
  <c r="G421"/>
  <c r="H421"/>
  <c r="G422"/>
  <c r="H422"/>
  <c r="G424"/>
  <c r="G423" s="1"/>
  <c r="H424"/>
  <c r="H423" s="1"/>
  <c r="G427"/>
  <c r="H427"/>
  <c r="G428"/>
  <c r="H428"/>
  <c r="G430"/>
  <c r="G429" s="1"/>
  <c r="H430"/>
  <c r="H429" s="1"/>
  <c r="G433"/>
  <c r="G432" s="1"/>
  <c r="H433"/>
  <c r="H432" s="1"/>
  <c r="G436"/>
  <c r="G434" s="1"/>
  <c r="H436"/>
  <c r="H434" s="1"/>
  <c r="G438"/>
  <c r="H438"/>
  <c r="G439"/>
  <c r="H439"/>
  <c r="G441"/>
  <c r="H441"/>
  <c r="G442"/>
  <c r="H442"/>
  <c r="G444"/>
  <c r="H444"/>
  <c r="G411"/>
  <c r="H411"/>
  <c r="H711" i="1"/>
  <c r="H710" s="1"/>
  <c r="I711"/>
  <c r="I710" s="1"/>
  <c r="G711"/>
  <c r="F537" i="2" s="1"/>
  <c r="F536" s="1"/>
  <c r="H705" i="1"/>
  <c r="G531" i="2" s="1"/>
  <c r="I705" i="1"/>
  <c r="H531" i="2" s="1"/>
  <c r="G705" i="1"/>
  <c r="F531" i="2" s="1"/>
  <c r="H703" i="1"/>
  <c r="G529" i="2" s="1"/>
  <c r="I703" i="1"/>
  <c r="H529" i="2" s="1"/>
  <c r="G703" i="1"/>
  <c r="F529" i="2" s="1"/>
  <c r="H701" i="1"/>
  <c r="G527" i="2" s="1"/>
  <c r="I701" i="1"/>
  <c r="H527" i="2" s="1"/>
  <c r="G701" i="1"/>
  <c r="F527" i="2" s="1"/>
  <c r="H699" i="1"/>
  <c r="G525" i="2" s="1"/>
  <c r="I699" i="1"/>
  <c r="H525" i="2" s="1"/>
  <c r="G699" i="1"/>
  <c r="F525" i="2" s="1"/>
  <c r="H697" i="1"/>
  <c r="G523" i="2" s="1"/>
  <c r="I697" i="1"/>
  <c r="H523" i="2" s="1"/>
  <c r="G697" i="1"/>
  <c r="F523" i="2" s="1"/>
  <c r="H695" i="1"/>
  <c r="G521" i="2" s="1"/>
  <c r="I695" i="1"/>
  <c r="H521" i="2" s="1"/>
  <c r="G695" i="1"/>
  <c r="F521" i="2" s="1"/>
  <c r="H693" i="1"/>
  <c r="G519" i="2" s="1"/>
  <c r="I693" i="1"/>
  <c r="G693"/>
  <c r="F519" i="2" s="1"/>
  <c r="H708" i="1"/>
  <c r="G534" i="2" s="1"/>
  <c r="I708" i="1"/>
  <c r="H534" i="2" s="1"/>
  <c r="G708" i="1"/>
  <c r="F534" i="2" s="1"/>
  <c r="H690" i="1"/>
  <c r="I690"/>
  <c r="G690"/>
  <c r="H687"/>
  <c r="G511" i="2" s="1"/>
  <c r="I687" i="1"/>
  <c r="H511" i="2" s="1"/>
  <c r="G687" i="1"/>
  <c r="F511" i="2" s="1"/>
  <c r="H684" i="1"/>
  <c r="G508" i="2" s="1"/>
  <c r="I684" i="1"/>
  <c r="H508" i="2" s="1"/>
  <c r="G684" i="1"/>
  <c r="F508" i="2" s="1"/>
  <c r="H681" i="1"/>
  <c r="G505" i="2" s="1"/>
  <c r="I681" i="1"/>
  <c r="H505" i="2" s="1"/>
  <c r="G681" i="1"/>
  <c r="F505" i="2" s="1"/>
  <c r="H678" i="1"/>
  <c r="G502" i="2" s="1"/>
  <c r="I678" i="1"/>
  <c r="H502" i="2" s="1"/>
  <c r="G678" i="1"/>
  <c r="F502" i="2" s="1"/>
  <c r="H675" i="1"/>
  <c r="I675"/>
  <c r="G675"/>
  <c r="H672"/>
  <c r="G490" i="2" s="1"/>
  <c r="I672" i="1"/>
  <c r="H490" i="2" s="1"/>
  <c r="G672" i="1"/>
  <c r="F490" i="2" s="1"/>
  <c r="H669" i="1"/>
  <c r="G487" i="2" s="1"/>
  <c r="I669" i="1"/>
  <c r="H487" i="2" s="1"/>
  <c r="G669" i="1"/>
  <c r="F487" i="2" s="1"/>
  <c r="H666" i="1"/>
  <c r="G484" i="2" s="1"/>
  <c r="I666" i="1"/>
  <c r="H484" i="2" s="1"/>
  <c r="G666" i="1"/>
  <c r="F484" i="2" s="1"/>
  <c r="H663" i="1"/>
  <c r="G481" i="2" s="1"/>
  <c r="I663" i="1"/>
  <c r="H481" i="2" s="1"/>
  <c r="G663" i="1"/>
  <c r="F481" i="2" s="1"/>
  <c r="H660" i="1"/>
  <c r="G478" i="2" s="1"/>
  <c r="I660" i="1"/>
  <c r="H478" i="2" s="1"/>
  <c r="G660" i="1"/>
  <c r="F478" i="2" s="1"/>
  <c r="H657" i="1"/>
  <c r="G475" i="2" s="1"/>
  <c r="I657" i="1"/>
  <c r="H475" i="2" s="1"/>
  <c r="G657" i="1"/>
  <c r="F475" i="2" s="1"/>
  <c r="H654" i="1"/>
  <c r="G472" i="2" s="1"/>
  <c r="I654" i="1"/>
  <c r="H472" i="2" s="1"/>
  <c r="G654" i="1"/>
  <c r="F472" i="2" s="1"/>
  <c r="H774" i="1"/>
  <c r="G443" i="2" s="1"/>
  <c r="I774" i="1"/>
  <c r="H443" i="2" s="1"/>
  <c r="G774" i="1"/>
  <c r="F443" i="2" s="1"/>
  <c r="I771" i="1"/>
  <c r="H440" i="2" s="1"/>
  <c r="H771" i="1"/>
  <c r="G440" i="2" s="1"/>
  <c r="G771" i="1"/>
  <c r="F440" i="2" s="1"/>
  <c r="H768" i="1"/>
  <c r="G437" i="2" s="1"/>
  <c r="I768" i="1"/>
  <c r="H437" i="2" s="1"/>
  <c r="G768" i="1"/>
  <c r="F437" i="2" s="1"/>
  <c r="H763" i="1"/>
  <c r="I763"/>
  <c r="G763"/>
  <c r="H757"/>
  <c r="G426" i="2" s="1"/>
  <c r="I757" i="1"/>
  <c r="H426" i="2" s="1"/>
  <c r="G757" i="1"/>
  <c r="F426" i="2" s="1"/>
  <c r="H755" i="1"/>
  <c r="I755"/>
  <c r="G755"/>
  <c r="H752"/>
  <c r="G420" i="2" s="1"/>
  <c r="I752" i="1"/>
  <c r="H420" i="2" s="1"/>
  <c r="G752" i="1"/>
  <c r="F420" i="2" s="1"/>
  <c r="H749" i="1"/>
  <c r="G417" i="2" s="1"/>
  <c r="I749" i="1"/>
  <c r="H417" i="2" s="1"/>
  <c r="G749" i="1"/>
  <c r="F417" i="2" s="1"/>
  <c r="H747" i="1"/>
  <c r="G415" i="2" s="1"/>
  <c r="I747" i="1"/>
  <c r="H415" i="2" s="1"/>
  <c r="G747" i="1"/>
  <c r="F415" i="2" s="1"/>
  <c r="H745" i="1"/>
  <c r="G413" i="2" s="1"/>
  <c r="I745" i="1"/>
  <c r="H413" i="2" s="1"/>
  <c r="G745" i="1"/>
  <c r="F413" i="2" s="1"/>
  <c r="H742" i="1"/>
  <c r="I742"/>
  <c r="G742"/>
  <c r="H735"/>
  <c r="H734" s="1"/>
  <c r="G467" i="2" s="1"/>
  <c r="I735" i="1"/>
  <c r="I734" s="1"/>
  <c r="H467" i="2" s="1"/>
  <c r="G735" i="1"/>
  <c r="H731"/>
  <c r="G464" i="2" s="1"/>
  <c r="I731" i="1"/>
  <c r="H464" i="2" s="1"/>
  <c r="G731" i="1"/>
  <c r="F464" i="2" s="1"/>
  <c r="H728" i="1"/>
  <c r="I728"/>
  <c r="G728"/>
  <c r="H719"/>
  <c r="H718" s="1"/>
  <c r="H717" s="1"/>
  <c r="H716" s="1"/>
  <c r="I719"/>
  <c r="I718" s="1"/>
  <c r="I717" s="1"/>
  <c r="I716" s="1"/>
  <c r="G719"/>
  <c r="G718" s="1"/>
  <c r="G717" s="1"/>
  <c r="G716" s="1"/>
  <c r="H714"/>
  <c r="H713" s="1"/>
  <c r="I714"/>
  <c r="I713" s="1"/>
  <c r="G714"/>
  <c r="G713" s="1"/>
  <c r="H650"/>
  <c r="H649" s="1"/>
  <c r="I650"/>
  <c r="I649" s="1"/>
  <c r="G649"/>
  <c r="H644"/>
  <c r="H643" s="1"/>
  <c r="H642" s="1"/>
  <c r="H641" s="1"/>
  <c r="H640" s="1"/>
  <c r="E44" i="3" s="1"/>
  <c r="I644" i="1"/>
  <c r="I643" s="1"/>
  <c r="I642" s="1"/>
  <c r="I641" s="1"/>
  <c r="I640" s="1"/>
  <c r="F44" i="3" s="1"/>
  <c r="G644" i="1"/>
  <c r="G643" s="1"/>
  <c r="G642" s="1"/>
  <c r="G641" s="1"/>
  <c r="G640" s="1"/>
  <c r="D44" i="3" s="1"/>
  <c r="H635" i="1"/>
  <c r="H634" s="1"/>
  <c r="H633" s="1"/>
  <c r="H632" s="1"/>
  <c r="I635"/>
  <c r="I634" s="1"/>
  <c r="I633" s="1"/>
  <c r="I632" s="1"/>
  <c r="G635"/>
  <c r="G634" s="1"/>
  <c r="G633" s="1"/>
  <c r="G632" s="1"/>
  <c r="H514" i="2" l="1"/>
  <c r="H519"/>
  <c r="F471"/>
  <c r="G514"/>
  <c r="H446"/>
  <c r="H445" s="1"/>
  <c r="G446"/>
  <c r="G445" s="1"/>
  <c r="H724" i="1"/>
  <c r="I724"/>
  <c r="G724"/>
  <c r="G864"/>
  <c r="G863" s="1"/>
  <c r="F409" i="2"/>
  <c r="G734" i="1"/>
  <c r="F467" i="2" s="1"/>
  <c r="F468"/>
  <c r="F461"/>
  <c r="F457" s="1"/>
  <c r="H864" i="1"/>
  <c r="H863" s="1"/>
  <c r="G493" i="2"/>
  <c r="G471" s="1"/>
  <c r="H493"/>
  <c r="I864" i="1"/>
  <c r="I863" s="1"/>
  <c r="G710"/>
  <c r="H461" i="2"/>
  <c r="H457" s="1"/>
  <c r="H468"/>
  <c r="H537"/>
  <c r="H536" s="1"/>
  <c r="G461"/>
  <c r="G457" s="1"/>
  <c r="G468"/>
  <c r="G537"/>
  <c r="G536" s="1"/>
  <c r="G540"/>
  <c r="G539" s="1"/>
  <c r="G410"/>
  <c r="G409" s="1"/>
  <c r="H540"/>
  <c r="H539" s="1"/>
  <c r="H410"/>
  <c r="H409" s="1"/>
  <c r="I653" i="1"/>
  <c r="H653"/>
  <c r="H648" s="1"/>
  <c r="H647" s="1"/>
  <c r="H646" s="1"/>
  <c r="E45" i="3" s="1"/>
  <c r="G653" i="1"/>
  <c r="I741"/>
  <c r="I740" s="1"/>
  <c r="I739" s="1"/>
  <c r="I738" s="1"/>
  <c r="H741"/>
  <c r="H740" s="1"/>
  <c r="H739" s="1"/>
  <c r="H738" s="1"/>
  <c r="G741"/>
  <c r="G740" s="1"/>
  <c r="G739" s="1"/>
  <c r="G738" s="1"/>
  <c r="H471" i="2" l="1"/>
  <c r="I648" i="1"/>
  <c r="I647" s="1"/>
  <c r="I646" s="1"/>
  <c r="F45" i="3" s="1"/>
  <c r="I723" i="1"/>
  <c r="G723"/>
  <c r="F408" i="2"/>
  <c r="F407" s="1"/>
  <c r="H723" i="1"/>
  <c r="G648"/>
  <c r="G647" s="1"/>
  <c r="G646" s="1"/>
  <c r="D45" i="3" s="1"/>
  <c r="G408" i="2"/>
  <c r="G407" s="1"/>
  <c r="H722" i="1" l="1"/>
  <c r="H721" s="1"/>
  <c r="H639" s="1"/>
  <c r="H631" s="1"/>
  <c r="G722"/>
  <c r="G721" s="1"/>
  <c r="G639" s="1"/>
  <c r="G631" s="1"/>
  <c r="I722"/>
  <c r="I721" s="1"/>
  <c r="I639" s="1"/>
  <c r="I631" s="1"/>
  <c r="H408" i="2"/>
  <c r="H407" s="1"/>
  <c r="H540" i="1" l="1"/>
  <c r="H539" s="1"/>
  <c r="H538" s="1"/>
  <c r="H537" s="1"/>
  <c r="I540"/>
  <c r="I539" s="1"/>
  <c r="I538" s="1"/>
  <c r="I537" s="1"/>
  <c r="G540"/>
  <c r="G539" s="1"/>
  <c r="G538" s="1"/>
  <c r="G537" s="1"/>
  <c r="H547"/>
  <c r="H543" s="1"/>
  <c r="I547"/>
  <c r="I543" s="1"/>
  <c r="G547"/>
  <c r="G543" s="1"/>
  <c r="H574"/>
  <c r="E52" i="3" s="1"/>
  <c r="I574" i="1"/>
  <c r="F52" i="3" s="1"/>
  <c r="G574" i="1"/>
  <c r="D52" i="3" s="1"/>
  <c r="H394" i="1"/>
  <c r="H393" s="1"/>
  <c r="H392" s="1"/>
  <c r="H391" s="1"/>
  <c r="I394"/>
  <c r="I393" s="1"/>
  <c r="I392" s="1"/>
  <c r="I391" s="1"/>
  <c r="G394"/>
  <c r="G393" s="1"/>
  <c r="G392" s="1"/>
  <c r="G391" s="1"/>
  <c r="G179" i="2"/>
  <c r="H179"/>
  <c r="G178"/>
  <c r="H178"/>
  <c r="H215" i="1"/>
  <c r="H214" s="1"/>
  <c r="H213" s="1"/>
  <c r="H208" s="1"/>
  <c r="H207" s="1"/>
  <c r="I215"/>
  <c r="I214" s="1"/>
  <c r="I213" s="1"/>
  <c r="I208" s="1"/>
  <c r="I207" s="1"/>
  <c r="G215"/>
  <c r="G214" s="1"/>
  <c r="G213" s="1"/>
  <c r="G208" s="1"/>
  <c r="H187"/>
  <c r="H186" s="1"/>
  <c r="H185" s="1"/>
  <c r="H184" s="1"/>
  <c r="I187"/>
  <c r="I186" s="1"/>
  <c r="I185" s="1"/>
  <c r="I184" s="1"/>
  <c r="G187"/>
  <c r="G186" s="1"/>
  <c r="G185" s="1"/>
  <c r="G184" s="1"/>
  <c r="G177" i="2"/>
  <c r="H177"/>
  <c r="H506" i="1"/>
  <c r="H505" s="1"/>
  <c r="H504" s="1"/>
  <c r="I506"/>
  <c r="I505" s="1"/>
  <c r="I504" s="1"/>
  <c r="G506"/>
  <c r="G505" s="1"/>
  <c r="G504" s="1"/>
  <c r="G174" i="2"/>
  <c r="H174"/>
  <c r="G173"/>
  <c r="H173"/>
  <c r="H352" i="1"/>
  <c r="H351" s="1"/>
  <c r="I352"/>
  <c r="I351" s="1"/>
  <c r="G352"/>
  <c r="G351" s="1"/>
  <c r="G170" i="2"/>
  <c r="H170"/>
  <c r="G169"/>
  <c r="H169"/>
  <c r="G164"/>
  <c r="H164"/>
  <c r="G165"/>
  <c r="H165"/>
  <c r="G163"/>
  <c r="H163"/>
  <c r="G207" i="1" l="1"/>
  <c r="D23" i="3" s="1"/>
  <c r="G350" i="1"/>
  <c r="G345" s="1"/>
  <c r="I350"/>
  <c r="I345" s="1"/>
  <c r="H181" i="2"/>
  <c r="H180" s="1"/>
  <c r="H350" i="1"/>
  <c r="H345" s="1"/>
  <c r="G181" i="2"/>
  <c r="G180" s="1"/>
  <c r="I183" i="1"/>
  <c r="F22" i="3" s="1"/>
  <c r="H183" i="1"/>
  <c r="E22" i="3" s="1"/>
  <c r="F23"/>
  <c r="E23"/>
  <c r="H546" i="1"/>
  <c r="H545" s="1"/>
  <c r="H544" s="1"/>
  <c r="E41" i="3"/>
  <c r="G546" i="1"/>
  <c r="G545" s="1"/>
  <c r="G544" s="1"/>
  <c r="I546"/>
  <c r="I545" s="1"/>
  <c r="I544" s="1"/>
  <c r="F41" i="3"/>
  <c r="G168" i="2"/>
  <c r="G167" s="1"/>
  <c r="G162"/>
  <c r="G161" s="1"/>
  <c r="G160" s="1"/>
  <c r="H168"/>
  <c r="H167" s="1"/>
  <c r="H176"/>
  <c r="H175" s="1"/>
  <c r="G176"/>
  <c r="G175" s="1"/>
  <c r="G172"/>
  <c r="G171" s="1"/>
  <c r="H172"/>
  <c r="H171" s="1"/>
  <c r="H162"/>
  <c r="H161" s="1"/>
  <c r="H160" s="1"/>
  <c r="G83"/>
  <c r="G82" s="1"/>
  <c r="G81" s="1"/>
  <c r="H83"/>
  <c r="H82" s="1"/>
  <c r="H81" s="1"/>
  <c r="F83"/>
  <c r="F82" s="1"/>
  <c r="F81" s="1"/>
  <c r="H289" i="1"/>
  <c r="H288" s="1"/>
  <c r="I289"/>
  <c r="I288" s="1"/>
  <c r="G289"/>
  <c r="G288" s="1"/>
  <c r="G86" i="2"/>
  <c r="H86"/>
  <c r="F86"/>
  <c r="G90"/>
  <c r="H90"/>
  <c r="F90"/>
  <c r="G88"/>
  <c r="H88"/>
  <c r="F88"/>
  <c r="H292" i="1"/>
  <c r="I292"/>
  <c r="G292"/>
  <c r="G183" l="1"/>
  <c r="D22" i="3" s="1"/>
  <c r="I499" i="1"/>
  <c r="H499"/>
  <c r="G499"/>
  <c r="H166" i="2"/>
  <c r="H149" s="1"/>
  <c r="G166"/>
  <c r="G149" s="1"/>
  <c r="G85"/>
  <c r="H85"/>
  <c r="F85"/>
  <c r="G80"/>
  <c r="G79" s="1"/>
  <c r="G78" s="1"/>
  <c r="H80"/>
  <c r="H79" s="1"/>
  <c r="H78" s="1"/>
  <c r="F80"/>
  <c r="F79" s="1"/>
  <c r="F78" s="1"/>
  <c r="G102" l="1"/>
  <c r="G101" s="1"/>
  <c r="G100" s="1"/>
  <c r="H102"/>
  <c r="H101" s="1"/>
  <c r="H100" s="1"/>
  <c r="F102"/>
  <c r="F101" s="1"/>
  <c r="F100" s="1"/>
  <c r="H554" i="1" l="1"/>
  <c r="H553" s="1"/>
  <c r="H552" s="1"/>
  <c r="I554"/>
  <c r="I553" s="1"/>
  <c r="I552" s="1"/>
  <c r="G554"/>
  <c r="G553" s="1"/>
  <c r="G552" s="1"/>
  <c r="G239" i="2" l="1"/>
  <c r="G238" s="1"/>
  <c r="G233" s="1"/>
  <c r="H239"/>
  <c r="H238" s="1"/>
  <c r="H233" s="1"/>
  <c r="G232" l="1"/>
  <c r="H232"/>
  <c r="G403" l="1"/>
  <c r="H403"/>
  <c r="G402"/>
  <c r="H402"/>
  <c r="G400"/>
  <c r="G399" s="1"/>
  <c r="H400"/>
  <c r="H399" s="1"/>
  <c r="G398"/>
  <c r="H398"/>
  <c r="G397"/>
  <c r="H397"/>
  <c r="G395"/>
  <c r="H395"/>
  <c r="G394"/>
  <c r="H394"/>
  <c r="G105"/>
  <c r="G104" s="1"/>
  <c r="H105"/>
  <c r="H104" s="1"/>
  <c r="F105"/>
  <c r="F104" s="1"/>
  <c r="G109"/>
  <c r="G108" s="1"/>
  <c r="H109"/>
  <c r="H108" s="1"/>
  <c r="F109"/>
  <c r="F108" s="1"/>
  <c r="G111"/>
  <c r="G110" s="1"/>
  <c r="H111"/>
  <c r="H110" s="1"/>
  <c r="F111"/>
  <c r="F110" s="1"/>
  <c r="G401" l="1"/>
  <c r="G393"/>
  <c r="H107"/>
  <c r="H103" s="1"/>
  <c r="H393"/>
  <c r="H396"/>
  <c r="G107"/>
  <c r="G103" s="1"/>
  <c r="H401"/>
  <c r="G396"/>
  <c r="F107"/>
  <c r="H365"/>
  <c r="G365"/>
  <c r="H231"/>
  <c r="G231"/>
  <c r="G211"/>
  <c r="G210" s="1"/>
  <c r="G209" s="1"/>
  <c r="H211"/>
  <c r="H210" s="1"/>
  <c r="H209" s="1"/>
  <c r="G208"/>
  <c r="G207" s="1"/>
  <c r="G206" s="1"/>
  <c r="H208"/>
  <c r="H207" s="1"/>
  <c r="H206" s="1"/>
  <c r="G203"/>
  <c r="G202" s="1"/>
  <c r="G201" s="1"/>
  <c r="H203"/>
  <c r="H202" s="1"/>
  <c r="H201" s="1"/>
  <c r="G200"/>
  <c r="G199" s="1"/>
  <c r="G198" s="1"/>
  <c r="H200"/>
  <c r="H199" s="1"/>
  <c r="H198" s="1"/>
  <c r="G195"/>
  <c r="G194" s="1"/>
  <c r="G193" s="1"/>
  <c r="G192" s="1"/>
  <c r="G191" s="1"/>
  <c r="H195"/>
  <c r="H194" s="1"/>
  <c r="H193" s="1"/>
  <c r="H192" s="1"/>
  <c r="H191" s="1"/>
  <c r="G190"/>
  <c r="G189" s="1"/>
  <c r="G188" s="1"/>
  <c r="G187" s="1"/>
  <c r="H190"/>
  <c r="H189" s="1"/>
  <c r="H188" s="1"/>
  <c r="H187" s="1"/>
  <c r="G139"/>
  <c r="G138" s="1"/>
  <c r="G137" s="1"/>
  <c r="H139"/>
  <c r="H138" s="1"/>
  <c r="H137" s="1"/>
  <c r="F139"/>
  <c r="F138" s="1"/>
  <c r="F137" s="1"/>
  <c r="F146"/>
  <c r="G146"/>
  <c r="H146"/>
  <c r="F148"/>
  <c r="G148"/>
  <c r="H148"/>
  <c r="G145"/>
  <c r="H145"/>
  <c r="F145"/>
  <c r="F68"/>
  <c r="G68"/>
  <c r="H68"/>
  <c r="G65"/>
  <c r="H65"/>
  <c r="F65"/>
  <c r="G70"/>
  <c r="G69" s="1"/>
  <c r="H70"/>
  <c r="H69" s="1"/>
  <c r="F70"/>
  <c r="F69" s="1"/>
  <c r="G44"/>
  <c r="H44"/>
  <c r="F44"/>
  <c r="H144" l="1"/>
  <c r="H143" s="1"/>
  <c r="H136" s="1"/>
  <c r="H135" s="1"/>
  <c r="G144"/>
  <c r="G143" s="1"/>
  <c r="G136" s="1"/>
  <c r="G135" s="1"/>
  <c r="H55"/>
  <c r="G55"/>
  <c r="F55"/>
  <c r="F103"/>
  <c r="F91" s="1"/>
  <c r="F58"/>
  <c r="H58"/>
  <c r="G58"/>
  <c r="H64"/>
  <c r="H63" s="1"/>
  <c r="H61" s="1"/>
  <c r="F64"/>
  <c r="F63" s="1"/>
  <c r="F61" s="1"/>
  <c r="G64"/>
  <c r="G63" s="1"/>
  <c r="G61" s="1"/>
  <c r="H205"/>
  <c r="H204" s="1"/>
  <c r="G205"/>
  <c r="G204" s="1"/>
  <c r="H392"/>
  <c r="G392"/>
  <c r="G91"/>
  <c r="H91"/>
  <c r="F144"/>
  <c r="F143" s="1"/>
  <c r="F136" s="1"/>
  <c r="F135" s="1"/>
  <c r="H197"/>
  <c r="H196" s="1"/>
  <c r="H186"/>
  <c r="G197"/>
  <c r="G196" s="1"/>
  <c r="G186"/>
  <c r="F43"/>
  <c r="F42" s="1"/>
  <c r="H43"/>
  <c r="H42" s="1"/>
  <c r="G43"/>
  <c r="G42" s="1"/>
  <c r="F48"/>
  <c r="G48"/>
  <c r="H48"/>
  <c r="G47"/>
  <c r="H47"/>
  <c r="F47"/>
  <c r="F34"/>
  <c r="G34"/>
  <c r="H34"/>
  <c r="G33"/>
  <c r="H33"/>
  <c r="F33"/>
  <c r="I84" i="1"/>
  <c r="I83" s="1"/>
  <c r="H84"/>
  <c r="H83" s="1"/>
  <c r="G84"/>
  <c r="G83" s="1"/>
  <c r="G27" i="2"/>
  <c r="G26" s="1"/>
  <c r="H27"/>
  <c r="H26" s="1"/>
  <c r="F27"/>
  <c r="F26" s="1"/>
  <c r="H22"/>
  <c r="G22"/>
  <c r="F22"/>
  <c r="G20"/>
  <c r="H20"/>
  <c r="F20"/>
  <c r="G17"/>
  <c r="H17"/>
  <c r="F17"/>
  <c r="F15"/>
  <c r="G15"/>
  <c r="H15"/>
  <c r="F16"/>
  <c r="G16"/>
  <c r="H16"/>
  <c r="G14"/>
  <c r="H14"/>
  <c r="F14"/>
  <c r="G12"/>
  <c r="G11" s="1"/>
  <c r="H12"/>
  <c r="H11" s="1"/>
  <c r="F12"/>
  <c r="F11" s="1"/>
  <c r="G526" i="1"/>
  <c r="G525" s="1"/>
  <c r="G524" s="1"/>
  <c r="G54" i="2" l="1"/>
  <c r="G49" s="1"/>
  <c r="H54"/>
  <c r="H49" s="1"/>
  <c r="G391"/>
  <c r="G390" s="1"/>
  <c r="H391"/>
  <c r="H390" s="1"/>
  <c r="F54"/>
  <c r="F49" s="1"/>
  <c r="F46"/>
  <c r="F45" s="1"/>
  <c r="F41" s="1"/>
  <c r="F40" s="1"/>
  <c r="H46"/>
  <c r="H45" s="1"/>
  <c r="H41" s="1"/>
  <c r="G46"/>
  <c r="G45" s="1"/>
  <c r="H32"/>
  <c r="H31" s="1"/>
  <c r="H30" s="1"/>
  <c r="H29" s="1"/>
  <c r="F32"/>
  <c r="F31" s="1"/>
  <c r="F30" s="1"/>
  <c r="F29" s="1"/>
  <c r="G32"/>
  <c r="G31" s="1"/>
  <c r="G30" s="1"/>
  <c r="G29" s="1"/>
  <c r="H13"/>
  <c r="G13"/>
  <c r="G10" s="1"/>
  <c r="F13"/>
  <c r="G829"/>
  <c r="G828" s="1"/>
  <c r="H829"/>
  <c r="H828" s="1"/>
  <c r="G827"/>
  <c r="G826" s="1"/>
  <c r="H827"/>
  <c r="H826" s="1"/>
  <c r="G825"/>
  <c r="G824" s="1"/>
  <c r="H825"/>
  <c r="H824" s="1"/>
  <c r="G823"/>
  <c r="G822" s="1"/>
  <c r="H823"/>
  <c r="H822" s="1"/>
  <c r="G9" l="1"/>
  <c r="G8" s="1"/>
  <c r="F10"/>
  <c r="F9" s="1"/>
  <c r="F8" s="1"/>
  <c r="H10"/>
  <c r="H9" s="1"/>
  <c r="H8" s="1"/>
  <c r="H40"/>
  <c r="G41"/>
  <c r="G40" s="1"/>
  <c r="G866"/>
  <c r="H866"/>
  <c r="G865"/>
  <c r="H865"/>
  <c r="G844"/>
  <c r="H844"/>
  <c r="G850"/>
  <c r="G849" s="1"/>
  <c r="H850"/>
  <c r="H849" s="1"/>
  <c r="G860"/>
  <c r="H860"/>
  <c r="G859"/>
  <c r="H859"/>
  <c r="G831"/>
  <c r="G830" s="1"/>
  <c r="H831"/>
  <c r="H830" s="1"/>
  <c r="G845"/>
  <c r="H845"/>
  <c r="G846"/>
  <c r="H846"/>
  <c r="G842"/>
  <c r="G841" s="1"/>
  <c r="H842"/>
  <c r="H841" s="1"/>
  <c r="G840"/>
  <c r="H840"/>
  <c r="G839"/>
  <c r="H839"/>
  <c r="G837"/>
  <c r="G836" s="1"/>
  <c r="H837"/>
  <c r="H836" s="1"/>
  <c r="H843" l="1"/>
  <c r="G843"/>
  <c r="H864"/>
  <c r="G864"/>
  <c r="H858"/>
  <c r="G858"/>
  <c r="H838"/>
  <c r="G838"/>
  <c r="G834" l="1"/>
  <c r="H834"/>
  <c r="G835"/>
  <c r="H835"/>
  <c r="G833"/>
  <c r="H833"/>
  <c r="G832" l="1"/>
  <c r="G821" s="1"/>
  <c r="H832"/>
  <c r="H821" s="1"/>
  <c r="H97" i="1"/>
  <c r="I97"/>
  <c r="G97"/>
  <c r="G102"/>
  <c r="G101" s="1"/>
  <c r="H102"/>
  <c r="I102"/>
  <c r="H101" l="1"/>
  <c r="I101"/>
  <c r="I105"/>
  <c r="I104" s="1"/>
  <c r="H105"/>
  <c r="H104" s="1"/>
  <c r="G105"/>
  <c r="G104" s="1"/>
  <c r="G100" s="1"/>
  <c r="G99" s="1"/>
  <c r="H100" l="1"/>
  <c r="H99" s="1"/>
  <c r="I100"/>
  <c r="I99" s="1"/>
  <c r="I533" l="1"/>
  <c r="I532" s="1"/>
  <c r="I531" s="1"/>
  <c r="I530" s="1"/>
  <c r="H533"/>
  <c r="H532" s="1"/>
  <c r="H531" s="1"/>
  <c r="H530" s="1"/>
  <c r="G533"/>
  <c r="G532" s="1"/>
  <c r="G531" s="1"/>
  <c r="G530" s="1"/>
  <c r="H523"/>
  <c r="I523"/>
  <c r="G523"/>
  <c r="H387" l="1"/>
  <c r="I387"/>
  <c r="G387"/>
  <c r="H389"/>
  <c r="I389"/>
  <c r="G389"/>
  <c r="H386" l="1"/>
  <c r="H385" s="1"/>
  <c r="I386"/>
  <c r="I385" s="1"/>
  <c r="G386"/>
  <c r="G385" s="1"/>
  <c r="G296" l="1"/>
  <c r="I571" l="1"/>
  <c r="I570" s="1"/>
  <c r="I569" s="1"/>
  <c r="I568" s="1"/>
  <c r="I562" s="1"/>
  <c r="H571"/>
  <c r="H570" s="1"/>
  <c r="H569" s="1"/>
  <c r="H568" s="1"/>
  <c r="H562" s="1"/>
  <c r="G571"/>
  <c r="G570" s="1"/>
  <c r="G569" s="1"/>
  <c r="G568" s="1"/>
  <c r="G562" s="1"/>
  <c r="I522" l="1"/>
  <c r="H522" l="1"/>
  <c r="H321"/>
  <c r="I321"/>
  <c r="G321"/>
  <c r="G522" l="1"/>
  <c r="H610"/>
  <c r="H609" s="1"/>
  <c r="H608" s="1"/>
  <c r="E32" i="3" s="1"/>
  <c r="I610" i="1"/>
  <c r="I609" s="1"/>
  <c r="I608" s="1"/>
  <c r="F32" i="3" s="1"/>
  <c r="G610" i="1"/>
  <c r="G609" s="1"/>
  <c r="G608" s="1"/>
  <c r="G607" l="1"/>
  <c r="D32" i="3"/>
  <c r="I607" i="1"/>
  <c r="H607"/>
  <c r="H560" l="1"/>
  <c r="I622" l="1"/>
  <c r="I621" s="1"/>
  <c r="I620" s="1"/>
  <c r="H622"/>
  <c r="H621" s="1"/>
  <c r="H620" s="1"/>
  <c r="G622"/>
  <c r="G621" s="1"/>
  <c r="G620" s="1"/>
  <c r="D47" i="3" s="1"/>
  <c r="I617" i="1"/>
  <c r="H617"/>
  <c r="G617"/>
  <c r="I605"/>
  <c r="I604" s="1"/>
  <c r="H605"/>
  <c r="H604" s="1"/>
  <c r="G605"/>
  <c r="G604" s="1"/>
  <c r="I602"/>
  <c r="H602"/>
  <c r="G602"/>
  <c r="I600"/>
  <c r="H600"/>
  <c r="G600"/>
  <c r="I597"/>
  <c r="H597"/>
  <c r="G597"/>
  <c r="I591"/>
  <c r="I590" s="1"/>
  <c r="I589" s="1"/>
  <c r="F14" i="3" s="1"/>
  <c r="H591" i="1"/>
  <c r="H590" s="1"/>
  <c r="H589" s="1"/>
  <c r="E14" i="3" s="1"/>
  <c r="G591" i="1"/>
  <c r="G590" s="1"/>
  <c r="G589" s="1"/>
  <c r="D14" i="3" s="1"/>
  <c r="I586" i="1"/>
  <c r="H586"/>
  <c r="G586"/>
  <c r="I560"/>
  <c r="G560"/>
  <c r="I558"/>
  <c r="H558"/>
  <c r="G558"/>
  <c r="I542"/>
  <c r="H542"/>
  <c r="G542"/>
  <c r="I536"/>
  <c r="H536"/>
  <c r="G536"/>
  <c r="G517"/>
  <c r="G516" s="1"/>
  <c r="G515" s="1"/>
  <c r="G514" s="1"/>
  <c r="G513" s="1"/>
  <c r="D31" i="3" s="1"/>
  <c r="I517" i="1"/>
  <c r="I516" s="1"/>
  <c r="I515" s="1"/>
  <c r="I514" s="1"/>
  <c r="I513" s="1"/>
  <c r="F31" i="3" s="1"/>
  <c r="H517" i="1"/>
  <c r="H516" s="1"/>
  <c r="H515" s="1"/>
  <c r="H514" s="1"/>
  <c r="H513" s="1"/>
  <c r="E31" i="3" s="1"/>
  <c r="I509" i="1"/>
  <c r="I508" s="1"/>
  <c r="H509"/>
  <c r="H508" s="1"/>
  <c r="G509"/>
  <c r="G508" s="1"/>
  <c r="I338"/>
  <c r="I337" s="1"/>
  <c r="H338"/>
  <c r="H337" s="1"/>
  <c r="G338"/>
  <c r="G337" s="1"/>
  <c r="D39" i="3" l="1"/>
  <c r="G535" i="1"/>
  <c r="E39" i="3"/>
  <c r="H535" i="1"/>
  <c r="F39" i="3"/>
  <c r="I535" i="1"/>
  <c r="I494"/>
  <c r="F29" i="3" s="1"/>
  <c r="H494" i="1"/>
  <c r="E29" i="3" s="1"/>
  <c r="G494" i="1"/>
  <c r="D29" i="3" s="1"/>
  <c r="G619" i="1"/>
  <c r="H619"/>
  <c r="E47" i="3"/>
  <c r="I619" i="1"/>
  <c r="F47" i="3"/>
  <c r="I614" i="1"/>
  <c r="I613" s="1"/>
  <c r="F37" i="3" s="1"/>
  <c r="I616" i="1"/>
  <c r="I615" s="1"/>
  <c r="H614"/>
  <c r="H613" s="1"/>
  <c r="E37" i="3" s="1"/>
  <c r="H616" i="1"/>
  <c r="H615" s="1"/>
  <c r="G614"/>
  <c r="G613" s="1"/>
  <c r="G616"/>
  <c r="G615" s="1"/>
  <c r="I596"/>
  <c r="I595" s="1"/>
  <c r="I594" s="1"/>
  <c r="I593" s="1"/>
  <c r="G585"/>
  <c r="G584" s="1"/>
  <c r="G583" s="1"/>
  <c r="G582" s="1"/>
  <c r="D13" i="3" s="1"/>
  <c r="H585" i="1"/>
  <c r="H584" s="1"/>
  <c r="H583" s="1"/>
  <c r="H582" s="1"/>
  <c r="E13" i="3" s="1"/>
  <c r="I585" i="1"/>
  <c r="I584" s="1"/>
  <c r="I583" s="1"/>
  <c r="I582" s="1"/>
  <c r="F13" i="3" s="1"/>
  <c r="G596" i="1"/>
  <c r="G595" s="1"/>
  <c r="G594" s="1"/>
  <c r="G593" s="1"/>
  <c r="H596"/>
  <c r="H595" s="1"/>
  <c r="H594" s="1"/>
  <c r="H593" s="1"/>
  <c r="H557"/>
  <c r="I557"/>
  <c r="G557"/>
  <c r="H384"/>
  <c r="G384"/>
  <c r="I384"/>
  <c r="G612" l="1"/>
  <c r="D37" i="3"/>
  <c r="I383" i="1"/>
  <c r="F28" i="3" s="1"/>
  <c r="H383" i="1"/>
  <c r="E28" i="3" s="1"/>
  <c r="G383" i="1"/>
  <c r="D28" i="3" s="1"/>
  <c r="H612" i="1"/>
  <c r="I612"/>
  <c r="H556"/>
  <c r="H551" s="1"/>
  <c r="H550" s="1"/>
  <c r="H549" s="1"/>
  <c r="I556"/>
  <c r="I551" s="1"/>
  <c r="I550" s="1"/>
  <c r="I549" s="1"/>
  <c r="G556"/>
  <c r="G551" s="1"/>
  <c r="G550" s="1"/>
  <c r="G549" s="1"/>
  <c r="G581"/>
  <c r="H581"/>
  <c r="I581"/>
  <c r="I335"/>
  <c r="H335"/>
  <c r="G335"/>
  <c r="H573"/>
  <c r="I573"/>
  <c r="G573"/>
  <c r="I512"/>
  <c r="G580" l="1"/>
  <c r="I580"/>
  <c r="H580"/>
  <c r="I334"/>
  <c r="F27" i="3" s="1"/>
  <c r="H334" i="1"/>
  <c r="E27" i="3" s="1"/>
  <c r="G334" i="1"/>
  <c r="D27" i="3" s="1"/>
  <c r="D46"/>
  <c r="F46"/>
  <c r="E46"/>
  <c r="G512" i="1"/>
  <c r="H512"/>
  <c r="I156" l="1"/>
  <c r="H156"/>
  <c r="G156"/>
  <c r="G155" s="1"/>
  <c r="G154" s="1"/>
  <c r="H155" l="1"/>
  <c r="H154" s="1"/>
  <c r="H153" s="1"/>
  <c r="I155"/>
  <c r="I154" s="1"/>
  <c r="I153" s="1"/>
  <c r="G153"/>
  <c r="G113" l="1"/>
  <c r="I32" l="1"/>
  <c r="I31" s="1"/>
  <c r="I30" s="1"/>
  <c r="I29" s="1"/>
  <c r="I13"/>
  <c r="H32"/>
  <c r="H31" s="1"/>
  <c r="H30" s="1"/>
  <c r="H29" s="1"/>
  <c r="H13"/>
  <c r="I12" l="1"/>
  <c r="I11" s="1"/>
  <c r="F10" i="3" s="1"/>
  <c r="H12" i="1"/>
  <c r="H11" s="1"/>
  <c r="E10" i="3" s="1"/>
  <c r="I10" i="1" l="1"/>
  <c r="H10"/>
  <c r="G89" l="1"/>
  <c r="G88" s="1"/>
  <c r="G87" s="1"/>
  <c r="G86" s="1"/>
  <c r="H89"/>
  <c r="H88" s="1"/>
  <c r="H87" s="1"/>
  <c r="H86" s="1"/>
  <c r="I89"/>
  <c r="I88" s="1"/>
  <c r="I87" s="1"/>
  <c r="I86" s="1"/>
  <c r="H113" l="1"/>
  <c r="H112" s="1"/>
  <c r="I113"/>
  <c r="I112" s="1"/>
  <c r="G112"/>
  <c r="G32" l="1"/>
  <c r="G31" s="1"/>
  <c r="G30" s="1"/>
  <c r="G29" l="1"/>
  <c r="G74" l="1"/>
  <c r="G77" l="1"/>
  <c r="I308" l="1"/>
  <c r="I294"/>
  <c r="I291" s="1"/>
  <c r="I284" s="1"/>
  <c r="I301"/>
  <c r="I320"/>
  <c r="I318"/>
  <c r="I317" s="1"/>
  <c r="I313"/>
  <c r="I312" s="1"/>
  <c r="I311" s="1"/>
  <c r="I310" s="1"/>
  <c r="I168"/>
  <c r="I167" s="1"/>
  <c r="I140" s="1"/>
  <c r="I94"/>
  <c r="I93" s="1"/>
  <c r="I79"/>
  <c r="I77"/>
  <c r="I74"/>
  <c r="I68"/>
  <c r="I67" s="1"/>
  <c r="I66" s="1"/>
  <c r="F12" i="3" s="1"/>
  <c r="I63" i="1"/>
  <c r="I62" s="1"/>
  <c r="I59"/>
  <c r="I58" s="1"/>
  <c r="I57" s="1"/>
  <c r="I46"/>
  <c r="I45" s="1"/>
  <c r="I44" s="1"/>
  <c r="I43" s="1"/>
  <c r="I53"/>
  <c r="I52" s="1"/>
  <c r="I51" s="1"/>
  <c r="I50" s="1"/>
  <c r="I40"/>
  <c r="I73" l="1"/>
  <c r="I72" s="1"/>
  <c r="I300"/>
  <c r="I299" s="1"/>
  <c r="H89" i="2"/>
  <c r="I56" i="1"/>
  <c r="I42" s="1"/>
  <c r="F11" i="3" s="1"/>
  <c r="I316" i="1"/>
  <c r="I315" s="1"/>
  <c r="I305"/>
  <c r="I307"/>
  <c r="I306" s="1"/>
  <c r="I91"/>
  <c r="I92"/>
  <c r="I39"/>
  <c r="I38" s="1"/>
  <c r="I37" s="1"/>
  <c r="I36" s="1"/>
  <c r="I127"/>
  <c r="I126" s="1"/>
  <c r="F9" i="3" l="1"/>
  <c r="F18"/>
  <c r="I283" i="1"/>
  <c r="I298"/>
  <c r="H87" i="2"/>
  <c r="H84" s="1"/>
  <c r="H77" s="1"/>
  <c r="H76" s="1"/>
  <c r="H868" s="1"/>
  <c r="I71" i="1"/>
  <c r="I324"/>
  <c r="F26" i="3" s="1"/>
  <c r="F19"/>
  <c r="I70" i="1" l="1"/>
  <c r="I35" s="1"/>
  <c r="I282"/>
  <c r="I182" s="1"/>
  <c r="I117"/>
  <c r="I116" s="1"/>
  <c r="I323"/>
  <c r="I9"/>
  <c r="H308"/>
  <c r="H294"/>
  <c r="H291" s="1"/>
  <c r="H284" s="1"/>
  <c r="H301"/>
  <c r="H320"/>
  <c r="H318"/>
  <c r="H317" s="1"/>
  <c r="H313"/>
  <c r="H312" s="1"/>
  <c r="H311" s="1"/>
  <c r="H310" s="1"/>
  <c r="H168"/>
  <c r="H167" s="1"/>
  <c r="H140" s="1"/>
  <c r="H94"/>
  <c r="H93" s="1"/>
  <c r="H79"/>
  <c r="H77"/>
  <c r="H74"/>
  <c r="H68"/>
  <c r="H67" s="1"/>
  <c r="H66" s="1"/>
  <c r="E12" i="3" s="1"/>
  <c r="H63" i="1"/>
  <c r="H62" s="1"/>
  <c r="H59"/>
  <c r="H58" s="1"/>
  <c r="H57" s="1"/>
  <c r="H46"/>
  <c r="H45" s="1"/>
  <c r="H44" s="1"/>
  <c r="H43" s="1"/>
  <c r="H53"/>
  <c r="H52" s="1"/>
  <c r="H51" s="1"/>
  <c r="H50" s="1"/>
  <c r="H40"/>
  <c r="H73" l="1"/>
  <c r="H72" s="1"/>
  <c r="F15" i="3"/>
  <c r="F8" s="1"/>
  <c r="F17"/>
  <c r="F16" s="1"/>
  <c r="F24"/>
  <c r="F21" s="1"/>
  <c r="H300" i="1"/>
  <c r="H299" s="1"/>
  <c r="G89" i="2"/>
  <c r="H56" i="1"/>
  <c r="H42" s="1"/>
  <c r="H316"/>
  <c r="H315" s="1"/>
  <c r="H305"/>
  <c r="H307"/>
  <c r="H306" s="1"/>
  <c r="H91"/>
  <c r="H92"/>
  <c r="H39"/>
  <c r="H38" s="1"/>
  <c r="H37" s="1"/>
  <c r="H36" s="1"/>
  <c r="E9" i="3" s="1"/>
  <c r="F33"/>
  <c r="F30"/>
  <c r="F40"/>
  <c r="F43"/>
  <c r="F25"/>
  <c r="H127" i="1"/>
  <c r="H126" s="1"/>
  <c r="E11" i="3" l="1"/>
  <c r="I34" i="1"/>
  <c r="I1222" s="1"/>
  <c r="E18" i="3"/>
  <c r="H283" i="1"/>
  <c r="H298"/>
  <c r="G87" i="2"/>
  <c r="G84" s="1"/>
  <c r="G77" s="1"/>
  <c r="G76" s="1"/>
  <c r="G868" s="1"/>
  <c r="H71" i="1"/>
  <c r="H324"/>
  <c r="E26" i="3" s="1"/>
  <c r="E19"/>
  <c r="F48"/>
  <c r="F56" s="1"/>
  <c r="E30"/>
  <c r="H9" i="1"/>
  <c r="I1226" l="1"/>
  <c r="H70"/>
  <c r="H35" s="1"/>
  <c r="H282"/>
  <c r="H182" s="1"/>
  <c r="H117"/>
  <c r="H116" s="1"/>
  <c r="F58" i="3"/>
  <c r="H872" i="2"/>
  <c r="E25" i="3"/>
  <c r="H323" i="1"/>
  <c r="E17" i="3" l="1"/>
  <c r="E16" s="1"/>
  <c r="E15"/>
  <c r="E8" s="1"/>
  <c r="E24"/>
  <c r="E21" s="1"/>
  <c r="F59"/>
  <c r="E40"/>
  <c r="E43"/>
  <c r="H34" i="1" l="1"/>
  <c r="H1222" s="1"/>
  <c r="E48" i="3"/>
  <c r="E33"/>
  <c r="G870" i="2" l="1"/>
  <c r="E56" i="3"/>
  <c r="H1226" i="1"/>
  <c r="E58" i="3"/>
  <c r="G872" i="2"/>
  <c r="E59" i="3" l="1"/>
  <c r="G308" i="1"/>
  <c r="G305" l="1"/>
  <c r="G307"/>
  <c r="G306" s="1"/>
  <c r="G13" l="1"/>
  <c r="G59" l="1"/>
  <c r="G58" s="1"/>
  <c r="G57" s="1"/>
  <c r="G94"/>
  <c r="G93" s="1"/>
  <c r="G294"/>
  <c r="G291" s="1"/>
  <c r="G284" s="1"/>
  <c r="G21"/>
  <c r="G313"/>
  <c r="G312" s="1"/>
  <c r="G311" s="1"/>
  <c r="G310" s="1"/>
  <c r="G26"/>
  <c r="G17"/>
  <c r="G12" s="1"/>
  <c r="G11" s="1"/>
  <c r="D10" i="3" s="1"/>
  <c r="G320" i="1"/>
  <c r="G53"/>
  <c r="G52" s="1"/>
  <c r="G51" s="1"/>
  <c r="G50" s="1"/>
  <c r="G168"/>
  <c r="G167" s="1"/>
  <c r="G140" s="1"/>
  <c r="G301"/>
  <c r="G324"/>
  <c r="G318"/>
  <c r="G317" s="1"/>
  <c r="G68"/>
  <c r="G63"/>
  <c r="G62" s="1"/>
  <c r="G24"/>
  <c r="G79"/>
  <c r="G73" s="1"/>
  <c r="G72" s="1"/>
  <c r="G71" s="1"/>
  <c r="G46"/>
  <c r="G45" s="1"/>
  <c r="G44" s="1"/>
  <c r="G43" s="1"/>
  <c r="G40"/>
  <c r="G39" s="1"/>
  <c r="G38" s="1"/>
  <c r="G37" s="1"/>
  <c r="G67" l="1"/>
  <c r="G66" s="1"/>
  <c r="G323"/>
  <c r="D26" i="3"/>
  <c r="G300" i="1"/>
  <c r="G299" s="1"/>
  <c r="F89" i="2"/>
  <c r="G316" i="1"/>
  <c r="G315" s="1"/>
  <c r="G56"/>
  <c r="G91"/>
  <c r="G70" s="1"/>
  <c r="G92"/>
  <c r="G20"/>
  <c r="G19" s="1"/>
  <c r="G36"/>
  <c r="D9" i="3" s="1"/>
  <c r="G127" i="1"/>
  <c r="G126" s="1"/>
  <c r="G42" l="1"/>
  <c r="D11" i="3" s="1"/>
  <c r="D12"/>
  <c r="D15"/>
  <c r="D18"/>
  <c r="G117" i="1"/>
  <c r="G116" s="1"/>
  <c r="G283"/>
  <c r="G298"/>
  <c r="F87" i="2"/>
  <c r="F84" s="1"/>
  <c r="F77" s="1"/>
  <c r="F76" s="1"/>
  <c r="F868" s="1"/>
  <c r="D19" i="3"/>
  <c r="G10" i="1"/>
  <c r="G9" s="1"/>
  <c r="G35" l="1"/>
  <c r="G282"/>
  <c r="D17" i="3"/>
  <c r="D16" s="1"/>
  <c r="D8"/>
  <c r="D30"/>
  <c r="D25"/>
  <c r="G182" i="1" l="1"/>
  <c r="G34" s="1"/>
  <c r="D24" i="3"/>
  <c r="D21" s="1"/>
  <c r="D43"/>
  <c r="D48"/>
  <c r="D33" l="1"/>
  <c r="D42" l="1"/>
  <c r="G1160" i="1"/>
  <c r="G1129" s="1"/>
  <c r="G1222" s="1"/>
  <c r="F870" i="2" l="1"/>
  <c r="D58" i="3"/>
  <c r="G1226" i="1"/>
  <c r="D41" i="3"/>
  <c r="D40" s="1"/>
  <c r="D56" s="1"/>
  <c r="D59" l="1"/>
  <c r="F872" i="2" l="1"/>
</calcChain>
</file>

<file path=xl/sharedStrings.xml><?xml version="1.0" encoding="utf-8"?>
<sst xmlns="http://schemas.openxmlformats.org/spreadsheetml/2006/main" count="7821" uniqueCount="883">
  <si>
    <t>Главные распорядители, наименование БК</t>
  </si>
  <si>
    <t>Коды ведомственной классификации</t>
  </si>
  <si>
    <t>ведомство</t>
  </si>
  <si>
    <t>раздел</t>
  </si>
  <si>
    <t>подраздел</t>
  </si>
  <si>
    <t>целевая статья</t>
  </si>
  <si>
    <t>Национальная экономика</t>
  </si>
  <si>
    <t>04</t>
  </si>
  <si>
    <t>Транспорт</t>
  </si>
  <si>
    <t>08</t>
  </si>
  <si>
    <t>Иные бюджетные ассигнования</t>
  </si>
  <si>
    <t>Другие вопросы в области национальной экономики</t>
  </si>
  <si>
    <t>12</t>
  </si>
  <si>
    <t>Социальная политика</t>
  </si>
  <si>
    <t>10</t>
  </si>
  <si>
    <t>00</t>
  </si>
  <si>
    <t>Пенсионное обеспечение</t>
  </si>
  <si>
    <t>01</t>
  </si>
  <si>
    <t>Расходы на реализацию отраслевых мероприятий</t>
  </si>
  <si>
    <t>Социальное обеспечение и иные выплаты населению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</si>
  <si>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</si>
  <si>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</si>
  <si>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</si>
  <si>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населения</t>
  </si>
  <si>
    <t>03</t>
  </si>
  <si>
    <t>Другие вопросы в области социальной политики</t>
  </si>
  <si>
    <t>06</t>
  </si>
  <si>
    <t>Центральный аппарат</t>
  </si>
  <si>
    <t>291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</si>
  <si>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</si>
  <si>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местного самоуправления</t>
  </si>
  <si>
    <t>100</t>
  </si>
  <si>
    <t>200</t>
  </si>
  <si>
    <t>Другие общегосударственные вопросы</t>
  </si>
  <si>
    <t>13</t>
  </si>
  <si>
    <t>Транспортное обеспечение органов местного самоуправления</t>
  </si>
  <si>
    <t>800</t>
  </si>
  <si>
    <t>Эксплуатация оборудования, помещений, зданий органами местного самоуправления</t>
  </si>
  <si>
    <t>Реализация муниципальных функций, связанных с общегосударственным управлением</t>
  </si>
  <si>
    <t>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</si>
  <si>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</si>
  <si>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99 0 00 20401</t>
  </si>
  <si>
    <t>99 0 00 21100</t>
  </si>
  <si>
    <t>99 0 00 22010</t>
  </si>
  <si>
    <t>99 0 00 22020</t>
  </si>
  <si>
    <t>99 0 00 23000</t>
  </si>
  <si>
    <t>Образование</t>
  </si>
  <si>
    <t>07</t>
  </si>
  <si>
    <t>Дополнительное образование детей</t>
  </si>
  <si>
    <t>600</t>
  </si>
  <si>
    <t>Резервные фонды</t>
  </si>
  <si>
    <t>Наименование</t>
  </si>
  <si>
    <t>Целевая статья</t>
  </si>
  <si>
    <t>Группа вида расходов</t>
  </si>
  <si>
    <t>группа вида расходов</t>
  </si>
  <si>
    <t>Раздел</t>
  </si>
  <si>
    <t>Подраздел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</si>
  <si>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</si>
  <si>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</si>
  <si>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</si>
  <si>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</si>
  <si>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05</t>
  </si>
  <si>
    <t>11</t>
  </si>
  <si>
    <t>Органы юстиции</t>
  </si>
  <si>
    <t>09</t>
  </si>
  <si>
    <t>Дорожное хозяйство ( дорожные фонды)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</si>
  <si>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</si>
  <si>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</si>
  <si>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</si>
  <si>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</si>
  <si>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Другие вопросы в области охраны окружающей среды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</si>
  <si>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</si>
  <si>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</si>
  <si>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</si>
  <si>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</si>
  <si>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</si>
  <si>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Охрана семьи и детства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</si>
  <si>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</si>
  <si>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</si>
  <si>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</si>
  <si>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</si>
  <si>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ВСЕГО</t>
  </si>
  <si>
    <t>Непрограммные направления расходов</t>
  </si>
  <si>
    <t>99 0 00 00000</t>
  </si>
  <si>
    <t>99 0 00 04000</t>
  </si>
  <si>
    <t>99 0 00 03560</t>
  </si>
  <si>
    <t>99 0 00 03550</t>
  </si>
  <si>
    <t>284</t>
  </si>
  <si>
    <t>Глава муниципального образования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</si>
  <si>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</si>
  <si>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</si>
  <si>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</si>
  <si>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Жилищно-коммунальное хозяйство</t>
  </si>
  <si>
    <t xml:space="preserve">05 </t>
  </si>
  <si>
    <t>Охрана объектов растительного и животного мира и среды их обитания</t>
  </si>
  <si>
    <t>400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</si>
  <si>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</si>
  <si>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</si>
  <si>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Физическая культура и спорт</t>
  </si>
  <si>
    <t>Дорожное хозяйство (дорожные фонды)</t>
  </si>
  <si>
    <t>Капитальные вложения в объекты государственной (муниципальной) собственности</t>
  </si>
  <si>
    <t>Целевой финансовый резерв для ликвидации последствий чрезвычайных ситуаций природного и техногенного характера</t>
  </si>
  <si>
    <t>99 0 00 18150</t>
  </si>
  <si>
    <t>Охрана окружающей среды</t>
  </si>
  <si>
    <t>Культура и кинематография</t>
  </si>
  <si>
    <t>(тыс.рублей)</t>
  </si>
  <si>
    <t>Непрограммное направление расходов</t>
  </si>
  <si>
    <t xml:space="preserve">Реализация переданных государственных полномочий в области охраны труда </t>
  </si>
  <si>
    <t>99 0 00 51200</t>
  </si>
  <si>
    <t>Муниципальная программа "Обеспечение деятельности муниципального бюджетного учреждения "Миасский окружной архив "</t>
  </si>
  <si>
    <t>Муниципальная программа "Формирование благоприятного инвестиционного климата"</t>
  </si>
  <si>
    <t>99 0 00 59300</t>
  </si>
  <si>
    <t>Условно утверждаемые расходы</t>
  </si>
  <si>
    <t>Профессиональная подготовка, переподготовка и повышение квалификации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</si>
  <si>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</si>
  <si>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</si>
  <si>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комплексных кадастровых работ на территории Челябинской области</t>
  </si>
  <si>
    <t xml:space="preserve">Реализация мероприятий по обеспечению своевременной и полной выплаты заработной платы </t>
  </si>
  <si>
    <t>Охрана окружающей  среды</t>
  </si>
  <si>
    <t>Культура, кинематография</t>
  </si>
  <si>
    <t>Другие вопросы в области культуры, кинематографии</t>
  </si>
  <si>
    <t>Непрограммные направление расходов</t>
  </si>
  <si>
    <t>Профессиональная подготовка, переподготовка  и повышение квалификации</t>
  </si>
  <si>
    <t>99 0 00 03570</t>
  </si>
  <si>
    <t>Реализация мероприятий за счет "экологических платежей"</t>
  </si>
  <si>
    <t xml:space="preserve"> 2026 год      </t>
  </si>
  <si>
    <t>99 0 00 99060</t>
  </si>
  <si>
    <t>99 0 00 99400</t>
  </si>
  <si>
    <t>Проведение комплексных кадастровых работ на территории Челябинской области за счет средств областного бюджета</t>
  </si>
  <si>
    <t>01 0 00 00000</t>
  </si>
  <si>
    <t>02 0 00 00000</t>
  </si>
  <si>
    <t>04 0 00 00000</t>
  </si>
  <si>
    <t>05 0 00 00000</t>
  </si>
  <si>
    <t>06 0 00 00000</t>
  </si>
  <si>
    <t>15 0 00 00000</t>
  </si>
  <si>
    <t>09 0 00 00000</t>
  </si>
  <si>
    <t>10 0 00 00000</t>
  </si>
  <si>
    <t>13 0 00 00000</t>
  </si>
  <si>
    <t>14 0 00 00000</t>
  </si>
  <si>
    <t>11 0 00 00000</t>
  </si>
  <si>
    <t>07 0 00 00000</t>
  </si>
  <si>
    <t>12 0 00 00000</t>
  </si>
  <si>
    <t>08 0 00 00000</t>
  </si>
  <si>
    <t>Комплексы процессных мероприятий</t>
  </si>
  <si>
    <t>08 4 00 00000</t>
  </si>
  <si>
    <t>08 4 01 00000</t>
  </si>
  <si>
    <t>Региональные проекты, реализуемые в составе национальных проектов</t>
  </si>
  <si>
    <t xml:space="preserve">Комплексы процессных мероприятий </t>
  </si>
  <si>
    <t>01 4 01 00000</t>
  </si>
  <si>
    <t>01 4 01 20300</t>
  </si>
  <si>
    <t>01 4 00 00000</t>
  </si>
  <si>
    <t>01 4 01 20401</t>
  </si>
  <si>
    <t>02 4 00 00000</t>
  </si>
  <si>
    <t>02 4 01 00000</t>
  </si>
  <si>
    <t>02 4 01 67020</t>
  </si>
  <si>
    <t>04 4 00 00000</t>
  </si>
  <si>
    <t>04 4 01 00000</t>
  </si>
  <si>
    <t>01 4 01 22010</t>
  </si>
  <si>
    <t>01 4 01 22020</t>
  </si>
  <si>
    <t>01 4 01 23000</t>
  </si>
  <si>
    <t>05 4 00 00000</t>
  </si>
  <si>
    <t>05 4 01 00000</t>
  </si>
  <si>
    <t>15 4 00 00000</t>
  </si>
  <si>
    <t>06 4 00 00000</t>
  </si>
  <si>
    <t>15 4 01 00000</t>
  </si>
  <si>
    <t>15 4 02 00000</t>
  </si>
  <si>
    <t>07 4 00 00000</t>
  </si>
  <si>
    <t>07 4 02 00000</t>
  </si>
  <si>
    <t>11 4 00 00000</t>
  </si>
  <si>
    <t>12 4 01 00000</t>
  </si>
  <si>
    <t>11 4 01 00000</t>
  </si>
  <si>
    <t>12 4 01 S1030</t>
  </si>
  <si>
    <t>12 4 00 00000</t>
  </si>
  <si>
    <t>13 4 00 00000</t>
  </si>
  <si>
    <t>13 4 01 00000</t>
  </si>
  <si>
    <t>14 4 00 00000</t>
  </si>
  <si>
    <t>14 4 01 00000</t>
  </si>
  <si>
    <t>14 4 01 73121</t>
  </si>
  <si>
    <t>14 4 02 00000</t>
  </si>
  <si>
    <t>14 4 02 73121</t>
  </si>
  <si>
    <t>06 4 01 00000</t>
  </si>
  <si>
    <t>06 4 01 22030</t>
  </si>
  <si>
    <t>10 4 00 00000</t>
  </si>
  <si>
    <t>10 4 01 00000</t>
  </si>
  <si>
    <t>Региональные проекты, реализуемые вне национальных проектов</t>
  </si>
  <si>
    <t>18 0 00 00000</t>
  </si>
  <si>
    <t>18 4 01 00000</t>
  </si>
  <si>
    <t>18 4 00 00000</t>
  </si>
  <si>
    <t>08 4 02 00000</t>
  </si>
  <si>
    <t>08 4 02 28190</t>
  </si>
  <si>
    <t>08 4 02 R0820</t>
  </si>
  <si>
    <t>26 0 00 00000</t>
  </si>
  <si>
    <t>26 4 00 00000</t>
  </si>
  <si>
    <t>25 0 00 00000</t>
  </si>
  <si>
    <t>25 4 00 00000</t>
  </si>
  <si>
    <t>25 4 01 00000</t>
  </si>
  <si>
    <t>25 4 01 20401</t>
  </si>
  <si>
    <t>25 4 01 22010</t>
  </si>
  <si>
    <t>25 4 01 22020</t>
  </si>
  <si>
    <t>25 4 01 23000</t>
  </si>
  <si>
    <t>04 4 02 00000</t>
  </si>
  <si>
    <t>Комплекс процессных мероприятий "Мероприятия по предупреждению безнадзорности, беспризорности, правонарушений и антиобщественных действий несовершеннолетних"</t>
  </si>
  <si>
    <t>Комплекс процессных мероприятий "Обеспечение деятельности комиссии по делам несовершеннолетних и защите их прав"</t>
  </si>
  <si>
    <t>Комплекс процессных мероприятий  "Содействие росту экономического потенциала туризма"</t>
  </si>
  <si>
    <t xml:space="preserve">Расходы на реализацию отраслевых мероприятий </t>
  </si>
  <si>
    <t>01 4 02 23000</t>
  </si>
  <si>
    <t>01 4 02 00000</t>
  </si>
  <si>
    <t>26 4 07 00000</t>
  </si>
  <si>
    <t>Комплекс процессных мероприятий "Обеспечение содержания и функционирования МБУ "Архив"</t>
  </si>
  <si>
    <t>Комплекс процессных мероприятий "Осуществление переданных государственных полномочий"</t>
  </si>
  <si>
    <t>15 4 02 12010</t>
  </si>
  <si>
    <t xml:space="preserve">Содержание имущества, находящегося в муниципальной собственности </t>
  </si>
  <si>
    <t xml:space="preserve">Приобретение имущества для муниципальных  нужд </t>
  </si>
  <si>
    <t>06 4 01 22040</t>
  </si>
  <si>
    <t>Комплекс процессных мероприятий "Обеспечение повышения уровня благоустройства кладбищ и качества ритуальных услуг"</t>
  </si>
  <si>
    <t>Организация погребения умерших на безвозмездной основе (в рамках гарантированного перечня услуг по погребению)</t>
  </si>
  <si>
    <t>Обеспечение деятельности муниципальных учреждений</t>
  </si>
  <si>
    <t>15 4 01 11000</t>
  </si>
  <si>
    <t>07 4 02 16000</t>
  </si>
  <si>
    <t>05 4 01 16000</t>
  </si>
  <si>
    <t>10 4 02 00000</t>
  </si>
  <si>
    <t>10 4 01 16000</t>
  </si>
  <si>
    <t>08 4 01 16000</t>
  </si>
  <si>
    <t>16 0 00 00000</t>
  </si>
  <si>
    <t>Муниципальная программа "Чистый город "</t>
  </si>
  <si>
    <t>17 0 00 00000</t>
  </si>
  <si>
    <t>19 0 00 00000</t>
  </si>
  <si>
    <t>20 0 00 00000</t>
  </si>
  <si>
    <t>21 0 00 00000</t>
  </si>
  <si>
    <t>22 0 00 00000</t>
  </si>
  <si>
    <t>23 0 00 00000</t>
  </si>
  <si>
    <t>24 0 00 00000</t>
  </si>
  <si>
    <t>26 4 07 16000</t>
  </si>
  <si>
    <t>285</t>
  </si>
  <si>
    <t>27 0 00 00000</t>
  </si>
  <si>
    <t>28 0 00 00000</t>
  </si>
  <si>
    <t>29 0 00 00000</t>
  </si>
  <si>
    <t>30 0 00 00000</t>
  </si>
  <si>
    <t>31 0 00 00000</t>
  </si>
  <si>
    <t>Комплекс процессных мероприятий "Создание условий для развития деятельности субъектов малого и среднего предпринимательства и "самозанятых"</t>
  </si>
  <si>
    <t>13 4 01 16000</t>
  </si>
  <si>
    <t>10 4 02 11000</t>
  </si>
  <si>
    <t>18 4 01 08300</t>
  </si>
  <si>
    <t>08 2 00 00000</t>
  </si>
  <si>
    <t>08 2 03 00000</t>
  </si>
  <si>
    <t>08 2 03 L4970</t>
  </si>
  <si>
    <t>Региональные проекты, вне национальных проектов</t>
  </si>
  <si>
    <t>Региональный проект "Оказание молодым семьям государственной поддержки для улучшения жилищных условий"</t>
  </si>
  <si>
    <t>Комплекс процессных мероприятий "Организация и осуществление деятельности МКУ "Комитет по строительству"</t>
  </si>
  <si>
    <t>11 4 01 11000</t>
  </si>
  <si>
    <t>Комплекс процессных мероприятий "Выполнение кадастровых работ с целью внесения сведений о земельных участках в Единый государственный реестр недвижимости"</t>
  </si>
  <si>
    <t>07 4 03 00000</t>
  </si>
  <si>
    <t>07 4 03 16000</t>
  </si>
  <si>
    <t>Комплекс процессных мероприятий "Подготовка документов в области градостроительной деятельности"</t>
  </si>
  <si>
    <t>07 4 01 00000</t>
  </si>
  <si>
    <t>07 4 01 16000</t>
  </si>
  <si>
    <t>07 4 03 L5110</t>
  </si>
  <si>
    <t>07 4 03 S9340</t>
  </si>
  <si>
    <t>09 4 00 00000</t>
  </si>
  <si>
    <t>09 4 01 00000</t>
  </si>
  <si>
    <t>09 4 01 11000</t>
  </si>
  <si>
    <t>09 4 02 00000</t>
  </si>
  <si>
    <t>09 4 02 16000</t>
  </si>
  <si>
    <t>09 4 03 00000</t>
  </si>
  <si>
    <t>09 4 03 16000</t>
  </si>
  <si>
    <t>09 4 04 00000</t>
  </si>
  <si>
    <t>09 4 04 16000</t>
  </si>
  <si>
    <t>Муниципальные проекты</t>
  </si>
  <si>
    <t>11 5 00 00000</t>
  </si>
  <si>
    <t>11 5 01 00000</t>
  </si>
  <si>
    <t>Бюджетные инвестиции в объекты капитального строительства государственной (муниципальной) собственности</t>
  </si>
  <si>
    <t>11 5 01 13000</t>
  </si>
  <si>
    <t>11 5 02 00000</t>
  </si>
  <si>
    <t>11 5 02 13000</t>
  </si>
  <si>
    <t>11 5 03 00000</t>
  </si>
  <si>
    <t>11 5 03 13000</t>
  </si>
  <si>
    <t>11 5 04 00000</t>
  </si>
  <si>
    <t>11 5 04 13000</t>
  </si>
  <si>
    <t>Проект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округа"</t>
  </si>
  <si>
    <t>11 5 05 00000</t>
  </si>
  <si>
    <t>11 5 05 16000</t>
  </si>
  <si>
    <t>Обеспечение жильем молодых семей</t>
  </si>
  <si>
    <t xml:space="preserve">Осуществление переданных государственных полномочий по организации работы комиссий по делам несовершеннолетних и защите их прав 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</si>
  <si>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</si>
  <si>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в области охраны труда</t>
  </si>
  <si>
    <t>99 0 00 99150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</si>
  <si>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</si>
  <si>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 xml:space="preserve"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</t>
  </si>
  <si>
    <t>26 4 05 00000</t>
  </si>
  <si>
    <t>Реализация полномочий Российской Федерации на оплату жилищно-коммунальных услуг отдельным категориям граждан</t>
  </si>
  <si>
    <t>26 4 05 52500</t>
  </si>
  <si>
    <t>Доплаты к пенсиям государственных служащих субъектов Российской Федерации и муниципальных служащих</t>
  </si>
  <si>
    <t>26 4 05 84910</t>
  </si>
  <si>
    <t>Комплекс процессных мероприятий "Формирование доступной среды для инвалидов и маломобильных групп населения"</t>
  </si>
  <si>
    <t>26 4 02 00000</t>
  </si>
  <si>
    <t>26 4 02 16000</t>
  </si>
  <si>
    <t>26 4 05 28340</t>
  </si>
  <si>
    <t>26 4 05 28350</t>
  </si>
  <si>
    <t>26 4 05 28360</t>
  </si>
  <si>
    <t>26 4 05 28380</t>
  </si>
  <si>
    <t>26 4 05 28390</t>
  </si>
  <si>
    <t>26 4 05 28400</t>
  </si>
  <si>
    <t>26 4 05 28420</t>
  </si>
  <si>
    <t>26 4 05 28430</t>
  </si>
  <si>
    <t>26 4 05 28440</t>
  </si>
  <si>
    <t>26 4 05 28450</t>
  </si>
  <si>
    <t>26 4 05 28460</t>
  </si>
  <si>
    <t>26 4 05 52200</t>
  </si>
  <si>
    <t>Компенсация отдельным категориям граждан оплаты взноса на капитальный ремонт общего имущества в многоквартирном доме</t>
  </si>
  <si>
    <t>26 4 05 R4620</t>
  </si>
  <si>
    <t>Единовременное социальное пособие</t>
  </si>
  <si>
    <t>26 4 05 85051</t>
  </si>
  <si>
    <t>Социальная поддержка граждан, имеющих звание "Почетный гражданин города Миасса"</t>
  </si>
  <si>
    <t>26 4 05 85052</t>
  </si>
  <si>
    <t>Компенсация расходов на медицинское обслуживание муниципальным служащим, вышедшим на пенсию, включая членов их семей</t>
  </si>
  <si>
    <t>26 4 05 85054</t>
  </si>
  <si>
    <t>Приобретение и установка автономных пожарных извещателей раннего обнаружения пожаров в домах граждан пожилого возраста и других социально уязвимых групп населения</t>
  </si>
  <si>
    <t>26 4 05 85056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</si>
  <si>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</t>
  </si>
  <si>
    <t>26 4 05 85057</t>
  </si>
  <si>
    <t>Оказание дополнительной медико-социальной помощи родителям, находящимся в трудной жизненной ситуации</t>
  </si>
  <si>
    <t>26 4 05 85058</t>
  </si>
  <si>
    <t>Общегородские мероприятия в области социальной политики</t>
  </si>
  <si>
    <t>26 4 05 85059</t>
  </si>
  <si>
    <t>26 4 06 00000</t>
  </si>
  <si>
    <t>26 4 06 85053</t>
  </si>
  <si>
    <t>27 4 00 00000</t>
  </si>
  <si>
    <t>Комплекс процессных мероприятий "Организация предоставления дополнительных мер социальной поддержки отдельным категориям граждан в части проезда в городском и пригородном транспорте общего пользования"</t>
  </si>
  <si>
    <t>27 4 01 00000</t>
  </si>
  <si>
    <t>Сопровождение автоматизированной системы оплаты проезда и изготовление социальных карт</t>
  </si>
  <si>
    <t>27 4 01 85060</t>
  </si>
  <si>
    <t>26 4 03 00000</t>
  </si>
  <si>
    <t>26 4 03 28040</t>
  </si>
  <si>
    <t>26 4 03 28050</t>
  </si>
  <si>
    <t>Комплекс процессных мероприятий "Предоставление мер социальной поддержки детям-сиротам и детям, оставшимся без попечения родителей"</t>
  </si>
  <si>
    <t>26 4 04 00000</t>
  </si>
  <si>
    <t>26 4 04 28200</t>
  </si>
  <si>
    <t>26 4 01 00000</t>
  </si>
  <si>
    <t>26 4 01 20401</t>
  </si>
  <si>
    <t>26 4 01 22010</t>
  </si>
  <si>
    <t>26 4 01 22020</t>
  </si>
  <si>
    <t>26 4 01 23000</t>
  </si>
  <si>
    <t>26 4 01 28120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</si>
  <si>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</si>
  <si>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26 4 01 28170</t>
  </si>
  <si>
    <t xml:space="preserve">Организация работы органов управления социальной защиты населения муниципальных образований </t>
  </si>
  <si>
    <t>26 4 01 28370</t>
  </si>
  <si>
    <t>26 4 01 28420</t>
  </si>
  <si>
    <t xml:space="preserve"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</t>
  </si>
  <si>
    <t>26 4 01 28560</t>
  </si>
  <si>
    <t>26 4 01 28580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</si>
  <si>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</si>
  <si>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26 4 01 28600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</si>
  <si>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</si>
  <si>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26 4 01 28770</t>
  </si>
  <si>
    <t>Организация работы органов управления социальной защиты населения муниципальных образований  (софинансирование)</t>
  </si>
  <si>
    <t>26 4 01 S8370</t>
  </si>
  <si>
    <t>Комплекс процессных мероприятий "Предоставление мер социальной поддержки отдельным категориям граждан"</t>
  </si>
  <si>
    <t xml:space="preserve">Реализация полномочий Российской Федерации по осуществлению ежегодной денежной выплаты лицам, награжденным нагрудным знаком "Почетный донор России" </t>
  </si>
  <si>
    <t>Комплекс процессных мероприятий "Обеспечение деятельности органов управления социальной защиты населения"</t>
  </si>
  <si>
    <t>287</t>
  </si>
  <si>
    <t>288</t>
  </si>
  <si>
    <t>Муниципальная  программа "Развитие системы образования в Миасском городском округе"</t>
  </si>
  <si>
    <t>29 4 00 00000</t>
  </si>
  <si>
    <t>29 4 01 00000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</si>
  <si>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</si>
  <si>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29 4 01 11000</t>
  </si>
  <si>
    <t>Комплекс процессных мероприятий "Поддержка и развитие образовательных организаций"</t>
  </si>
  <si>
    <t>29 4 02 00000</t>
  </si>
  <si>
    <t>29 4 02 16000</t>
  </si>
  <si>
    <t>Комплекс процессных мероприятий "Сопровождение функционирования и обеспечение безопасности организаций"</t>
  </si>
  <si>
    <t>29 4 08 00000</t>
  </si>
  <si>
    <t>29 4 08 16000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</si>
  <si>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</si>
  <si>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29 4 08 S3500</t>
  </si>
  <si>
    <t>29 1 00 00000</t>
  </si>
  <si>
    <t>29 2 00 00000</t>
  </si>
  <si>
    <t>29 2 01 00000</t>
  </si>
  <si>
    <t>Реализация мероприятий по модернизации школьных систем образования</t>
  </si>
  <si>
    <t>Проведение ремонтных работ по замене оконных блоков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</si>
  <si>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</si>
  <si>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</si>
  <si>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</si>
  <si>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</si>
  <si>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Комплекс процессных мероприятий "Поддержка и развитие профессионального мастерства педагогических работников"</t>
  </si>
  <si>
    <t>29 4 04 00000</t>
  </si>
  <si>
    <t>29 4 04 16000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</si>
  <si>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</si>
  <si>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29 4 06 00000</t>
  </si>
  <si>
    <t>29 4 06 16000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</si>
  <si>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целях обеспечения функционирования модели персонифицированного финансирования дополнительного образования детей</t>
  </si>
  <si>
    <t>Финансовое обеспечение муниципального задания на оказание муниципальных услуг (выполнение работ) (обеспечение функционирования модели персонифицированного финансирования дополнительного образования детей)</t>
  </si>
  <si>
    <t>29 4 01 32610</t>
  </si>
  <si>
    <t>Возмещение затрат юридическим лицам, индивидуальным предпринимателям, физическим лицам – производителям товаров, работ, услуг в целях исполнения государственного (муниципального) социального заказа на оказание государственных (муниципальных) услуг в социальной сфере в соответствии с социальным сертификатом</t>
  </si>
  <si>
    <t>29 4 01 56000</t>
  </si>
  <si>
    <t>Молодежная политика</t>
  </si>
  <si>
    <t>30 4 00 00000</t>
  </si>
  <si>
    <t>Комплекс процессных мероприятий "Система мер, направленных на профилактику наркомании среди молодежи"</t>
  </si>
  <si>
    <t>30 4 01 00000</t>
  </si>
  <si>
    <t>30 4 01 16000</t>
  </si>
  <si>
    <t>Реализация мероприятий с детьми и молодежью</t>
  </si>
  <si>
    <t>Комплекс процессных мероприятий "Финансовое обеспечение мероприятий по организации отдыха и занятости детей в каникулярное время"</t>
  </si>
  <si>
    <t>29 4 05 00000</t>
  </si>
  <si>
    <t>Организация временной трудовой занятости несовершеннолетних граждан МГО</t>
  </si>
  <si>
    <t>29 4 05 43105</t>
  </si>
  <si>
    <t>Организация отдыха и оздоровления детей в лагерях с дневным пребыванием</t>
  </si>
  <si>
    <t>Организация профильных смен для детей, состоящих на профилактическом учете</t>
  </si>
  <si>
    <t>Реализация муниципальных функций связанных с общегосударственным управлением</t>
  </si>
  <si>
    <t>29 4 03 00000</t>
  </si>
  <si>
    <t>289</t>
  </si>
  <si>
    <t>Предоставление субсидий бюджетным и автономным учреждениям и иным некоммерческим организациям</t>
  </si>
  <si>
    <t>31 2 00 00000</t>
  </si>
  <si>
    <t>31 4 00 00000</t>
  </si>
  <si>
    <t>Комплекс процессных мероприятий "Организация и осуществление деятельности учреждений культуры и дополнительного образования в сфере культуры"</t>
  </si>
  <si>
    <t>31 4 03 00000</t>
  </si>
  <si>
    <t>31 4 03 11000</t>
  </si>
  <si>
    <t>Комплекс процессных мероприятий "Создание условий для формирования культурного пространства"</t>
  </si>
  <si>
    <t>31 4 04 00000</t>
  </si>
  <si>
    <t>31 4 04 16000</t>
  </si>
  <si>
    <t>31 4 05 00000</t>
  </si>
  <si>
    <t xml:space="preserve">Региональные проекты, реализуемые вне национальных проектов </t>
  </si>
  <si>
    <t>Региональный проект "Культурно-досуговая сфера"</t>
  </si>
  <si>
    <t>31 2 01 00000</t>
  </si>
  <si>
    <t>31 4 06 00000</t>
  </si>
  <si>
    <t xml:space="preserve">Другие вопросы в области культуры, кинематографии </t>
  </si>
  <si>
    <t>Комплекс процессных мероприятий "Организация и осуществление деятельности отраслевого органа"</t>
  </si>
  <si>
    <t>31 4 01 00000</t>
  </si>
  <si>
    <t>31 4 01 20401</t>
  </si>
  <si>
    <t>31 4 01 22010</t>
  </si>
  <si>
    <t>31 4 01 23000</t>
  </si>
  <si>
    <t>31 4 02 00000</t>
  </si>
  <si>
    <t>31 4 02 11000</t>
  </si>
  <si>
    <t>Итого</t>
  </si>
  <si>
    <t>20 2 00 00000</t>
  </si>
  <si>
    <t>Региональный проект "Организация транcпортного обслуживания населения автомобильным и городским наземным электрическим транспортом общего пользования по маршрутам регулярных перевозок в Челябинской области"</t>
  </si>
  <si>
    <t>20 2 07 00000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</si>
  <si>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</si>
  <si>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20 2 07 S6120</t>
  </si>
  <si>
    <t>20 4 00 00000</t>
  </si>
  <si>
    <t>20 4 01 00000</t>
  </si>
  <si>
    <t>Мероприятия в области автомобильного транспорта</t>
  </si>
  <si>
    <t>20 4 01 73130</t>
  </si>
  <si>
    <t>Мероприятия в области электрического транспорта</t>
  </si>
  <si>
    <t>20 4 01 73170</t>
  </si>
  <si>
    <t>Региональный проект "Развитие и совершенствование сети автомобильных дорог общего пользования"</t>
  </si>
  <si>
    <t>20 2 06 00000</t>
  </si>
  <si>
    <t>Капитальный ремонт, ремонт и содержание автомобильных дорог общего пользования местного значения</t>
  </si>
  <si>
    <t>20 2 06 SД010</t>
  </si>
  <si>
    <t>20 4 02 00000</t>
  </si>
  <si>
    <t>Расходы на реализацию мероприятий по капитальному ремонту, ремонту и содержанию автомобильных дорог общего пользования местного значения</t>
  </si>
  <si>
    <t>20 4 02 9Д012</t>
  </si>
  <si>
    <t>20 4 03 00000</t>
  </si>
  <si>
    <t>Организация безопасности дорожного движения</t>
  </si>
  <si>
    <t>20 4 03 9Д401</t>
  </si>
  <si>
    <t>18 4 01 08200</t>
  </si>
  <si>
    <t>Доставка тел (останков) умерших (погибших) граждан до морга</t>
  </si>
  <si>
    <t>19 2 00 00000</t>
  </si>
  <si>
    <t>Региональный проект "Модернизация объектов коммунальной инфраструктуры"</t>
  </si>
  <si>
    <t>19 2 01 00000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</si>
  <si>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</si>
  <si>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 2 01 S4020</t>
  </si>
  <si>
    <t>19 4 00 00000</t>
  </si>
  <si>
    <t>19 4 01 00000</t>
  </si>
  <si>
    <t>19 4 01 16000</t>
  </si>
  <si>
    <t>19 4 02 00000</t>
  </si>
  <si>
    <t>19 4 02 16000</t>
  </si>
  <si>
    <t>Комплекс процессных мероприятий "Организация функционирования объектов газоснабжения МГО"</t>
  </si>
  <si>
    <t>19 4 03 00000</t>
  </si>
  <si>
    <t>19 4 03 16000</t>
  </si>
  <si>
    <t>16 4 00 00000</t>
  </si>
  <si>
    <t>16 4 01 00000</t>
  </si>
  <si>
    <t>16 4 01 16000</t>
  </si>
  <si>
    <t>17 2 00 00000</t>
  </si>
  <si>
    <t>Региональный проект "Создание условий для уменьшения количества животных без владельцев"</t>
  </si>
  <si>
    <t>17 2 05 00000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</si>
  <si>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</si>
  <si>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17 2 05 61040</t>
  </si>
  <si>
    <t>17 4 00 00000</t>
  </si>
  <si>
    <t>17 4 01 00000</t>
  </si>
  <si>
    <t>17 4 01 16000</t>
  </si>
  <si>
    <t>17 4 02 00000</t>
  </si>
  <si>
    <t>17 4 02 16000</t>
  </si>
  <si>
    <t>Содержание и благоустройство кладбищ</t>
  </si>
  <si>
    <t>18 4 01 08100</t>
  </si>
  <si>
    <t>Комплекс процессных мероприятий "Организация функционирования прочих объектов инженерной инфраструктуры"</t>
  </si>
  <si>
    <t>19 4 04 00000</t>
  </si>
  <si>
    <t>19 4 04 16000</t>
  </si>
  <si>
    <t>21 1 00 00000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</si>
  <si>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</si>
  <si>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</si>
  <si>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21 5 00 00000</t>
  </si>
  <si>
    <t>Проект комплексного благоустройства дворовых и общественных территорий</t>
  </si>
  <si>
    <t>21 5 01 00000</t>
  </si>
  <si>
    <t>Мероприятия по формированию современной городской среды</t>
  </si>
  <si>
    <t>21 5 01 17000</t>
  </si>
  <si>
    <t>22 2 00 00000</t>
  </si>
  <si>
    <t>22 2 01 00000</t>
  </si>
  <si>
    <t>Реализация инициативных проектов</t>
  </si>
  <si>
    <t>22 2 01 S4010</t>
  </si>
  <si>
    <t>23 4 00 00000</t>
  </si>
  <si>
    <t>Комплекс процессных мероприятий  "Санитарное содержание общегородских территорий"</t>
  </si>
  <si>
    <t>23 4 01 00000</t>
  </si>
  <si>
    <t>Комплекс процессных мероприятий  "Озеленение и уход за зелеными насаждениями и газонами"</t>
  </si>
  <si>
    <t>23 4 02 00000</t>
  </si>
  <si>
    <t>Комплекс процессных мероприятий  "Содержание и ремонт малых архитектурных форм"</t>
  </si>
  <si>
    <t>23 4 03 00000</t>
  </si>
  <si>
    <t>23 4 04 00000</t>
  </si>
  <si>
    <t>Муниципальная программа "Формирование современной городской среды на территории Миасского городского округа на 2025-2027 годы"</t>
  </si>
  <si>
    <t xml:space="preserve">Физическая культура </t>
  </si>
  <si>
    <t>28 4 00 00000</t>
  </si>
  <si>
    <t>Комплекс процессных мероприятий "Проведение мероприятий в сфере физической культуры и спорта"</t>
  </si>
  <si>
    <t>28 4 01 00000</t>
  </si>
  <si>
    <t>28 4 01 16000</t>
  </si>
  <si>
    <t>28 4 03 00000</t>
  </si>
  <si>
    <t>28 4 03 11000</t>
  </si>
  <si>
    <t>Комплекс процессных мероприятий "Сопровождение функционирования и обеспечение безопасности спортивных учреждений дополнительного образования"</t>
  </si>
  <si>
    <t>28 4 04 00000</t>
  </si>
  <si>
    <t>Комплекс процессных мероприятий "Обеспечение качественного общедоступного и бесплатного образования"</t>
  </si>
  <si>
    <t>Повышение уровня доступности муниципальных учреждений физической культуры и спорта для инвалидов и других маломобильных групп населения</t>
  </si>
  <si>
    <t>26 4 02 S8690</t>
  </si>
  <si>
    <t>28 2 00 00000</t>
  </si>
  <si>
    <t>28 2 01 00000</t>
  </si>
  <si>
    <t>28 2 01 S0030</t>
  </si>
  <si>
    <t>28 2 04 00000</t>
  </si>
  <si>
    <t>Государственная поддержка организаций, входящих в систему спортивной подготовки</t>
  </si>
  <si>
    <t>28 2 01 S0017</t>
  </si>
  <si>
    <t>28 4 02 00000</t>
  </si>
  <si>
    <t>28 4 02 20401</t>
  </si>
  <si>
    <t>28 4 02 22010</t>
  </si>
  <si>
    <t>28 4 02 22020</t>
  </si>
  <si>
    <t>28 4 02 23000</t>
  </si>
  <si>
    <t>Комплекс процессных мероприятий "Организация основных мероприятий в области гражданской обороны, предупреждения и ликвидации чрезвычайных ситуаций"</t>
  </si>
  <si>
    <t xml:space="preserve">03 </t>
  </si>
  <si>
    <t>09 2 00 00000</t>
  </si>
  <si>
    <t>11 2 00 00000</t>
  </si>
  <si>
    <t>11 2 06 00000</t>
  </si>
  <si>
    <t>Строительство и реконструкция автомобильных дорог общего пользования местного значения</t>
  </si>
  <si>
    <t>11 2 06 SД009</t>
  </si>
  <si>
    <t>Региональный проект "Развитие спортивной инфраструктуры"</t>
  </si>
  <si>
    <t>Капитальный ремонт и ремонт дворовых территорий многоквартирных  домов, проездов к дворовым территориям многоквартирных домов</t>
  </si>
  <si>
    <t>17 4 01 9Д201</t>
  </si>
  <si>
    <t>21 5 01 9Д201</t>
  </si>
  <si>
    <t>24 2 00 00000</t>
  </si>
  <si>
    <t>24 2 03 00000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</si>
  <si>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</si>
  <si>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24 2 03 S3130</t>
  </si>
  <si>
    <t>24 4 00 00000</t>
  </si>
  <si>
    <t>24 4 01 00000</t>
  </si>
  <si>
    <t>24 4 01 16000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</si>
  <si>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</si>
  <si>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23 4 01 16000</t>
  </si>
  <si>
    <t>23 4 02 16000</t>
  </si>
  <si>
    <t>23 4 03 16000</t>
  </si>
  <si>
    <t>23 4 04 11000</t>
  </si>
  <si>
    <t>Региональный проект "Реализация инициативных проектов на территории Челябинской области"</t>
  </si>
  <si>
    <t>Региональный проект "Развитие физической культуры, массового спорта и подготовка спортивного резерва"</t>
  </si>
  <si>
    <t>Оплата услуг специалистов по организации обучения детей плаванию по межведомственной программе "Плавание для всех"</t>
  </si>
  <si>
    <t>11 2 03 00000</t>
  </si>
  <si>
    <t>11 2 03 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</si>
  <si>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</si>
  <si>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Региональный проект "Обеспечение энергосбережения и повышения энергетической эффективности"</t>
  </si>
  <si>
    <t>28 4 04 16000</t>
  </si>
  <si>
    <t>20 4 01 16000</t>
  </si>
  <si>
    <t>20 4 02 16000</t>
  </si>
  <si>
    <t>Комплекс процессных мероприятий "Содействие росту реальных доходов семей с детьми"</t>
  </si>
  <si>
    <t xml:space="preserve"> 2027 год      </t>
  </si>
  <si>
    <t>31 1 00 00000</t>
  </si>
  <si>
    <t>Комплекс процессных мероприятий "Организация и осуществление деятельности муниципальных спортивных учреждений дополнительного образования"</t>
  </si>
  <si>
    <t>21 1 И4 55550</t>
  </si>
  <si>
    <t>21 1 И4 00000</t>
  </si>
  <si>
    <t>Комплекс процессных мероприятий "Проектирование архитектурно-художественного освещения с целью повышения качества городской среды"</t>
  </si>
  <si>
    <t>Проект "Комплексное благоустройство дворовых и общественных территорий"</t>
  </si>
  <si>
    <t>Муниципальная программа "Обеспечение деятельности муниципального бюджетного учреждения "Миасский окружной архив"</t>
  </si>
  <si>
    <t>Муниципальная программа "Чистый город"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</si>
  <si>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</si>
  <si>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Реализация мероприятий по модернизации коммунальной инфраструктуры</t>
  </si>
  <si>
    <t>19 1 00 00000</t>
  </si>
  <si>
    <t>19 1 И3 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</si>
  <si>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</si>
  <si>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</si>
  <si>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</si>
  <si>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</si>
  <si>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</si>
  <si>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выплате областного единовременного пособия при рождении ребенка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</si>
  <si>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</si>
  <si>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</si>
  <si>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</si>
  <si>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</si>
  <si>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</si>
  <si>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</si>
  <si>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</si>
  <si>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полномочий Российской Федерации на государственную регистрацию актов гражданского состояния</t>
  </si>
  <si>
    <t>31 1 Я5 00000</t>
  </si>
  <si>
    <t>31 2 01 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</si>
  <si>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</si>
  <si>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28 2 03 00000</t>
  </si>
  <si>
    <t>Закупка и монтаж оборудования для создания "умных" спортивных площадок</t>
  </si>
  <si>
    <t>28 2 03 L7530</t>
  </si>
  <si>
    <t>Закупка и монтаж оборудования для создания модульных спортивных сооружений</t>
  </si>
  <si>
    <t>28 2 04 L1440</t>
  </si>
  <si>
    <t>28 2 02 00000</t>
  </si>
  <si>
    <t>28 2 02 L0810</t>
  </si>
  <si>
    <t>28 2 02 L2290</t>
  </si>
  <si>
    <t>Ведомственные проекты</t>
  </si>
  <si>
    <t>29 3 00 00000</t>
  </si>
  <si>
    <t>29 3 01 00000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</si>
  <si>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</si>
  <si>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Региональный проект "Поддержка семьи"</t>
  </si>
  <si>
    <t>29 1 Я1 00000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</si>
  <si>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</si>
  <si>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29 4 03 16000</t>
  </si>
  <si>
    <t>Региональный проект "Все лучшее детям"</t>
  </si>
  <si>
    <t>29 1 Ю4 00000</t>
  </si>
  <si>
    <t>29 1 Ю4 S3172</t>
  </si>
  <si>
    <t>Региональный проект "Педагоги и наставники"</t>
  </si>
  <si>
    <t>29 1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</si>
  <si>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</si>
  <si>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29 1 Ю6 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</si>
  <si>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</si>
  <si>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29 1 Ю6 51790</t>
  </si>
  <si>
    <t>29 1 Ю6 53035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</si>
  <si>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</si>
  <si>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 xml:space="preserve">Комплекс процессных мероприятий "Обеспечение качественного общедоступного и бесплатного образования" </t>
  </si>
  <si>
    <t>Региональный проект "Мы вместе (Воспитание гармонично развитой личности)"</t>
  </si>
  <si>
    <t>29 1 Ю2 00000</t>
  </si>
  <si>
    <t>29 1 Ю2 S1010</t>
  </si>
  <si>
    <t>29 4 04 43105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</si>
  <si>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</si>
  <si>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 xml:space="preserve">Ведомственный проект "Формирование условий для комплексного решения проблем безнадзорности и правонарушений несовершеннолетних" </t>
  </si>
  <si>
    <t>29 4 01 40044</t>
  </si>
  <si>
    <t>29 4 05 11000</t>
  </si>
  <si>
    <t>29 4 05 16000</t>
  </si>
  <si>
    <t>29 4 05 20401</t>
  </si>
  <si>
    <t>29 4 05 22010</t>
  </si>
  <si>
    <t>29 4 05 22020</t>
  </si>
  <si>
    <t>29 4 05 23000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</si>
  <si>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</si>
  <si>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</si>
  <si>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</si>
  <si>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</si>
  <si>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19 1 И3 51540</t>
  </si>
  <si>
    <t>29 4 03 40045</t>
  </si>
  <si>
    <t>26 4 03 28010</t>
  </si>
  <si>
    <t>99 0 00 99000</t>
  </si>
  <si>
    <t>Обеспечение деятельности (оказание услуг) подведомственных казенных учреждений (для непрограммных направлений деятельности)</t>
  </si>
  <si>
    <t>22 2 01 S401Б</t>
  </si>
  <si>
    <t>22 2 01 S401Г</t>
  </si>
  <si>
    <t>22 2 01 S401Е</t>
  </si>
  <si>
    <t>22 2 01 S401Ж</t>
  </si>
  <si>
    <t>22 2 01 S401И</t>
  </si>
  <si>
    <t>22 2 01 S401К</t>
  </si>
  <si>
    <t>22 2 01 S401Л</t>
  </si>
  <si>
    <t>22 2 01 S401М</t>
  </si>
  <si>
    <t>22 2 01 S401Н</t>
  </si>
  <si>
    <t>22 2 01 S401П</t>
  </si>
  <si>
    <t>22 2 01 S401С</t>
  </si>
  <si>
    <t>22 2 01 S401Т</t>
  </si>
  <si>
    <t>22 2 01 S401У</t>
  </si>
  <si>
    <t>22 2 01 S401Ф</t>
  </si>
  <si>
    <t>22 2 01 S401Ц</t>
  </si>
  <si>
    <t>22 2 01 S401Ч</t>
  </si>
  <si>
    <t>22 2 01 S401Ш</t>
  </si>
  <si>
    <t>22 2 01 S401Щ</t>
  </si>
  <si>
    <t>22 2 01 S401Ю</t>
  </si>
  <si>
    <t>22 2 01 S401Я</t>
  </si>
  <si>
    <t>22 2 01 S401В</t>
  </si>
  <si>
    <t>22 2 01 S401Р</t>
  </si>
  <si>
    <t>22 2 01 S401Э</t>
  </si>
  <si>
    <t>22 2 01S401Р</t>
  </si>
  <si>
    <t>29 1 Я1 53150</t>
  </si>
  <si>
    <t>29 1 Ю4 57500</t>
  </si>
  <si>
    <t>31 4 05 16000</t>
  </si>
  <si>
    <t>31 4 06 16000</t>
  </si>
  <si>
    <t>03 0 00 00000</t>
  </si>
  <si>
    <t>03 4 00 00000</t>
  </si>
  <si>
    <t>03 4 01 00000</t>
  </si>
  <si>
    <t>03 4 01 16000</t>
  </si>
  <si>
    <t>14</t>
  </si>
  <si>
    <t>Другие вопросы в области национальной безопасности и правоохранительной деятельности</t>
  </si>
  <si>
    <t>32 0 00 00000</t>
  </si>
  <si>
    <t>32 4 00 00000</t>
  </si>
  <si>
    <t>32 4 01 00000</t>
  </si>
  <si>
    <t>32 4 01 16000</t>
  </si>
  <si>
    <t>к решению Собрания депутатов</t>
  </si>
  <si>
    <t>Миасского городского округа Челябинской области</t>
  </si>
  <si>
    <t xml:space="preserve"> Собрание депутатов Миасского городского округа Челябинской области</t>
  </si>
  <si>
    <t>Приложение 3</t>
  </si>
  <si>
    <t>Распределение бюджетных ассигнований по целевым статьям (муниципальным программам Миасского городского округа  Челябинской области и непрограммным  направлениям деятельности),  группам видов расходов бюджетов, разделам и подразделам  на 2026 год и на плановый период 2027 и 2028 годов</t>
  </si>
  <si>
    <t>Ведомственная структура расходов бюджета Миасского городского округа Челябинской области на 2026 год и на плановый период 2027 и 2028 годов</t>
  </si>
  <si>
    <t xml:space="preserve"> 2028 год      </t>
  </si>
  <si>
    <t>Распределение бюджетных ассигнований по разделам и подразделам классификации расходов бюджета на 2026 год и на плановый период 2027 и 2028 годов</t>
  </si>
  <si>
    <t xml:space="preserve">    2026 год            </t>
  </si>
  <si>
    <t xml:space="preserve">    2027 год            </t>
  </si>
  <si>
    <t xml:space="preserve">     2028 год            </t>
  </si>
  <si>
    <t>Администрация Миасского городского округа Челябинской области</t>
  </si>
  <si>
    <t>Финансовое управление Администрации Миасского городского округа  Челябинской области</t>
  </si>
  <si>
    <t>Управление социальной защиты населения Администрации Миасского городского округа Челябинской области</t>
  </si>
  <si>
    <t>Управление по физической культуре и спорту Администрации Миасского городского округа Челябинской области</t>
  </si>
  <si>
    <t>Управление образования Администрации  Миасского городского округа Челябинской области</t>
  </si>
  <si>
    <t>Управление культуры Администрации Миасского городского округа Челябинской области</t>
  </si>
  <si>
    <t>Муниципальная программа "Обеспечение деятельности Администрации Миасского городского округа Челябинской области"</t>
  </si>
  <si>
    <t>Муниципальная программа "Улучшение условий  и охраны труда  в Миасском городском округе Челябинской области"</t>
  </si>
  <si>
    <t>Муниципальная программа "Профилактика безнадзорности и правонарушений несовершеннолетних Миасского городского округа Челябинской области"</t>
  </si>
  <si>
    <t>Муниципальная  программа "Профилактика терроризма и иных правонарушений в Миасском городском округе Челябинской области"</t>
  </si>
  <si>
    <t>Муниципальная программа "Повышение эффективности использования муниципального имущества в Миасском городском округе Челябинской области "</t>
  </si>
  <si>
    <t>Муниципальная программа "Реализация отдельных полномочий Администрации Миасского городского округа Челябинской области в области архитектуры, градостроительства и земельных отношений"</t>
  </si>
  <si>
    <t>Муниципальная программа "Формирование и использование  жилищного фонда Миасского городского округа Челябинской области"</t>
  </si>
  <si>
    <t>Муниципальная программа "Обеспечение безопасности жизнедеятельности населения Миасского городского округа Челябинской области"</t>
  </si>
  <si>
    <t>Муниципальная программа "Охрана окружающей среды на территории Миасского городского округа Челябинской области"</t>
  </si>
  <si>
    <t>Муниципальная программа "Капитальное строительство и реконструкция объектов муниципальной собственности Миасского городского округа Челябинской области"</t>
  </si>
  <si>
    <t>Муниципальная программа "Поддержка садоводческих и огороднических некоммерческих объединений граждан, расположенных на территории Миасского городского округа Челябинской области"</t>
  </si>
  <si>
    <t>Муниципальная программа "Поддержка и развитие малого и среднего предпринимательства в Миасском городском округе Челябинской области"</t>
  </si>
  <si>
    <t>Муниципальная программа "Благоустройство и озеленение на территории Миасского городского округа Челябинской области"</t>
  </si>
  <si>
    <t>Муниципальная программа "Организация ритуальных услуг и содержание мест захоронений на территории Миасского городского округа Челябинской области"</t>
  </si>
  <si>
    <t>Муниципальная программа "Организация функционирования объектов инженерной инфраструктуры Миасского городского округа Челябинской области"</t>
  </si>
  <si>
    <t>Муниципальная программа "Организация транспортного и дорожного обслуживания на территории Миасского городского округа Челябинской области"</t>
  </si>
  <si>
    <t>Муниципальная программа "Формирование современной городской среды на территории Миасского городского округа Челябинской области"</t>
  </si>
  <si>
    <t>Муниципальная программа "Поддержка инициативных проектов в Миасском городском округе Челябинской области"</t>
  </si>
  <si>
    <t>Муниципальная программа "Содержание общегородских территорий и объектов благоустройства на территории Миасского городского округа Челябинской области"</t>
  </si>
  <si>
    <t>Муниципальная программа "Организация эксплуатации и текущего ремонта гидротехнических сооружений Миасского городского округа Челябинской области"</t>
  </si>
  <si>
    <t>Муниципальная программа "Управление муниципальными финансами и муниципальным долгом в Миасском городском округе Челябинской области"</t>
  </si>
  <si>
    <t>Муниципальная программа "Социальная защита населения Миасского городского округа Челябинской области"</t>
  </si>
  <si>
    <t>Муниципальная программа "Осуществление дополнительных мер социальной поддержки населения Миасского городского округа Челябинской области в части проезда в городском и пригородном транспорте общего пользования"</t>
  </si>
  <si>
    <t>Муниципальная программа "Развитие физической культуры и спорта в Миасском городском округе Челябинской области"</t>
  </si>
  <si>
    <t>Муниципальная программа "Развитие системы образования в Миасском городском округе Челябинской области"</t>
  </si>
  <si>
    <t>Муниципальная программа "Противодействие злоупотреблению наркотическими средствами и их незаконному обороту в Миасском городском округе Челябинской области"</t>
  </si>
  <si>
    <t>Муниципальная программа "Развитие культуры в Миасском городском округе Челябинской области"</t>
  </si>
  <si>
    <t xml:space="preserve">Комплекс процессных мероприятий "Обеспечение функционирования Администрации Миасского городского округа Челябинской области" </t>
  </si>
  <si>
    <t>Муниципальная программа "Повышение эффективности использования муниципального имущества в Миасском городском округе Челябинской области"</t>
  </si>
  <si>
    <t>Муниципальная программа "Профилактика и противодействие проявлениям экстремизма в Миасском городском округе Челябинской области"</t>
  </si>
  <si>
    <t>Муниципальная  программа "Профилактика терроризма, экстремизма и иных правонарушений в Миасском городском округе Челябинской области"</t>
  </si>
  <si>
    <t>Муниципальная программа "Поддержка и развитие малого и среднего предпринимательства в  Миасском городском округе Челябинской области"</t>
  </si>
  <si>
    <t>Муниципальная программа "Формирование и использование жилищного фонда Миасского городского округа Челябинской области"</t>
  </si>
  <si>
    <t>Резервный фонд Администрации Миасского городского округа Челябинской области</t>
  </si>
  <si>
    <t>Муниципальная  программа "Развитие системы образования в Миасском городском округе Челябинской области"</t>
  </si>
  <si>
    <t>Комплекс процессных мероприятий "Развитие материально-технической базы отрасли культуры Миасского городского округа Челябинской области"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</si>
  <si>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</si>
  <si>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</si>
  <si>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25 4 02 00000</t>
  </si>
  <si>
    <t>Процентные платежи по муниципальному долгу</t>
  </si>
  <si>
    <t>08 1 00 00000</t>
  </si>
  <si>
    <t>Региональный проект "Жилье"</t>
  </si>
  <si>
    <t>08 1 И2 00000</t>
  </si>
  <si>
    <t>Финансовое обеспечение мероприятий по переселению граждан из аварийного жилищного фонда  за счет средств областного бюджета</t>
  </si>
  <si>
    <t>08 1 И2 67484</t>
  </si>
  <si>
    <t>Обеспечение мероприятий по переселению граждан из аварийного жилищного фонда за счет средств местного бюджета</t>
  </si>
  <si>
    <t>08 1 И2 6748S</t>
  </si>
  <si>
    <t>Комплекс процессных мероприятий "Управление муниципальными финансами в Миасском городском округе Челябинской области"</t>
  </si>
  <si>
    <t>Выполнение обязательств по исполнению судебных решений по искам, удовлетворяемых за счет бюджета города Миасса и  иных незапланированных расходов бюджета города Миасса</t>
  </si>
  <si>
    <t>Комплекс процессных мероприятий "Организация мероприятий по охране окружающей среды в границах Миасского городского округа Челябинской области"</t>
  </si>
  <si>
    <t>Комплекс процессных мероприятий "Обеспечение деятельности МКУ "Управление по экологии и природопользованию Миасского городского округа"</t>
  </si>
  <si>
    <t>Комплекс процессных мероприятий "Организация и проведение работ по управлению, пользованию и распоряжению имуществом Миасского городского округа Челябинской области"</t>
  </si>
  <si>
    <t>Комплекс процессных мероприятий "Обеспечение детей-сирот и детей, оставшихся без попечения родителей, жилыми помещениями по договорам найма специализированных жилых помещений на территории Миасского городского округа Челябинской области"</t>
  </si>
  <si>
    <t>Комплекс процессных мероприятий "Финансовая поддержка садоводческих и огороднических некоммерческих товариществ, расположенных на территории Миасского городского округа Челябинской области"</t>
  </si>
  <si>
    <t>Оказание поддержки садоводческим некоммерческим товариществам, расположенным на территории Миасского городского округа Челябинской области</t>
  </si>
  <si>
    <t>Комплекс процессных мероприятий "Обеспечение условий для формирования благоприятного инвестиционного климата в монопрофильном муниципальном образовании город Миасс"</t>
  </si>
  <si>
    <t>Комплекс процессных мероприятий "Развитие системы профилактики терроризма в Миасском городском округе Челябинской области"</t>
  </si>
  <si>
    <t>Комплекс процессных мероприятий "Осуществление мероприятий в сфере профилактики правонарушений на территории Миасского городского округа Челябинской области"</t>
  </si>
  <si>
    <t>Комплекс процессных мероприятий "Развитие муниципальной службы в Администрации Миасского городского округа Челябинской области"</t>
  </si>
  <si>
    <t xml:space="preserve">Комплекс процессных мероприятий "Обеспечение функционирования Администрации Миасского городского Округа Челябинской области" </t>
  </si>
  <si>
    <t>Комплекс процессных мероприятий "Развитие муниципальной службы в Администрации Миасского городского Округа Челябинской области"</t>
  </si>
  <si>
    <t xml:space="preserve">Комплекс процессных мероприятий "Улучшение условий и охраны труда в целях снижения профессиональных рисков работников организаций, расположенных на территории Миасского городского округа Челябинской области" </t>
  </si>
  <si>
    <t>Комплекс процессных мероприятий "Повышение эффективности реализации государственной национальной политики на территории Миасского городского округа Челябинской области"</t>
  </si>
  <si>
    <t>Субсидия в виде имущественного взноса автономной некоммерческой организации "Агентство инвестиционного развития Миасского городского округа"</t>
  </si>
  <si>
    <t>Комплекс процессных мероприятий "Организация работ по содержанию территорий Миасского городского округа челябинской области"</t>
  </si>
  <si>
    <t>Комплекс процессных мероприятий "Организация работ по содержанию территорий Миасского городского округа Челябинской области"</t>
  </si>
  <si>
    <t>Комплекс процессных мероприятий "Обеспечение повышения уровня благоустройства на территории Миасского городского округа Челябинской области"</t>
  </si>
  <si>
    <t>Комплекс процессных мероприятий "Обеспечение организации мероприятий по озеленению на территории Миасского городского округа Челябинской области"</t>
  </si>
  <si>
    <t>Комплекс процессных мероприятий "Организация функционирования объектов наружного освещения Миасского городского округа Челябинской области"</t>
  </si>
  <si>
    <t>Комплекс процессных мероприятий "Организация функционирования объектов коммунальной инфраструктуры Миасского городского округа Челябинской области"</t>
  </si>
  <si>
    <t>Комплекс процессных мероприятий "Дорожное обслуживание населения на территории Миасского городского округа Челябинской области"</t>
  </si>
  <si>
    <t>Комплекс процессных мероприятий "Транспортное обслуживание населения на территории Миасского городского округа Челябинской области"</t>
  </si>
  <si>
    <t>Комплекс процессных мероприятий "Безопасность дорожного движения  на территории Миасского городского округа челябинской области"</t>
  </si>
  <si>
    <t>Комплекс процессных мероприятий "Безопасность дорожного движения  на территории Миасского городского округа Челябинской области"</t>
  </si>
  <si>
    <t>Комплекс процессных мероприятий "Организация функционирования объектов газоснабжения Миасского городского округа Челябинской области"</t>
  </si>
  <si>
    <t>Комплекс процессных мероприятий "Организация функционирования прочих объектов инженерной инфраструктуры Миасского городского округа Челябинской области"</t>
  </si>
  <si>
    <t>Комплекс процессных мероприятий "Обеспечение деятельности МКУ "Центр коммунального обслуживания и благоустройства Миасского городского округа"</t>
  </si>
  <si>
    <t>Единовременная социальная выплата медицинским работникам дефицитных специальностей государственных учреждений  здравоохранения, расположенных на территории Миасского городского округа Челябинской области</t>
  </si>
  <si>
    <t>Комплекс процессных мероприятий "Предоставление дополнительных мер социальной поддержки в сфере здравоохранения Миасского городского округа Челябинской области"</t>
  </si>
  <si>
    <t>Комплекс процессных мероприятий "Поддержка социально-ориентированных некоммерческих организаций в Миасском городском округе Челябинской области"</t>
  </si>
  <si>
    <t>Комплекс процессных мероприятий "Организация и осуществление деятельности Управления образования Администрации Миасского городского округа Челябинской области и МКУ МГО "Централизованная бухгалтерия"</t>
  </si>
  <si>
    <t>Комплекс процессных мероприятий "Сопровождение функционирования и обеспечение безопасности организаций, подведомственных Управлению образования Администрации Миасского городского округа Челябинской области"</t>
  </si>
  <si>
    <t>Комплекс процессных мероприятий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 Челябинской области, закреплённых за учреждениями культуры на праве оперативного управления"</t>
  </si>
  <si>
    <t>Комплекс процессных мероприятий "Организация и осуществление деятельности Управления образования Администрации Миасского городского округа Челябинской области и МКУ МГО  "Централизованная бухгалтерия"</t>
  </si>
  <si>
    <t>Председатель Собрания депутатов Миасского городского округа Челябинской области</t>
  </si>
  <si>
    <t>Комплекс процессных мероприятий "Организация и осуществление деятельности Управления по физической культуре и спорту Администрации Миасского городского округа Челябинской области"</t>
  </si>
  <si>
    <t>Единовременная социальная выплата педагогическим работникам муниципальных общеобразовательных учреждений, расположенных на территории Миасского городского округа Челябинской области</t>
  </si>
  <si>
    <t>Комплекс процессных мероприятий "Профилактика проявлений экстремизма в Миасском городском округе Челябинской области"</t>
  </si>
  <si>
    <t xml:space="preserve">Комплекс процессных мероприятий "Обеспечение деятельности МКУ "Управление ГОЧС" </t>
  </si>
  <si>
    <t>Комплекс процессных мероприятий "Обеспечение работоспособности комплексной системы экстренного оповещения населения Миасского городского округа Челябинской области"</t>
  </si>
  <si>
    <t>Комплекс процессных мероприятий "Защита населения и территории Миасского городского округа Челябинской области от чрезвычайных ситуаций, обеспечение пожарной безопасности и безопасности людей на водных объектах"</t>
  </si>
  <si>
    <t>Проект "Бюджетные инвестиции в объекты социальной сферы Миасского городского округа Челябинской области"</t>
  </si>
  <si>
    <t>Проект "Проектирование и строительство объектов улично-дорожной сети и транспортной инфраструктуры муниципального значения в Миасском городском округе Челябинской области"</t>
  </si>
  <si>
    <t>Проект "Бюджетные инвестиции в объекты коммунального хозяйства Миасского городского округа Челябинской области"</t>
  </si>
  <si>
    <t>Проект "Чистая вода" на территории Миасского городского округа Челябинской области</t>
  </si>
  <si>
    <t>Проект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 Челябинской области"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</si>
  <si>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</si>
  <si>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Оказание мер поддержки гражданам, участвующим в охране общественного порядка на территории Челябинской области</t>
  </si>
  <si>
    <t>08 1 И2 67483</t>
  </si>
  <si>
    <t xml:space="preserve"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 </t>
  </si>
  <si>
    <t>05 2 00 00000</t>
  </si>
  <si>
    <t>05 2 03 00000</t>
  </si>
  <si>
    <t>Региональный проект "Привлечение членов казачьих обществ и членов добровольных народных дружин на мероприятия по охране общественного порядка и защите Государственной границы"</t>
  </si>
  <si>
    <t>05 2 03 S6340</t>
  </si>
  <si>
    <t>10 4 01 46130</t>
  </si>
  <si>
    <t>04 4 01 23000</t>
  </si>
  <si>
    <t>04 4 02 29040</t>
  </si>
  <si>
    <t>Муниципальная программа "Реализация государственной национальной политики на территории Миасского городского округа Челябинской области"</t>
  </si>
  <si>
    <t>Приложение 2</t>
  </si>
  <si>
    <t>Комплекс процессных мероприятий "Обеспечение малоимущих и нуждающихся граждан проживающих на территории Миасского городского округа Челябинской области  жилыми помещениями на условиях социального найма при наличии у них тяжелых форм хронического заболевания"</t>
  </si>
  <si>
    <t>08 4 03 00000</t>
  </si>
  <si>
    <t>08 4 03 16000</t>
  </si>
  <si>
    <t>05 4 02 00000</t>
  </si>
  <si>
    <t>05 4 02 16000</t>
  </si>
  <si>
    <t>Региональный проект "Развитие спорта высших достижений"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</si>
  <si>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"хоккей"</t>
  </si>
  <si>
    <t>28 2 02 S0160</t>
  </si>
  <si>
    <t>Региональный проект "Бизнес-спринт (Я выбираю спорт)"</t>
  </si>
  <si>
    <t xml:space="preserve">Комплекс процессных мероприятий "Управление муниципальным долгом в Миасском городском округе Челябинской области" 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</si>
  <si>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</si>
  <si>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осуществления компенсационных выплат за пользование услугами связи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</si>
  <si>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компенсации расходов на уплату взноса на капитальный ремонт общего имущества в многоквартирном доме</t>
  </si>
  <si>
    <t>Региональный проект "Семейные ценности и инфраструктура культуры"</t>
  </si>
  <si>
    <t>29 2 01 S4030</t>
  </si>
  <si>
    <t>Региональный проект "Создание условий для повышения качества дошкольного образования"</t>
  </si>
  <si>
    <t>29 4 01 04070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</si>
  <si>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</si>
  <si>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29 1 Ю4 S3171</t>
  </si>
  <si>
    <t>29 4 01 03230</t>
  </si>
  <si>
    <t>29 4 01 03260</t>
  </si>
  <si>
    <t>29 4 01 03310</t>
  </si>
  <si>
    <t>29 4 01 L3040</t>
  </si>
  <si>
    <t>29 4 01 S3190</t>
  </si>
  <si>
    <t>29 4 01 S3290</t>
  </si>
  <si>
    <t>29 4 01 03261</t>
  </si>
  <si>
    <t>Комплекс процессных мероприятий "Проведение мероприятий, направленных на выявление, развитие одаренных, талантливых детей и  повышение эффективности реализации молодежной политики"</t>
  </si>
  <si>
    <t xml:space="preserve">Организация временной трудовой занятости несовершеннолетних граждан </t>
  </si>
  <si>
    <t>29 3 01 S9010</t>
  </si>
  <si>
    <t>29 4 01 03210</t>
  </si>
  <si>
    <t>29 4 05 03180</t>
  </si>
  <si>
    <t>29 4 05 03300</t>
  </si>
  <si>
    <t>29 4 05 04090</t>
  </si>
  <si>
    <t>29 4 01 03180</t>
  </si>
  <si>
    <t>29 4 01 03300</t>
  </si>
  <si>
    <t>29 4 01 04090</t>
  </si>
  <si>
    <t>29 4 01 S4100</t>
  </si>
  <si>
    <t>Приобретение музыкальных инструментов, оборудования и учебных материалов для детских школ искусств и училищ</t>
  </si>
  <si>
    <t>31 1 Я5 55192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</si>
  <si>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</si>
  <si>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31 2 01 L5191</t>
  </si>
  <si>
    <t>Комплекс процессных мероприятий "Организация  и осуществление деятельности муниципального казённого учреждения "Финансово - хозяйственный комплекс" Миасского городского округа Челябинской области"</t>
  </si>
  <si>
    <t>09 2 02 00000</t>
  </si>
  <si>
    <t>09 2 02S6141</t>
  </si>
  <si>
    <t>Региональный проект "Обеспечение первичных мер пожарной безопасности на территории Челябинской области"</t>
  </si>
  <si>
    <t>Обеспечение первичных мер пожарной безопасности в части создания условий для организации добровольной пожарной охраны</t>
  </si>
  <si>
    <t>Комплекс процессных мероприятий "Обеспечение безопасности гидротехнических сооружений Миасского городского округа Челябинской области, выполнение Плана мероприятий по предотвращению негативного воздействия паводковых вод и его последствий в паводкоопасный период на территории Миасского городского округа Челябинской области"</t>
  </si>
  <si>
    <t>27 4 01 28420</t>
  </si>
  <si>
    <t>Строительство газопроводов и газовых сетей</t>
  </si>
  <si>
    <t>11 2 07 00000</t>
  </si>
  <si>
    <t>11 2 07 S4080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</si>
  <si>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за счет средств, высвобождаемых в результате списания задолженности по бюджетным кредитам, предоставленным из федерального бюджета</t>
  </si>
  <si>
    <t>19 2 01 SВЖ00</t>
  </si>
  <si>
    <t>Комплекс процессных мероприятий "Переселение граждан из аварийного жилищного фонда в Миасском городском округе Челябинской области"</t>
  </si>
  <si>
    <t>Муниципальная  программа "Реализация государственной национальной политики на территории Миасского городского округа Челябинской области"</t>
  </si>
  <si>
    <t>Региональный проект "Модернизация коммунальной инфраструктуры (Челябинская область)"</t>
  </si>
  <si>
    <t>Региональный проект Создание условий для повышения качества дошкольного образования"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</si>
  <si>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</si>
  <si>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"олимпийский", "сурлимпийский", "паралимпийский" или образованные на его основе слова или словосочетания, в нормативное состояние</t>
  </si>
  <si>
    <t>25 4 02 03650</t>
  </si>
  <si>
    <t>Региональный проект "Развитие газификации и газоснабжения в Челябинской области"</t>
  </si>
  <si>
    <t>Региональный проект  "Развитие газификации и газоснабжения в Челябинской области"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</si>
  <si>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</si>
  <si>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20 2 07 S6130</t>
  </si>
  <si>
    <t>Осуществление переданных государственных полномочий по предоставлению ежемесячной денежной выплате на оплату жилья и коммунальных услуг многодетной семье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</si>
  <si>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 и предоставлению им ежемесячного социального пособия</t>
  </si>
  <si>
    <t>Финансовая поддержка муниципальных учреждений, подведомственных муниципальным органам управления в сфере физической культуры и спорта,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</si>
  <si>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от</t>
  </si>
  <si>
    <t>06 4 02 00000</t>
  </si>
  <si>
    <t>Комплекс процессных мероприятий «Создание и управление организациями, учредителем которых выступает МО "Миасский городской округ Челябинской области""</t>
  </si>
  <si>
    <t>06 4 02 23000</t>
  </si>
  <si>
    <t xml:space="preserve">от  </t>
  </si>
  <si>
    <t xml:space="preserve">от </t>
  </si>
  <si>
    <t>Приложение 1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</si>
</sst>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?"/>
    <numFmt numFmtId="167" formatCode="#,##0.00\ &quot;₽&quot;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wrapText="1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 applyProtection="1">
      <alignment horizontal="justify" vertical="center" wrapText="1"/>
    </xf>
    <xf numFmtId="49" fontId="3" fillId="0" borderId="1" xfId="0" applyNumberFormat="1" applyFont="1" applyFill="1" applyBorder="1"/>
    <xf numFmtId="0" fontId="3" fillId="0" borderId="0" xfId="0" applyFont="1" applyFill="1" applyAlignment="1">
      <alignment horizontal="justify" vertical="center"/>
    </xf>
    <xf numFmtId="165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justify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0" borderId="0" xfId="0" applyFont="1"/>
    <xf numFmtId="49" fontId="3" fillId="0" borderId="1" xfId="1" applyNumberFormat="1" applyFont="1" applyBorder="1" applyAlignment="1">
      <alignment horizontal="justify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/>
    </xf>
    <xf numFmtId="0" fontId="3" fillId="0" borderId="1" xfId="0" applyFont="1" applyFill="1" applyBorder="1"/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wrapText="1"/>
    </xf>
    <xf numFmtId="165" fontId="4" fillId="3" borderId="1" xfId="0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6" fontId="11" fillId="0" borderId="4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justify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horizontal="justify" vertical="center" wrapText="1"/>
    </xf>
    <xf numFmtId="49" fontId="3" fillId="2" borderId="1" xfId="5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justify" vertical="center" wrapText="1"/>
    </xf>
    <xf numFmtId="43" fontId="3" fillId="2" borderId="1" xfId="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wrapText="1"/>
    </xf>
    <xf numFmtId="0" fontId="12" fillId="0" borderId="0" xfId="0" applyFont="1" applyFill="1" applyAlignment="1">
      <alignment horizontal="justify" wrapText="1"/>
    </xf>
    <xf numFmtId="165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/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49" fontId="13" fillId="0" borderId="1" xfId="0" applyNumberFormat="1" applyFont="1" applyFill="1" applyBorder="1" applyAlignment="1">
      <alignment horizontal="justify" vertical="center" wrapText="1"/>
    </xf>
    <xf numFmtId="4" fontId="3" fillId="0" borderId="0" xfId="0" applyNumberFormat="1" applyFont="1" applyFill="1" applyAlignment="1">
      <alignment horizontal="center" vertical="center"/>
    </xf>
    <xf numFmtId="43" fontId="3" fillId="0" borderId="1" xfId="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justify" vertical="center" wrapText="1"/>
    </xf>
    <xf numFmtId="0" fontId="13" fillId="0" borderId="1" xfId="0" applyFont="1" applyFill="1" applyBorder="1" applyAlignment="1">
      <alignment horizontal="justify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justify" vertical="center" wrapText="1"/>
    </xf>
    <xf numFmtId="0" fontId="3" fillId="0" borderId="5" xfId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166" fontId="11" fillId="0" borderId="4" xfId="0" applyNumberFormat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justify" vertical="center" wrapText="1"/>
    </xf>
    <xf numFmtId="0" fontId="4" fillId="3" borderId="1" xfId="3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3" borderId="1" xfId="6" applyNumberFormat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/>
    <xf numFmtId="43" fontId="13" fillId="0" borderId="1" xfId="6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5" fillId="0" borderId="0" xfId="0" applyFont="1" applyAlignment="1">
      <alignment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5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wrapText="1"/>
    </xf>
    <xf numFmtId="0" fontId="3" fillId="0" borderId="1" xfId="5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justify" vertical="center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13" fillId="0" borderId="8" xfId="0" applyNumberFormat="1" applyFont="1" applyBorder="1" applyAlignment="1" applyProtection="1">
      <alignment horizontal="center" vertical="center" wrapText="1"/>
    </xf>
    <xf numFmtId="0" fontId="3" fillId="0" borderId="0" xfId="0" applyFont="1" applyFill="1" applyAlignment="1"/>
    <xf numFmtId="4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2" borderId="0" xfId="2" applyFont="1" applyFill="1" applyAlignment="1">
      <alignment horizontal="justify" vertical="center" wrapText="1"/>
    </xf>
    <xf numFmtId="0" fontId="3" fillId="2" borderId="0" xfId="3" applyFont="1" applyFill="1" applyAlignment="1">
      <alignment horizontal="right" vertical="center" wrapText="1"/>
    </xf>
    <xf numFmtId="0" fontId="3" fillId="2" borderId="0" xfId="2" applyFont="1" applyFill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right" vertical="center"/>
    </xf>
    <xf numFmtId="0" fontId="3" fillId="2" borderId="0" xfId="0" applyFont="1" applyFill="1" applyAlignment="1">
      <alignment horizontal="right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13" fillId="0" borderId="1" xfId="2" applyFont="1" applyFill="1" applyBorder="1" applyAlignment="1">
      <alignment horizontal="justify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wrapText="1"/>
    </xf>
    <xf numFmtId="0" fontId="3" fillId="0" borderId="0" xfId="0" applyFont="1" applyAlignment="1">
      <alignment horizontal="justify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16" fillId="0" borderId="1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justify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5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justify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2" borderId="1" xfId="0" applyNumberFormat="1" applyFont="1" applyFill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165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4" xfId="0" applyFont="1" applyBorder="1" applyAlignment="1">
      <alignment horizontal="justify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justify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67" fontId="3" fillId="0" borderId="1" xfId="0" applyNumberFormat="1" applyFont="1" applyFill="1" applyBorder="1" applyAlignment="1">
      <alignment horizontal="justify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7"/>
    <cellStyle name="Финансовый" xfId="6" builtinId="3"/>
    <cellStyle name="Финансовый 2" xfId="8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L872"/>
  <sheetViews>
    <sheetView topLeftCell="A822" zoomScale="90" zoomScaleNormal="90" workbookViewId="0">
      <selection activeCell="A152" sqref="A152"/>
    </sheetView>
  </sheetViews>
  <sheetFormatPr defaultRowHeight="15.75" outlineLevelRow="1"/>
  <cols>
    <col min="1" max="1" width="71" style="12" customWidth="1"/>
    <col min="2" max="2" width="17.28515625" style="14" customWidth="1"/>
    <col min="3" max="3" width="9.42578125" style="11" customWidth="1"/>
    <col min="4" max="4" width="9.28515625" style="6" customWidth="1"/>
    <col min="5" max="5" width="8.7109375" style="6" customWidth="1"/>
    <col min="6" max="8" width="15.85546875" style="25" customWidth="1"/>
    <col min="9" max="9" width="9.140625" style="6"/>
    <col min="10" max="10" width="10.140625" style="6" bestFit="1" customWidth="1"/>
    <col min="11" max="11" width="12.28515625" style="6" customWidth="1"/>
    <col min="12" max="16384" width="9.140625" style="6"/>
  </cols>
  <sheetData>
    <row r="1" spans="1:8">
      <c r="D1" s="10"/>
      <c r="E1" s="10"/>
      <c r="G1" s="1"/>
      <c r="H1" s="159" t="s">
        <v>882</v>
      </c>
    </row>
    <row r="2" spans="1:8">
      <c r="D2" s="10"/>
      <c r="E2" s="10"/>
      <c r="G2" s="1"/>
      <c r="H2" s="166" t="s">
        <v>683</v>
      </c>
    </row>
    <row r="3" spans="1:8">
      <c r="D3" s="10"/>
      <c r="E3" s="10"/>
      <c r="G3" s="1"/>
      <c r="H3" s="166" t="s">
        <v>684</v>
      </c>
    </row>
    <row r="4" spans="1:8">
      <c r="D4" s="10"/>
      <c r="E4" s="10"/>
      <c r="F4" s="167"/>
      <c r="G4" s="1"/>
      <c r="H4" s="166" t="s">
        <v>881</v>
      </c>
    </row>
    <row r="5" spans="1:8" ht="55.5" customHeight="1">
      <c r="A5" s="226" t="s">
        <v>687</v>
      </c>
      <c r="B5" s="226"/>
      <c r="C5" s="226"/>
      <c r="D5" s="226"/>
      <c r="E5" s="226"/>
      <c r="F5" s="226"/>
      <c r="G5" s="227"/>
      <c r="H5" s="227"/>
    </row>
    <row r="6" spans="1:8">
      <c r="A6" s="24"/>
      <c r="C6" s="14"/>
      <c r="D6" s="17"/>
      <c r="E6" s="17"/>
      <c r="H6" s="25" t="s">
        <v>105</v>
      </c>
    </row>
    <row r="7" spans="1:8" ht="63">
      <c r="A7" s="207" t="s">
        <v>51</v>
      </c>
      <c r="B7" s="18" t="s">
        <v>52</v>
      </c>
      <c r="C7" s="18" t="s">
        <v>53</v>
      </c>
      <c r="D7" s="18" t="s">
        <v>55</v>
      </c>
      <c r="E7" s="18" t="s">
        <v>56</v>
      </c>
      <c r="F7" s="5" t="s">
        <v>125</v>
      </c>
      <c r="G7" s="5" t="s">
        <v>565</v>
      </c>
      <c r="H7" s="5" t="s">
        <v>689</v>
      </c>
    </row>
    <row r="8" spans="1:8" ht="31.5">
      <c r="A8" s="51" t="s">
        <v>700</v>
      </c>
      <c r="B8" s="52" t="s">
        <v>129</v>
      </c>
      <c r="C8" s="52"/>
      <c r="D8" s="53"/>
      <c r="E8" s="53"/>
      <c r="F8" s="54">
        <f>F9</f>
        <v>364753.19999999995</v>
      </c>
      <c r="G8" s="54">
        <f t="shared" ref="G8:H8" si="0">G9</f>
        <v>370970.6</v>
      </c>
      <c r="H8" s="54">
        <f t="shared" si="0"/>
        <v>422271</v>
      </c>
    </row>
    <row r="9" spans="1:8">
      <c r="A9" s="207" t="s">
        <v>147</v>
      </c>
      <c r="B9" s="143" t="s">
        <v>150</v>
      </c>
      <c r="C9" s="20"/>
      <c r="D9" s="3"/>
      <c r="E9" s="3"/>
      <c r="F9" s="7">
        <f>F10+F26</f>
        <v>364753.19999999995</v>
      </c>
      <c r="G9" s="7">
        <f t="shared" ref="G9:H9" si="1">G10+G26</f>
        <v>370970.6</v>
      </c>
      <c r="H9" s="7">
        <f t="shared" si="1"/>
        <v>422271</v>
      </c>
    </row>
    <row r="10" spans="1:8" ht="47.25">
      <c r="A10" s="207" t="s">
        <v>759</v>
      </c>
      <c r="B10" s="143" t="s">
        <v>148</v>
      </c>
      <c r="C10" s="20"/>
      <c r="D10" s="3"/>
      <c r="E10" s="3"/>
      <c r="F10" s="7">
        <f>F11+F13+F17+F20+F22</f>
        <v>364653.19999999995</v>
      </c>
      <c r="G10" s="7">
        <f t="shared" ref="G10:H10" si="2">G11+G13+G17+G20+G22</f>
        <v>370870.6</v>
      </c>
      <c r="H10" s="7">
        <f t="shared" si="2"/>
        <v>421971</v>
      </c>
    </row>
    <row r="11" spans="1:8">
      <c r="A11" s="207" t="s">
        <v>88</v>
      </c>
      <c r="B11" s="143" t="s">
        <v>149</v>
      </c>
      <c r="C11" s="143"/>
      <c r="D11" s="3"/>
      <c r="E11" s="3"/>
      <c r="F11" s="7">
        <f>F12</f>
        <v>7595.6</v>
      </c>
      <c r="G11" s="7">
        <f t="shared" ref="G11:H11" si="3">G12</f>
        <v>7595.6</v>
      </c>
      <c r="H11" s="7">
        <f t="shared" si="3"/>
        <v>7595.6</v>
      </c>
    </row>
    <row r="12" spans="1:8" ht="63">
      <c r="A12" s="2" t="s">
        <v>21</v>
      </c>
      <c r="B12" s="143" t="s">
        <v>149</v>
      </c>
      <c r="C12" s="143" t="s">
        <v>31</v>
      </c>
      <c r="D12" s="3" t="s">
        <v>17</v>
      </c>
      <c r="E12" s="3" t="s">
        <v>20</v>
      </c>
      <c r="F12" s="7">
        <f>SUM(Ведомственная!G41)</f>
        <v>7595.6</v>
      </c>
      <c r="G12" s="7">
        <f>SUM(Ведомственная!H41)</f>
        <v>7595.6</v>
      </c>
      <c r="H12" s="7">
        <f>SUM(Ведомственная!I41)</f>
        <v>7595.6</v>
      </c>
    </row>
    <row r="13" spans="1:8">
      <c r="A13" s="207" t="s">
        <v>27</v>
      </c>
      <c r="B13" s="143" t="s">
        <v>151</v>
      </c>
      <c r="C13" s="143"/>
      <c r="D13" s="3"/>
      <c r="E13" s="3"/>
      <c r="F13" s="7">
        <f>SUM(F14:F16)</f>
        <v>316594.09999999998</v>
      </c>
      <c r="G13" s="7">
        <f t="shared" ref="G13:H13" si="4">SUM(G14:G16)</f>
        <v>339527.9</v>
      </c>
      <c r="H13" s="7">
        <f t="shared" si="4"/>
        <v>339527.9</v>
      </c>
    </row>
    <row r="14" spans="1:8" ht="63">
      <c r="A14" s="2" t="s">
        <v>21</v>
      </c>
      <c r="B14" s="143" t="s">
        <v>151</v>
      </c>
      <c r="C14" s="143" t="s">
        <v>31</v>
      </c>
      <c r="D14" s="3" t="s">
        <v>17</v>
      </c>
      <c r="E14" s="3" t="s">
        <v>7</v>
      </c>
      <c r="F14" s="7">
        <f>Ведомственная!G47</f>
        <v>316495.59999999998</v>
      </c>
      <c r="G14" s="7">
        <f>Ведомственная!H47</f>
        <v>339429.4</v>
      </c>
      <c r="H14" s="7">
        <f>Ведомственная!I47</f>
        <v>339429.4</v>
      </c>
    </row>
    <row r="15" spans="1:8" ht="31.5">
      <c r="A15" s="207" t="s">
        <v>22</v>
      </c>
      <c r="B15" s="143" t="s">
        <v>151</v>
      </c>
      <c r="C15" s="143" t="s">
        <v>32</v>
      </c>
      <c r="D15" s="3" t="s">
        <v>17</v>
      </c>
      <c r="E15" s="3" t="s">
        <v>7</v>
      </c>
      <c r="F15" s="7">
        <f>Ведомственная!G48</f>
        <v>98.5</v>
      </c>
      <c r="G15" s="7">
        <f>Ведомственная!H48</f>
        <v>98.5</v>
      </c>
      <c r="H15" s="7">
        <f>Ведомственная!I48</f>
        <v>98.5</v>
      </c>
    </row>
    <row r="16" spans="1:8">
      <c r="A16" s="207" t="s">
        <v>19</v>
      </c>
      <c r="B16" s="143" t="s">
        <v>151</v>
      </c>
      <c r="C16" s="143" t="s">
        <v>39</v>
      </c>
      <c r="D16" s="3" t="s">
        <v>17</v>
      </c>
      <c r="E16" s="3" t="s">
        <v>7</v>
      </c>
      <c r="F16" s="7">
        <f>Ведомственная!G49</f>
        <v>0</v>
      </c>
      <c r="G16" s="7">
        <f>Ведомственная!H49</f>
        <v>0</v>
      </c>
      <c r="H16" s="7">
        <f>Ведомственная!I49</f>
        <v>0</v>
      </c>
    </row>
    <row r="17" spans="1:8">
      <c r="A17" s="207" t="s">
        <v>35</v>
      </c>
      <c r="B17" s="20" t="s">
        <v>157</v>
      </c>
      <c r="C17" s="20"/>
      <c r="D17" s="3"/>
      <c r="E17" s="3"/>
      <c r="F17" s="7">
        <f>F18+F19</f>
        <v>2541.1000000000004</v>
      </c>
      <c r="G17" s="7">
        <f t="shared" ref="G17:H17" si="5">G18+G19</f>
        <v>2541.1000000000004</v>
      </c>
      <c r="H17" s="7">
        <f t="shared" si="5"/>
        <v>10459.699999999999</v>
      </c>
    </row>
    <row r="18" spans="1:8" ht="31.5">
      <c r="A18" s="207" t="s">
        <v>22</v>
      </c>
      <c r="B18" s="20" t="s">
        <v>157</v>
      </c>
      <c r="C18" s="20">
        <v>200</v>
      </c>
      <c r="D18" s="3" t="s">
        <v>17</v>
      </c>
      <c r="E18" s="3" t="s">
        <v>34</v>
      </c>
      <c r="F18" s="7">
        <f>Ведомственная!G75</f>
        <v>2428.8000000000002</v>
      </c>
      <c r="G18" s="7">
        <f>Ведомственная!H75</f>
        <v>2428.8000000000002</v>
      </c>
      <c r="H18" s="7">
        <f>Ведомственная!I75</f>
        <v>10347.4</v>
      </c>
    </row>
    <row r="19" spans="1:8">
      <c r="A19" s="207" t="s">
        <v>10</v>
      </c>
      <c r="B19" s="20" t="s">
        <v>157</v>
      </c>
      <c r="C19" s="20">
        <v>800</v>
      </c>
      <c r="D19" s="3" t="s">
        <v>17</v>
      </c>
      <c r="E19" s="3" t="s">
        <v>34</v>
      </c>
      <c r="F19" s="7">
        <f>Ведомственная!G76</f>
        <v>112.3</v>
      </c>
      <c r="G19" s="7">
        <f>Ведомственная!H76</f>
        <v>112.3</v>
      </c>
      <c r="H19" s="7">
        <f>Ведомственная!I76</f>
        <v>112.3</v>
      </c>
    </row>
    <row r="20" spans="1:8" ht="31.5">
      <c r="A20" s="207" t="s">
        <v>37</v>
      </c>
      <c r="B20" s="20" t="s">
        <v>158</v>
      </c>
      <c r="C20" s="20"/>
      <c r="D20" s="3"/>
      <c r="E20" s="3"/>
      <c r="F20" s="7">
        <f>F21</f>
        <v>17817.900000000001</v>
      </c>
      <c r="G20" s="7">
        <f t="shared" ref="G20:H20" si="6">G21</f>
        <v>11651.5</v>
      </c>
      <c r="H20" s="7">
        <f t="shared" si="6"/>
        <v>34062.699999999997</v>
      </c>
    </row>
    <row r="21" spans="1:8" ht="31.5">
      <c r="A21" s="207" t="s">
        <v>22</v>
      </c>
      <c r="B21" s="20" t="s">
        <v>158</v>
      </c>
      <c r="C21" s="20">
        <v>200</v>
      </c>
      <c r="D21" s="3" t="s">
        <v>17</v>
      </c>
      <c r="E21" s="3" t="s">
        <v>34</v>
      </c>
      <c r="F21" s="7">
        <f>Ведомственная!G78</f>
        <v>17817.900000000001</v>
      </c>
      <c r="G21" s="7">
        <f>Ведомственная!H78</f>
        <v>11651.5</v>
      </c>
      <c r="H21" s="7">
        <f>Ведомственная!I78</f>
        <v>34062.699999999997</v>
      </c>
    </row>
    <row r="22" spans="1:8" ht="31.5">
      <c r="A22" s="207" t="s">
        <v>38</v>
      </c>
      <c r="B22" s="20" t="s">
        <v>159</v>
      </c>
      <c r="C22" s="20"/>
      <c r="D22" s="3"/>
      <c r="E22" s="3"/>
      <c r="F22" s="7">
        <f>SUM(F23:F25)</f>
        <v>20104.5</v>
      </c>
      <c r="G22" s="7">
        <f>SUM(G23:G25)</f>
        <v>9554.5</v>
      </c>
      <c r="H22" s="7">
        <f>SUM(H23:H25)</f>
        <v>30325.1</v>
      </c>
    </row>
    <row r="23" spans="1:8" ht="31.5">
      <c r="A23" s="207" t="s">
        <v>22</v>
      </c>
      <c r="B23" s="20" t="s">
        <v>159</v>
      </c>
      <c r="C23" s="20">
        <v>200</v>
      </c>
      <c r="D23" s="3" t="s">
        <v>17</v>
      </c>
      <c r="E23" s="3" t="s">
        <v>34</v>
      </c>
      <c r="F23" s="7">
        <f>Ведомственная!G80</f>
        <v>18627.8</v>
      </c>
      <c r="G23" s="7">
        <f>Ведомственная!H80</f>
        <v>8077.7999999999993</v>
      </c>
      <c r="H23" s="7">
        <f>Ведомственная!I80</f>
        <v>28848.399999999998</v>
      </c>
    </row>
    <row r="24" spans="1:8">
      <c r="A24" s="207" t="s">
        <v>19</v>
      </c>
      <c r="B24" s="20" t="s">
        <v>159</v>
      </c>
      <c r="C24" s="20">
        <v>300</v>
      </c>
      <c r="D24" s="3" t="s">
        <v>17</v>
      </c>
      <c r="E24" s="3" t="s">
        <v>34</v>
      </c>
      <c r="F24" s="7">
        <f>Ведомственная!G81</f>
        <v>600</v>
      </c>
      <c r="G24" s="7">
        <f>Ведомственная!H81</f>
        <v>600</v>
      </c>
      <c r="H24" s="7">
        <f>Ведомственная!I81</f>
        <v>600</v>
      </c>
    </row>
    <row r="25" spans="1:8">
      <c r="A25" s="207" t="s">
        <v>10</v>
      </c>
      <c r="B25" s="20" t="s">
        <v>159</v>
      </c>
      <c r="C25" s="20">
        <v>800</v>
      </c>
      <c r="D25" s="3" t="s">
        <v>17</v>
      </c>
      <c r="E25" s="3" t="s">
        <v>34</v>
      </c>
      <c r="F25" s="7">
        <f>Ведомственная!G82</f>
        <v>876.7</v>
      </c>
      <c r="G25" s="7">
        <f>Ведомственная!H82</f>
        <v>876.7</v>
      </c>
      <c r="H25" s="7">
        <f>Ведомственная!I82</f>
        <v>876.7</v>
      </c>
    </row>
    <row r="26" spans="1:8" ht="47.25">
      <c r="A26" s="207" t="s">
        <v>760</v>
      </c>
      <c r="B26" s="143" t="s">
        <v>206</v>
      </c>
      <c r="C26" s="20"/>
      <c r="D26" s="3"/>
      <c r="E26" s="3"/>
      <c r="F26" s="7">
        <f>F27</f>
        <v>100</v>
      </c>
      <c r="G26" s="7">
        <f t="shared" ref="G26:H26" si="7">G27</f>
        <v>100</v>
      </c>
      <c r="H26" s="7">
        <f t="shared" si="7"/>
        <v>300</v>
      </c>
    </row>
    <row r="27" spans="1:8" ht="31.5">
      <c r="A27" s="207" t="s">
        <v>38</v>
      </c>
      <c r="B27" s="20" t="s">
        <v>205</v>
      </c>
      <c r="C27" s="20"/>
      <c r="D27" s="3"/>
      <c r="E27" s="3"/>
      <c r="F27" s="7">
        <f>SUM(F28:F28)</f>
        <v>100</v>
      </c>
      <c r="G27" s="7">
        <f>SUM(G28:G28)</f>
        <v>100</v>
      </c>
      <c r="H27" s="7">
        <f>SUM(H28:H28)</f>
        <v>300</v>
      </c>
    </row>
    <row r="28" spans="1:8" ht="31.5">
      <c r="A28" s="207" t="s">
        <v>22</v>
      </c>
      <c r="B28" s="20" t="s">
        <v>205</v>
      </c>
      <c r="C28" s="20">
        <v>200</v>
      </c>
      <c r="D28" s="3" t="s">
        <v>17</v>
      </c>
      <c r="E28" s="3" t="s">
        <v>34</v>
      </c>
      <c r="F28" s="7">
        <f>Ведомственная!G85</f>
        <v>100</v>
      </c>
      <c r="G28" s="7">
        <f>Ведомственная!H85</f>
        <v>100</v>
      </c>
      <c r="H28" s="7">
        <f>Ведомственная!I85</f>
        <v>300</v>
      </c>
    </row>
    <row r="29" spans="1:8" ht="31.5">
      <c r="A29" s="51" t="s">
        <v>701</v>
      </c>
      <c r="B29" s="55" t="s">
        <v>130</v>
      </c>
      <c r="C29" s="52"/>
      <c r="D29" s="56"/>
      <c r="E29" s="56"/>
      <c r="F29" s="54">
        <f>F30</f>
        <v>1271</v>
      </c>
      <c r="G29" s="54">
        <f t="shared" ref="G29:H29" si="8">G30</f>
        <v>1271</v>
      </c>
      <c r="H29" s="54">
        <f t="shared" si="8"/>
        <v>1271</v>
      </c>
    </row>
    <row r="30" spans="1:8">
      <c r="A30" s="207" t="s">
        <v>147</v>
      </c>
      <c r="B30" s="20" t="s">
        <v>152</v>
      </c>
      <c r="C30" s="20"/>
      <c r="D30" s="3"/>
      <c r="E30" s="3"/>
      <c r="F30" s="7">
        <f>F31</f>
        <v>1271</v>
      </c>
      <c r="G30" s="7">
        <f t="shared" ref="G30:H30" si="9">G31</f>
        <v>1271</v>
      </c>
      <c r="H30" s="7">
        <f t="shared" si="9"/>
        <v>1271</v>
      </c>
    </row>
    <row r="31" spans="1:8" ht="63">
      <c r="A31" s="207" t="s">
        <v>761</v>
      </c>
      <c r="B31" s="20" t="s">
        <v>153</v>
      </c>
      <c r="C31" s="20"/>
      <c r="D31" s="3"/>
      <c r="E31" s="3"/>
      <c r="F31" s="7">
        <f>F32</f>
        <v>1271</v>
      </c>
      <c r="G31" s="7">
        <f t="shared" ref="G31:H31" si="10">G32</f>
        <v>1271</v>
      </c>
      <c r="H31" s="7">
        <f t="shared" si="10"/>
        <v>1271</v>
      </c>
    </row>
    <row r="32" spans="1:8" ht="31.5">
      <c r="A32" s="207" t="s">
        <v>107</v>
      </c>
      <c r="B32" s="20" t="s">
        <v>154</v>
      </c>
      <c r="C32" s="20"/>
      <c r="D32" s="3"/>
      <c r="E32" s="3"/>
      <c r="F32" s="7">
        <f>SUM(F33:F34)</f>
        <v>1271</v>
      </c>
      <c r="G32" s="7">
        <f t="shared" ref="G32:H32" si="11">SUM(G33:G34)</f>
        <v>1271</v>
      </c>
      <c r="H32" s="7">
        <f t="shared" si="11"/>
        <v>1271</v>
      </c>
    </row>
    <row r="33" spans="1:8" ht="63">
      <c r="A33" s="2" t="s">
        <v>21</v>
      </c>
      <c r="B33" s="20" t="s">
        <v>154</v>
      </c>
      <c r="C33" s="20">
        <v>100</v>
      </c>
      <c r="D33" s="3" t="s">
        <v>17</v>
      </c>
      <c r="E33" s="3" t="s">
        <v>7</v>
      </c>
      <c r="F33" s="7">
        <f>Ведомственная!G54</f>
        <v>1210.4000000000001</v>
      </c>
      <c r="G33" s="7">
        <f>Ведомственная!H54</f>
        <v>1210.4000000000001</v>
      </c>
      <c r="H33" s="7">
        <f>Ведомственная!I54</f>
        <v>1210.4000000000001</v>
      </c>
    </row>
    <row r="34" spans="1:8" ht="31.5">
      <c r="A34" s="207" t="s">
        <v>22</v>
      </c>
      <c r="B34" s="20" t="s">
        <v>154</v>
      </c>
      <c r="C34" s="143" t="s">
        <v>32</v>
      </c>
      <c r="D34" s="3" t="s">
        <v>17</v>
      </c>
      <c r="E34" s="3" t="s">
        <v>7</v>
      </c>
      <c r="F34" s="7">
        <f>Ведомственная!G55</f>
        <v>60.6</v>
      </c>
      <c r="G34" s="7">
        <f>Ведомственная!H55</f>
        <v>60.6</v>
      </c>
      <c r="H34" s="7">
        <f>Ведомственная!I55</f>
        <v>60.6</v>
      </c>
    </row>
    <row r="35" spans="1:8" ht="47.25">
      <c r="A35" s="51" t="s">
        <v>807</v>
      </c>
      <c r="B35" s="52" t="s">
        <v>673</v>
      </c>
      <c r="C35" s="52"/>
      <c r="D35" s="56"/>
      <c r="E35" s="56"/>
      <c r="F35" s="54">
        <f>F36</f>
        <v>253</v>
      </c>
      <c r="G35" s="54">
        <f t="shared" ref="G35:H36" si="12">G36</f>
        <v>253</v>
      </c>
      <c r="H35" s="54">
        <f t="shared" si="12"/>
        <v>253</v>
      </c>
    </row>
    <row r="36" spans="1:8">
      <c r="A36" s="207" t="s">
        <v>147</v>
      </c>
      <c r="B36" s="151" t="s">
        <v>674</v>
      </c>
      <c r="C36" s="151"/>
      <c r="D36" s="3"/>
      <c r="E36" s="3"/>
      <c r="F36" s="7">
        <f>F37</f>
        <v>253</v>
      </c>
      <c r="G36" s="7">
        <f t="shared" si="12"/>
        <v>253</v>
      </c>
      <c r="H36" s="7">
        <f t="shared" si="12"/>
        <v>253</v>
      </c>
    </row>
    <row r="37" spans="1:8" ht="47.25">
      <c r="A37" s="207" t="s">
        <v>762</v>
      </c>
      <c r="B37" s="151" t="s">
        <v>675</v>
      </c>
      <c r="C37" s="151"/>
      <c r="D37" s="3"/>
      <c r="E37" s="3"/>
      <c r="F37" s="7">
        <f>F38</f>
        <v>253</v>
      </c>
      <c r="G37" s="7">
        <f t="shared" ref="G37:H37" si="13">G38</f>
        <v>253</v>
      </c>
      <c r="H37" s="7">
        <f t="shared" si="13"/>
        <v>253</v>
      </c>
    </row>
    <row r="38" spans="1:8">
      <c r="A38" s="207" t="s">
        <v>204</v>
      </c>
      <c r="B38" s="151" t="s">
        <v>676</v>
      </c>
      <c r="C38" s="151"/>
      <c r="D38" s="3"/>
      <c r="E38" s="3"/>
      <c r="F38" s="7">
        <f>F39</f>
        <v>253</v>
      </c>
      <c r="G38" s="7">
        <f t="shared" ref="G38:H38" si="14">G39</f>
        <v>253</v>
      </c>
      <c r="H38" s="7">
        <f t="shared" si="14"/>
        <v>253</v>
      </c>
    </row>
    <row r="39" spans="1:8" ht="31.5">
      <c r="A39" s="207" t="s">
        <v>22</v>
      </c>
      <c r="B39" s="151" t="s">
        <v>676</v>
      </c>
      <c r="C39" s="151" t="s">
        <v>32</v>
      </c>
      <c r="D39" s="3" t="s">
        <v>47</v>
      </c>
      <c r="E39" s="3" t="s">
        <v>47</v>
      </c>
      <c r="F39" s="7">
        <f>Ведомственная!G1010</f>
        <v>253</v>
      </c>
      <c r="G39" s="7">
        <f>Ведомственная!H1010</f>
        <v>253</v>
      </c>
      <c r="H39" s="7">
        <f>Ведомственная!I1010</f>
        <v>253</v>
      </c>
    </row>
    <row r="40" spans="1:8" ht="47.25">
      <c r="A40" s="51" t="s">
        <v>702</v>
      </c>
      <c r="B40" s="55" t="s">
        <v>131</v>
      </c>
      <c r="C40" s="55"/>
      <c r="D40" s="56"/>
      <c r="E40" s="56"/>
      <c r="F40" s="54">
        <f>F41</f>
        <v>7805.8</v>
      </c>
      <c r="G40" s="54">
        <f t="shared" ref="G40:H40" si="15">G41</f>
        <v>7805.8</v>
      </c>
      <c r="H40" s="54">
        <f t="shared" si="15"/>
        <v>7805.8</v>
      </c>
    </row>
    <row r="41" spans="1:8">
      <c r="A41" s="207" t="s">
        <v>147</v>
      </c>
      <c r="B41" s="143" t="s">
        <v>155</v>
      </c>
      <c r="C41" s="143"/>
      <c r="D41" s="3"/>
      <c r="E41" s="3"/>
      <c r="F41" s="7">
        <f>F45+F42</f>
        <v>7805.8</v>
      </c>
      <c r="G41" s="7">
        <f>G45+G42</f>
        <v>7805.8</v>
      </c>
      <c r="H41" s="7">
        <f>H45+H42</f>
        <v>7805.8</v>
      </c>
    </row>
    <row r="42" spans="1:8" ht="47.25">
      <c r="A42" s="207" t="s">
        <v>201</v>
      </c>
      <c r="B42" s="20" t="s">
        <v>156</v>
      </c>
      <c r="C42" s="20"/>
      <c r="D42" s="3"/>
      <c r="E42" s="3"/>
      <c r="F42" s="7">
        <f>F43</f>
        <v>180</v>
      </c>
      <c r="G42" s="7">
        <f t="shared" ref="G42:H42" si="16">G43</f>
        <v>180</v>
      </c>
      <c r="H42" s="7">
        <f t="shared" si="16"/>
        <v>180</v>
      </c>
    </row>
    <row r="43" spans="1:8" ht="31.5">
      <c r="A43" s="2" t="s">
        <v>38</v>
      </c>
      <c r="B43" s="20" t="s">
        <v>805</v>
      </c>
      <c r="C43" s="20"/>
      <c r="D43" s="3"/>
      <c r="E43" s="3"/>
      <c r="F43" s="7">
        <f>SUM(F44:F44)</f>
        <v>180</v>
      </c>
      <c r="G43" s="7">
        <f>SUM(G44:G44)</f>
        <v>180</v>
      </c>
      <c r="H43" s="7">
        <f>SUM(H44:H44)</f>
        <v>180</v>
      </c>
    </row>
    <row r="44" spans="1:8" ht="31.5">
      <c r="A44" s="2" t="s">
        <v>22</v>
      </c>
      <c r="B44" s="20" t="s">
        <v>805</v>
      </c>
      <c r="C44" s="20">
        <v>200</v>
      </c>
      <c r="D44" s="3" t="s">
        <v>17</v>
      </c>
      <c r="E44" s="3" t="s">
        <v>34</v>
      </c>
      <c r="F44" s="7">
        <f>Ведомственная!G90</f>
        <v>180</v>
      </c>
      <c r="G44" s="7">
        <f>Ведомственная!H90</f>
        <v>180</v>
      </c>
      <c r="H44" s="7">
        <f>Ведомственная!I90</f>
        <v>180</v>
      </c>
    </row>
    <row r="45" spans="1:8" ht="31.5">
      <c r="A45" s="207" t="s">
        <v>202</v>
      </c>
      <c r="B45" s="143" t="s">
        <v>200</v>
      </c>
      <c r="C45" s="143"/>
      <c r="D45" s="3"/>
      <c r="E45" s="3"/>
      <c r="F45" s="7">
        <f>F46</f>
        <v>7625.8</v>
      </c>
      <c r="G45" s="7">
        <f t="shared" ref="G45:H45" si="17">G46</f>
        <v>7625.8</v>
      </c>
      <c r="H45" s="7">
        <f t="shared" si="17"/>
        <v>7625.8</v>
      </c>
    </row>
    <row r="46" spans="1:8" ht="47.25">
      <c r="A46" s="207" t="s">
        <v>282</v>
      </c>
      <c r="B46" s="143" t="s">
        <v>806</v>
      </c>
      <c r="C46" s="143"/>
      <c r="D46" s="3"/>
      <c r="E46" s="3"/>
      <c r="F46" s="7">
        <f>SUM(F47:F48)</f>
        <v>7625.8</v>
      </c>
      <c r="G46" s="7">
        <f t="shared" ref="G46:H46" si="18">SUM(G47:G48)</f>
        <v>7625.8</v>
      </c>
      <c r="H46" s="7">
        <f t="shared" si="18"/>
        <v>7625.8</v>
      </c>
    </row>
    <row r="47" spans="1:8" ht="63">
      <c r="A47" s="2" t="s">
        <v>21</v>
      </c>
      <c r="B47" s="175" t="s">
        <v>806</v>
      </c>
      <c r="C47" s="20">
        <v>100</v>
      </c>
      <c r="D47" s="3" t="s">
        <v>17</v>
      </c>
      <c r="E47" s="3" t="s">
        <v>7</v>
      </c>
      <c r="F47" s="7">
        <f>Ведомственная!G60</f>
        <v>7262.6</v>
      </c>
      <c r="G47" s="7">
        <f>Ведомственная!H60</f>
        <v>7262.6</v>
      </c>
      <c r="H47" s="7">
        <f>Ведомственная!I60</f>
        <v>7262.6</v>
      </c>
    </row>
    <row r="48" spans="1:8" ht="31.5">
      <c r="A48" s="207" t="s">
        <v>22</v>
      </c>
      <c r="B48" s="175" t="s">
        <v>806</v>
      </c>
      <c r="C48" s="143" t="s">
        <v>32</v>
      </c>
      <c r="D48" s="3" t="s">
        <v>17</v>
      </c>
      <c r="E48" s="3" t="s">
        <v>7</v>
      </c>
      <c r="F48" s="7">
        <f>Ведомственная!G61</f>
        <v>363.2</v>
      </c>
      <c r="G48" s="7">
        <f>Ведомственная!H61</f>
        <v>363.2</v>
      </c>
      <c r="H48" s="7">
        <f>Ведомственная!I61</f>
        <v>363.2</v>
      </c>
    </row>
    <row r="49" spans="1:8" ht="47.25">
      <c r="A49" s="51" t="s">
        <v>703</v>
      </c>
      <c r="B49" s="55" t="s">
        <v>132</v>
      </c>
      <c r="C49" s="55"/>
      <c r="D49" s="56"/>
      <c r="E49" s="56"/>
      <c r="F49" s="54">
        <f>F54+F50</f>
        <v>4723.7999999999993</v>
      </c>
      <c r="G49" s="54">
        <f t="shared" ref="G49:H49" si="19">G54+G50</f>
        <v>1217.8000000000002</v>
      </c>
      <c r="H49" s="54">
        <f t="shared" si="19"/>
        <v>1217.8000000000002</v>
      </c>
    </row>
    <row r="50" spans="1:8">
      <c r="A50" s="207" t="s">
        <v>184</v>
      </c>
      <c r="B50" s="181" t="s">
        <v>800</v>
      </c>
      <c r="C50" s="181"/>
      <c r="D50" s="3"/>
      <c r="E50" s="3"/>
      <c r="F50" s="7">
        <f>F51</f>
        <v>569.09999999999991</v>
      </c>
      <c r="G50" s="7">
        <f t="shared" ref="G50:H50" si="20">G51</f>
        <v>762.2</v>
      </c>
      <c r="H50" s="7">
        <f t="shared" si="20"/>
        <v>762.2</v>
      </c>
    </row>
    <row r="51" spans="1:8" ht="47.25">
      <c r="A51" s="207" t="s">
        <v>802</v>
      </c>
      <c r="B51" s="181" t="s">
        <v>801</v>
      </c>
      <c r="C51" s="181"/>
      <c r="D51" s="3"/>
      <c r="E51" s="3"/>
      <c r="F51" s="7">
        <f>F52</f>
        <v>569.09999999999991</v>
      </c>
      <c r="G51" s="7">
        <f t="shared" ref="G51:H51" si="21">G52</f>
        <v>762.2</v>
      </c>
      <c r="H51" s="7">
        <f t="shared" si="21"/>
        <v>762.2</v>
      </c>
    </row>
    <row r="52" spans="1:8" ht="31.5">
      <c r="A52" s="207" t="s">
        <v>797</v>
      </c>
      <c r="B52" s="181" t="s">
        <v>803</v>
      </c>
      <c r="C52" s="181"/>
      <c r="D52" s="3"/>
      <c r="E52" s="3"/>
      <c r="F52" s="7">
        <f>F53</f>
        <v>569.09999999999991</v>
      </c>
      <c r="G52" s="7">
        <f t="shared" ref="G52:H52" si="22">G53</f>
        <v>762.2</v>
      </c>
      <c r="H52" s="7">
        <f t="shared" si="22"/>
        <v>762.2</v>
      </c>
    </row>
    <row r="53" spans="1:8" ht="63">
      <c r="A53" s="207" t="s">
        <v>21</v>
      </c>
      <c r="B53" s="181" t="s">
        <v>803</v>
      </c>
      <c r="C53" s="181" t="s">
        <v>31</v>
      </c>
      <c r="D53" s="3" t="s">
        <v>24</v>
      </c>
      <c r="E53" s="3" t="s">
        <v>677</v>
      </c>
      <c r="F53" s="7">
        <f>Ведомственная!G174</f>
        <v>569.09999999999991</v>
      </c>
      <c r="G53" s="7">
        <f>Ведомственная!H174</f>
        <v>762.2</v>
      </c>
      <c r="H53" s="7">
        <f>Ведомственная!I174</f>
        <v>762.2</v>
      </c>
    </row>
    <row r="54" spans="1:8">
      <c r="A54" s="207" t="s">
        <v>147</v>
      </c>
      <c r="B54" s="143" t="s">
        <v>160</v>
      </c>
      <c r="C54" s="143"/>
      <c r="D54" s="3"/>
      <c r="E54" s="3"/>
      <c r="F54" s="7">
        <f>F55+F58</f>
        <v>4154.7</v>
      </c>
      <c r="G54" s="7">
        <f>G55+G58</f>
        <v>455.6</v>
      </c>
      <c r="H54" s="7">
        <f>H55+H58</f>
        <v>455.6</v>
      </c>
    </row>
    <row r="55" spans="1:8" ht="47.25">
      <c r="A55" s="207" t="s">
        <v>756</v>
      </c>
      <c r="B55" s="143" t="s">
        <v>161</v>
      </c>
      <c r="C55" s="143"/>
      <c r="D55" s="3"/>
      <c r="E55" s="3"/>
      <c r="F55" s="7">
        <f>F56</f>
        <v>3854.1</v>
      </c>
      <c r="G55" s="7">
        <f t="shared" ref="G55:H56" si="23">G56</f>
        <v>155</v>
      </c>
      <c r="H55" s="7">
        <f t="shared" si="23"/>
        <v>155</v>
      </c>
    </row>
    <row r="56" spans="1:8">
      <c r="A56" s="207" t="s">
        <v>204</v>
      </c>
      <c r="B56" s="143" t="s">
        <v>219</v>
      </c>
      <c r="C56" s="143"/>
      <c r="D56" s="3"/>
      <c r="E56" s="3"/>
      <c r="F56" s="7">
        <f>F57</f>
        <v>3854.1</v>
      </c>
      <c r="G56" s="7">
        <f t="shared" si="23"/>
        <v>155</v>
      </c>
      <c r="H56" s="7">
        <f t="shared" si="23"/>
        <v>155</v>
      </c>
    </row>
    <row r="57" spans="1:8" ht="31.5">
      <c r="A57" s="207" t="s">
        <v>22</v>
      </c>
      <c r="B57" s="186" t="s">
        <v>219</v>
      </c>
      <c r="C57" s="186" t="s">
        <v>32</v>
      </c>
      <c r="D57" s="3" t="s">
        <v>24</v>
      </c>
      <c r="E57" s="3" t="s">
        <v>677</v>
      </c>
      <c r="F57" s="7">
        <f>Ведомственная!G178</f>
        <v>3854.1</v>
      </c>
      <c r="G57" s="7">
        <f>Ведомственная!H178</f>
        <v>155</v>
      </c>
      <c r="H57" s="7">
        <f>Ведомственная!I178</f>
        <v>155</v>
      </c>
    </row>
    <row r="58" spans="1:8" ht="47.25">
      <c r="A58" s="207" t="s">
        <v>757</v>
      </c>
      <c r="B58" s="143" t="s">
        <v>812</v>
      </c>
      <c r="C58" s="143"/>
      <c r="D58" s="3"/>
      <c r="E58" s="3"/>
      <c r="F58" s="7">
        <f>F59</f>
        <v>300.60000000000002</v>
      </c>
      <c r="G58" s="7">
        <f t="shared" ref="G58:H59" si="24">G59</f>
        <v>300.60000000000002</v>
      </c>
      <c r="H58" s="7">
        <f t="shared" si="24"/>
        <v>300.60000000000002</v>
      </c>
    </row>
    <row r="59" spans="1:8">
      <c r="A59" s="207" t="s">
        <v>204</v>
      </c>
      <c r="B59" s="143" t="s">
        <v>813</v>
      </c>
      <c r="C59" s="143"/>
      <c r="D59" s="3"/>
      <c r="E59" s="3"/>
      <c r="F59" s="7">
        <f>F60</f>
        <v>300.60000000000002</v>
      </c>
      <c r="G59" s="7">
        <f t="shared" si="24"/>
        <v>300.60000000000002</v>
      </c>
      <c r="H59" s="7">
        <f t="shared" si="24"/>
        <v>300.60000000000002</v>
      </c>
    </row>
    <row r="60" spans="1:8">
      <c r="A60" s="2" t="s">
        <v>19</v>
      </c>
      <c r="B60" s="143" t="s">
        <v>813</v>
      </c>
      <c r="C60" s="143" t="s">
        <v>39</v>
      </c>
      <c r="D60" s="3" t="s">
        <v>24</v>
      </c>
      <c r="E60" s="3" t="s">
        <v>677</v>
      </c>
      <c r="F60" s="7">
        <f>Ведомственная!G181</f>
        <v>300.60000000000002</v>
      </c>
      <c r="G60" s="7">
        <f>Ведомственная!H181</f>
        <v>300.60000000000002</v>
      </c>
      <c r="H60" s="7">
        <f>Ведомственная!I181</f>
        <v>300.60000000000002</v>
      </c>
    </row>
    <row r="61" spans="1:8" ht="47.25">
      <c r="A61" s="51" t="s">
        <v>704</v>
      </c>
      <c r="B61" s="52" t="s">
        <v>133</v>
      </c>
      <c r="C61" s="52"/>
      <c r="D61" s="56"/>
      <c r="E61" s="56"/>
      <c r="F61" s="54">
        <f>F62</f>
        <v>39315.9</v>
      </c>
      <c r="G61" s="54">
        <f t="shared" ref="G61:H61" si="25">G62</f>
        <v>17437.900000000001</v>
      </c>
      <c r="H61" s="54">
        <f t="shared" si="25"/>
        <v>38628.5</v>
      </c>
    </row>
    <row r="62" spans="1:8">
      <c r="A62" s="207" t="s">
        <v>147</v>
      </c>
      <c r="B62" s="143" t="s">
        <v>163</v>
      </c>
      <c r="C62" s="143"/>
      <c r="D62" s="3"/>
      <c r="E62" s="3"/>
      <c r="F62" s="7">
        <f>F63+F73</f>
        <v>39315.9</v>
      </c>
      <c r="G62" s="7">
        <f t="shared" ref="G62:H62" si="26">G63+G73</f>
        <v>17437.900000000001</v>
      </c>
      <c r="H62" s="7">
        <f t="shared" si="26"/>
        <v>38628.5</v>
      </c>
    </row>
    <row r="63" spans="1:8" ht="47.25">
      <c r="A63" s="207" t="s">
        <v>751</v>
      </c>
      <c r="B63" s="20" t="s">
        <v>180</v>
      </c>
      <c r="C63" s="20"/>
      <c r="D63" s="3"/>
      <c r="E63" s="3"/>
      <c r="F63" s="7">
        <f>F64+F69</f>
        <v>17437.900000000001</v>
      </c>
      <c r="G63" s="7">
        <f t="shared" ref="G63:H63" si="27">G64+G69</f>
        <v>17437.900000000001</v>
      </c>
      <c r="H63" s="7">
        <f t="shared" si="27"/>
        <v>38628.5</v>
      </c>
    </row>
    <row r="64" spans="1:8" ht="31.5">
      <c r="A64" s="207" t="s">
        <v>211</v>
      </c>
      <c r="B64" s="20" t="s">
        <v>181</v>
      </c>
      <c r="C64" s="20"/>
      <c r="D64" s="3"/>
      <c r="E64" s="3"/>
      <c r="F64" s="7">
        <f>SUM(F65:F68)</f>
        <v>17437.900000000001</v>
      </c>
      <c r="G64" s="7">
        <f t="shared" ref="G64:H64" si="28">SUM(G65:G68)</f>
        <v>17437.900000000001</v>
      </c>
      <c r="H64" s="7">
        <f t="shared" si="28"/>
        <v>38628.5</v>
      </c>
    </row>
    <row r="65" spans="1:8" ht="31.5">
      <c r="A65" s="207" t="s">
        <v>22</v>
      </c>
      <c r="B65" s="20" t="s">
        <v>181</v>
      </c>
      <c r="C65" s="20">
        <v>200</v>
      </c>
      <c r="D65" s="3" t="s">
        <v>17</v>
      </c>
      <c r="E65" s="3" t="s">
        <v>34</v>
      </c>
      <c r="F65" s="7">
        <f>Ведомственная!G95</f>
        <v>10759.3</v>
      </c>
      <c r="G65" s="7">
        <f>Ведомственная!H95</f>
        <v>10759.3</v>
      </c>
      <c r="H65" s="7">
        <f>Ведомственная!I95</f>
        <v>26631.9</v>
      </c>
    </row>
    <row r="66" spans="1:8" ht="31.5">
      <c r="A66" s="207" t="s">
        <v>22</v>
      </c>
      <c r="B66" s="20" t="s">
        <v>181</v>
      </c>
      <c r="C66" s="20">
        <v>200</v>
      </c>
      <c r="D66" s="3" t="s">
        <v>61</v>
      </c>
      <c r="E66" s="3" t="s">
        <v>20</v>
      </c>
      <c r="F66" s="7">
        <f>Ведомственная!G339</f>
        <v>6243.6</v>
      </c>
      <c r="G66" s="7">
        <f>Ведомственная!H339</f>
        <v>6243.6</v>
      </c>
      <c r="H66" s="7">
        <f>Ведомственная!I339</f>
        <v>11561.6</v>
      </c>
    </row>
    <row r="67" spans="1:8" ht="31.5">
      <c r="A67" s="207" t="s">
        <v>22</v>
      </c>
      <c r="B67" s="20" t="s">
        <v>181</v>
      </c>
      <c r="C67" s="20">
        <v>200</v>
      </c>
      <c r="D67" s="3" t="s">
        <v>61</v>
      </c>
      <c r="E67" s="3" t="s">
        <v>24</v>
      </c>
      <c r="F67" s="7">
        <f>Ведомственная!G388</f>
        <v>435</v>
      </c>
      <c r="G67" s="7">
        <f>Ведомственная!H388</f>
        <v>435</v>
      </c>
      <c r="H67" s="7">
        <f>Ведомственная!I388</f>
        <v>435</v>
      </c>
    </row>
    <row r="68" spans="1:8" hidden="1">
      <c r="A68" s="207" t="s">
        <v>10</v>
      </c>
      <c r="B68" s="20" t="s">
        <v>181</v>
      </c>
      <c r="C68" s="20">
        <v>800</v>
      </c>
      <c r="D68" s="3" t="s">
        <v>17</v>
      </c>
      <c r="E68" s="3" t="s">
        <v>34</v>
      </c>
      <c r="F68" s="7">
        <f>Ведомственная!G96</f>
        <v>0</v>
      </c>
      <c r="G68" s="7">
        <f>Ведомственная!H96</f>
        <v>0</v>
      </c>
      <c r="H68" s="7">
        <f>Ведомственная!I96</f>
        <v>0</v>
      </c>
    </row>
    <row r="69" spans="1:8" ht="15.75" hidden="1" customHeight="1">
      <c r="A69" s="207" t="s">
        <v>212</v>
      </c>
      <c r="B69" s="20" t="s">
        <v>213</v>
      </c>
      <c r="C69" s="20"/>
      <c r="D69" s="3"/>
      <c r="E69" s="3"/>
      <c r="F69" s="7">
        <f>F70+F71+F72</f>
        <v>0</v>
      </c>
      <c r="G69" s="7">
        <f t="shared" ref="G69:H69" si="29">G70+G71+G72</f>
        <v>0</v>
      </c>
      <c r="H69" s="7">
        <f t="shared" si="29"/>
        <v>0</v>
      </c>
    </row>
    <row r="70" spans="1:8" hidden="1">
      <c r="A70" s="219" t="s">
        <v>22</v>
      </c>
      <c r="B70" s="20" t="s">
        <v>213</v>
      </c>
      <c r="C70" s="20">
        <v>200</v>
      </c>
      <c r="D70" s="3" t="s">
        <v>17</v>
      </c>
      <c r="E70" s="3" t="s">
        <v>34</v>
      </c>
      <c r="F70" s="7">
        <f>Ведомственная!G98</f>
        <v>0</v>
      </c>
      <c r="G70" s="7">
        <f>Ведомственная!H98</f>
        <v>0</v>
      </c>
      <c r="H70" s="7">
        <f>Ведомственная!I98</f>
        <v>0</v>
      </c>
    </row>
    <row r="71" spans="1:8" hidden="1">
      <c r="A71" s="231"/>
      <c r="B71" s="20" t="s">
        <v>213</v>
      </c>
      <c r="C71" s="20">
        <v>200</v>
      </c>
      <c r="D71" s="3" t="s">
        <v>61</v>
      </c>
      <c r="E71" s="3" t="s">
        <v>20</v>
      </c>
      <c r="F71" s="7">
        <f>Ведомственная!G341</f>
        <v>0</v>
      </c>
      <c r="G71" s="7">
        <f>Ведомственная!H341</f>
        <v>0</v>
      </c>
      <c r="H71" s="7">
        <f>Ведомственная!I341</f>
        <v>0</v>
      </c>
    </row>
    <row r="72" spans="1:8" hidden="1">
      <c r="A72" s="221"/>
      <c r="B72" s="20" t="s">
        <v>213</v>
      </c>
      <c r="C72" s="20">
        <v>200</v>
      </c>
      <c r="D72" s="3" t="s">
        <v>61</v>
      </c>
      <c r="E72" s="3" t="s">
        <v>24</v>
      </c>
      <c r="F72" s="7">
        <f>Ведомственная!G390</f>
        <v>0</v>
      </c>
      <c r="G72" s="7">
        <f>Ведомственная!H390</f>
        <v>0</v>
      </c>
      <c r="H72" s="7">
        <f>Ведомственная!I390</f>
        <v>0</v>
      </c>
    </row>
    <row r="73" spans="1:8" ht="47.25">
      <c r="A73" s="2" t="s">
        <v>878</v>
      </c>
      <c r="B73" s="20" t="s">
        <v>877</v>
      </c>
      <c r="C73" s="20"/>
      <c r="D73" s="3"/>
      <c r="E73" s="3"/>
      <c r="F73" s="7">
        <f>F74</f>
        <v>21878</v>
      </c>
      <c r="G73" s="7">
        <f t="shared" ref="G73:H73" si="30">G74</f>
        <v>0</v>
      </c>
      <c r="H73" s="7">
        <f t="shared" si="30"/>
        <v>0</v>
      </c>
    </row>
    <row r="74" spans="1:8" ht="31.5">
      <c r="A74" s="2" t="s">
        <v>38</v>
      </c>
      <c r="B74" s="20" t="s">
        <v>879</v>
      </c>
      <c r="C74" s="20"/>
      <c r="D74" s="3"/>
      <c r="E74" s="3"/>
      <c r="F74" s="7">
        <f>F75</f>
        <v>21878</v>
      </c>
      <c r="G74" s="7">
        <f t="shared" ref="G74:H74" si="31">G75</f>
        <v>0</v>
      </c>
      <c r="H74" s="7">
        <f t="shared" si="31"/>
        <v>0</v>
      </c>
    </row>
    <row r="75" spans="1:8">
      <c r="A75" s="2" t="s">
        <v>10</v>
      </c>
      <c r="B75" s="20" t="s">
        <v>879</v>
      </c>
      <c r="C75" s="20" t="s">
        <v>36</v>
      </c>
      <c r="D75" s="3" t="s">
        <v>61</v>
      </c>
      <c r="E75" s="3" t="s">
        <v>20</v>
      </c>
      <c r="F75" s="7">
        <f>Ведомственная!G344</f>
        <v>21878</v>
      </c>
      <c r="G75" s="7">
        <f>Ведомственная!H344</f>
        <v>0</v>
      </c>
      <c r="H75" s="7">
        <f>Ведомственная!I344</f>
        <v>0</v>
      </c>
    </row>
    <row r="76" spans="1:8" ht="47.25">
      <c r="A76" s="57" t="s">
        <v>705</v>
      </c>
      <c r="B76" s="52" t="s">
        <v>140</v>
      </c>
      <c r="C76" s="52"/>
      <c r="D76" s="56"/>
      <c r="E76" s="56"/>
      <c r="F76" s="54">
        <f>F77</f>
        <v>3337.2</v>
      </c>
      <c r="G76" s="54">
        <f t="shared" ref="G76:H76" si="32">G77</f>
        <v>3337.2</v>
      </c>
      <c r="H76" s="54">
        <f t="shared" si="32"/>
        <v>3337.2</v>
      </c>
    </row>
    <row r="77" spans="1:8">
      <c r="A77" s="207" t="s">
        <v>147</v>
      </c>
      <c r="B77" s="20" t="s">
        <v>166</v>
      </c>
      <c r="C77" s="143"/>
      <c r="D77" s="3"/>
      <c r="E77" s="3"/>
      <c r="F77" s="7">
        <f>F78+F81+F84</f>
        <v>3337.2</v>
      </c>
      <c r="G77" s="7">
        <f t="shared" ref="G77:H77" si="33">G78+G81+G84</f>
        <v>3337.2</v>
      </c>
      <c r="H77" s="7">
        <f t="shared" si="33"/>
        <v>3337.2</v>
      </c>
    </row>
    <row r="78" spans="1:8" ht="47.25">
      <c r="A78" s="207" t="s">
        <v>570</v>
      </c>
      <c r="B78" s="20" t="s">
        <v>254</v>
      </c>
      <c r="C78" s="143"/>
      <c r="D78" s="3"/>
      <c r="E78" s="3"/>
      <c r="F78" s="7">
        <f>F79</f>
        <v>250</v>
      </c>
      <c r="G78" s="7">
        <f t="shared" ref="G78:H78" si="34">G79</f>
        <v>250</v>
      </c>
      <c r="H78" s="7">
        <f t="shared" si="34"/>
        <v>250</v>
      </c>
    </row>
    <row r="79" spans="1:8">
      <c r="A79" s="2" t="s">
        <v>18</v>
      </c>
      <c r="B79" s="20" t="s">
        <v>255</v>
      </c>
      <c r="C79" s="143"/>
      <c r="D79" s="3"/>
      <c r="E79" s="3"/>
      <c r="F79" s="7">
        <f>F80</f>
        <v>250</v>
      </c>
      <c r="G79" s="7">
        <f t="shared" ref="G79:H79" si="35">G80</f>
        <v>250</v>
      </c>
      <c r="H79" s="7">
        <f t="shared" si="35"/>
        <v>250</v>
      </c>
    </row>
    <row r="80" spans="1:8" ht="31.5">
      <c r="A80" s="2" t="s">
        <v>22</v>
      </c>
      <c r="B80" s="20" t="s">
        <v>255</v>
      </c>
      <c r="C80" s="143" t="s">
        <v>32</v>
      </c>
      <c r="D80" s="3" t="s">
        <v>7</v>
      </c>
      <c r="E80" s="3" t="s">
        <v>12</v>
      </c>
      <c r="F80" s="7">
        <f>Ведомственная!G287</f>
        <v>250</v>
      </c>
      <c r="G80" s="7">
        <f>Ведомственная!H287</f>
        <v>250</v>
      </c>
      <c r="H80" s="7">
        <f>Ведомственная!I287</f>
        <v>250</v>
      </c>
    </row>
    <row r="81" spans="1:8" ht="31.5">
      <c r="A81" s="207" t="s">
        <v>253</v>
      </c>
      <c r="B81" s="20" t="s">
        <v>167</v>
      </c>
      <c r="C81" s="143"/>
      <c r="D81" s="3"/>
      <c r="E81" s="3"/>
      <c r="F81" s="7">
        <f>F82</f>
        <v>1500</v>
      </c>
      <c r="G81" s="7">
        <f t="shared" ref="G81:H81" si="36">G82</f>
        <v>1500</v>
      </c>
      <c r="H81" s="7">
        <f t="shared" si="36"/>
        <v>1500</v>
      </c>
    </row>
    <row r="82" spans="1:8">
      <c r="A82" s="2" t="s">
        <v>18</v>
      </c>
      <c r="B82" s="20" t="s">
        <v>218</v>
      </c>
      <c r="C82" s="143"/>
      <c r="D82" s="3"/>
      <c r="E82" s="3"/>
      <c r="F82" s="7">
        <f>F83</f>
        <v>1500</v>
      </c>
      <c r="G82" s="7">
        <f t="shared" ref="G82:H82" si="37">G83</f>
        <v>1500</v>
      </c>
      <c r="H82" s="7">
        <f t="shared" si="37"/>
        <v>1500</v>
      </c>
    </row>
    <row r="83" spans="1:8" ht="31.5">
      <c r="A83" s="2" t="s">
        <v>22</v>
      </c>
      <c r="B83" s="20" t="s">
        <v>218</v>
      </c>
      <c r="C83" s="143" t="s">
        <v>32</v>
      </c>
      <c r="D83" s="3" t="s">
        <v>7</v>
      </c>
      <c r="E83" s="3" t="s">
        <v>12</v>
      </c>
      <c r="F83" s="7">
        <f>SUM(Ведомственная!G290)</f>
        <v>1500</v>
      </c>
      <c r="G83" s="7">
        <f>SUM(Ведомственная!H290)</f>
        <v>1500</v>
      </c>
      <c r="H83" s="7">
        <f>SUM(Ведомственная!I290)</f>
        <v>1500</v>
      </c>
    </row>
    <row r="84" spans="1:8" ht="47.25">
      <c r="A84" s="207" t="s">
        <v>250</v>
      </c>
      <c r="B84" s="20" t="s">
        <v>251</v>
      </c>
      <c r="C84" s="20"/>
      <c r="D84" s="3"/>
      <c r="E84" s="3"/>
      <c r="F84" s="7">
        <f>F85+F87</f>
        <v>1587.2</v>
      </c>
      <c r="G84" s="7">
        <f t="shared" ref="G84:H84" si="38">G85+G87</f>
        <v>1587.2</v>
      </c>
      <c r="H84" s="7">
        <f t="shared" si="38"/>
        <v>1587.2</v>
      </c>
    </row>
    <row r="85" spans="1:8">
      <c r="A85" s="2" t="s">
        <v>18</v>
      </c>
      <c r="B85" s="20" t="s">
        <v>252</v>
      </c>
      <c r="C85" s="20"/>
      <c r="D85" s="3"/>
      <c r="E85" s="3"/>
      <c r="F85" s="7">
        <f>F86</f>
        <v>1587.2</v>
      </c>
      <c r="G85" s="7">
        <f t="shared" ref="G85:H85" si="39">G86</f>
        <v>1587.2</v>
      </c>
      <c r="H85" s="7">
        <f t="shared" si="39"/>
        <v>1587.2</v>
      </c>
    </row>
    <row r="86" spans="1:8" ht="31.5">
      <c r="A86" s="2" t="s">
        <v>22</v>
      </c>
      <c r="B86" s="20" t="s">
        <v>252</v>
      </c>
      <c r="C86" s="143" t="s">
        <v>32</v>
      </c>
      <c r="D86" s="3" t="s">
        <v>7</v>
      </c>
      <c r="E86" s="3" t="s">
        <v>12</v>
      </c>
      <c r="F86" s="7">
        <f>Ведомственная!G293</f>
        <v>1587.2</v>
      </c>
      <c r="G86" s="7">
        <f>Ведомственная!H293</f>
        <v>1587.2</v>
      </c>
      <c r="H86" s="7">
        <f>Ведомственная!I293</f>
        <v>1587.2</v>
      </c>
    </row>
    <row r="87" spans="1:8" ht="31.5" hidden="1">
      <c r="A87" s="207" t="s">
        <v>116</v>
      </c>
      <c r="B87" s="20" t="s">
        <v>256</v>
      </c>
      <c r="C87" s="20"/>
      <c r="D87" s="3"/>
      <c r="E87" s="3"/>
      <c r="F87" s="7">
        <f>F88</f>
        <v>0</v>
      </c>
      <c r="G87" s="7">
        <f t="shared" ref="G87:H87" si="40">G88</f>
        <v>0</v>
      </c>
      <c r="H87" s="7">
        <f t="shared" si="40"/>
        <v>0</v>
      </c>
    </row>
    <row r="88" spans="1:8" ht="31.5" hidden="1">
      <c r="A88" s="207" t="s">
        <v>22</v>
      </c>
      <c r="B88" s="20" t="s">
        <v>256</v>
      </c>
      <c r="C88" s="20">
        <v>200</v>
      </c>
      <c r="D88" s="3" t="s">
        <v>7</v>
      </c>
      <c r="E88" s="3" t="s">
        <v>12</v>
      </c>
      <c r="F88" s="7">
        <f>Ведомственная!G295</f>
        <v>0</v>
      </c>
      <c r="G88" s="7">
        <f>Ведомственная!H295</f>
        <v>0</v>
      </c>
      <c r="H88" s="7">
        <f>Ведомственная!I295</f>
        <v>0</v>
      </c>
    </row>
    <row r="89" spans="1:8" ht="31.5" hidden="1">
      <c r="A89" s="207" t="s">
        <v>128</v>
      </c>
      <c r="B89" s="20" t="s">
        <v>257</v>
      </c>
      <c r="C89" s="20"/>
      <c r="D89" s="3"/>
      <c r="E89" s="3"/>
      <c r="F89" s="7">
        <f>F90</f>
        <v>0</v>
      </c>
      <c r="G89" s="7">
        <f t="shared" ref="G89:H89" si="41">G90</f>
        <v>0</v>
      </c>
      <c r="H89" s="7">
        <f t="shared" si="41"/>
        <v>0</v>
      </c>
    </row>
    <row r="90" spans="1:8" ht="31.5" hidden="1">
      <c r="A90" s="207" t="s">
        <v>22</v>
      </c>
      <c r="B90" s="20" t="s">
        <v>257</v>
      </c>
      <c r="C90" s="20">
        <v>200</v>
      </c>
      <c r="D90" s="3" t="s">
        <v>7</v>
      </c>
      <c r="E90" s="3" t="s">
        <v>12</v>
      </c>
      <c r="F90" s="7">
        <f>Ведомственная!G297</f>
        <v>0</v>
      </c>
      <c r="G90" s="7">
        <f>Ведомственная!H297</f>
        <v>0</v>
      </c>
      <c r="H90" s="7">
        <f>Ведомственная!I297</f>
        <v>0</v>
      </c>
    </row>
    <row r="91" spans="1:8" ht="47.25">
      <c r="A91" s="51" t="s">
        <v>706</v>
      </c>
      <c r="B91" s="52" t="s">
        <v>142</v>
      </c>
      <c r="C91" s="52"/>
      <c r="D91" s="56"/>
      <c r="E91" s="56"/>
      <c r="F91" s="54">
        <f>F92+F100+F103</f>
        <v>85384.3</v>
      </c>
      <c r="G91" s="54">
        <f t="shared" ref="G91:H91" si="42">G92+G100+G103</f>
        <v>139134.70000000001</v>
      </c>
      <c r="H91" s="54">
        <f t="shared" si="42"/>
        <v>180046</v>
      </c>
    </row>
    <row r="92" spans="1:8" ht="31.5">
      <c r="A92" s="207" t="s">
        <v>146</v>
      </c>
      <c r="B92" s="20" t="s">
        <v>740</v>
      </c>
      <c r="C92" s="90"/>
      <c r="D92" s="3"/>
      <c r="E92" s="3"/>
      <c r="F92" s="7">
        <f>F93</f>
        <v>0</v>
      </c>
      <c r="G92" s="7">
        <f t="shared" ref="G92:H92" si="43">G93</f>
        <v>39976.399999999994</v>
      </c>
      <c r="H92" s="7">
        <f t="shared" si="43"/>
        <v>31231.200000000001</v>
      </c>
    </row>
    <row r="93" spans="1:8">
      <c r="A93" s="207" t="s">
        <v>741</v>
      </c>
      <c r="B93" s="20" t="s">
        <v>742</v>
      </c>
      <c r="C93" s="90"/>
      <c r="D93" s="3"/>
      <c r="E93" s="3"/>
      <c r="F93" s="7">
        <f>F96+F98+F94</f>
        <v>0</v>
      </c>
      <c r="G93" s="7">
        <f t="shared" ref="G93:H93" si="44">G96+G98+G94</f>
        <v>39976.399999999994</v>
      </c>
      <c r="H93" s="7">
        <f t="shared" si="44"/>
        <v>31231.200000000001</v>
      </c>
    </row>
    <row r="94" spans="1:8" ht="47.25">
      <c r="A94" s="207" t="s">
        <v>799</v>
      </c>
      <c r="B94" s="20" t="s">
        <v>798</v>
      </c>
      <c r="C94" s="90"/>
      <c r="D94" s="3"/>
      <c r="E94" s="3"/>
      <c r="F94" s="7">
        <f>F95</f>
        <v>0</v>
      </c>
      <c r="G94" s="7">
        <f t="shared" ref="G94:H94" si="45">G95</f>
        <v>20393.599999999999</v>
      </c>
      <c r="H94" s="7">
        <f t="shared" si="45"/>
        <v>0</v>
      </c>
    </row>
    <row r="95" spans="1:8" ht="31.5">
      <c r="A95" s="2" t="s">
        <v>100</v>
      </c>
      <c r="B95" s="20" t="s">
        <v>798</v>
      </c>
      <c r="C95" s="178" t="s">
        <v>95</v>
      </c>
      <c r="D95" s="3" t="s">
        <v>61</v>
      </c>
      <c r="E95" s="3" t="s">
        <v>17</v>
      </c>
      <c r="F95" s="7">
        <f>Ведомственная!G329</f>
        <v>0</v>
      </c>
      <c r="G95" s="7">
        <f>Ведомственная!H329</f>
        <v>20393.599999999999</v>
      </c>
      <c r="H95" s="7">
        <f>Ведомственная!I329</f>
        <v>0</v>
      </c>
    </row>
    <row r="96" spans="1:8" ht="31.5">
      <c r="A96" s="207" t="s">
        <v>743</v>
      </c>
      <c r="B96" s="20" t="s">
        <v>744</v>
      </c>
      <c r="C96" s="90"/>
      <c r="D96" s="3"/>
      <c r="E96" s="3"/>
      <c r="F96" s="7">
        <f>F97</f>
        <v>0</v>
      </c>
      <c r="G96" s="7">
        <f t="shared" ref="G96:H96" si="46">G97</f>
        <v>19549</v>
      </c>
      <c r="H96" s="7">
        <f t="shared" si="46"/>
        <v>31200</v>
      </c>
    </row>
    <row r="97" spans="1:8" ht="31.5">
      <c r="A97" s="2" t="s">
        <v>100</v>
      </c>
      <c r="B97" s="20" t="s">
        <v>744</v>
      </c>
      <c r="C97" s="174" t="s">
        <v>95</v>
      </c>
      <c r="D97" s="3" t="s">
        <v>61</v>
      </c>
      <c r="E97" s="3" t="s">
        <v>17</v>
      </c>
      <c r="F97" s="7">
        <f>Ведомственная!G331</f>
        <v>0</v>
      </c>
      <c r="G97" s="7">
        <f>Ведомственная!H331</f>
        <v>19549</v>
      </c>
      <c r="H97" s="7">
        <f>Ведомственная!I331</f>
        <v>31200</v>
      </c>
    </row>
    <row r="98" spans="1:8" ht="31.5">
      <c r="A98" s="2" t="s">
        <v>745</v>
      </c>
      <c r="B98" s="20" t="s">
        <v>746</v>
      </c>
      <c r="C98" s="174"/>
      <c r="D98" s="3"/>
      <c r="E98" s="3"/>
      <c r="F98" s="7">
        <f>F99</f>
        <v>0</v>
      </c>
      <c r="G98" s="7">
        <f t="shared" ref="G98:H98" si="47">G99</f>
        <v>33.799999999999997</v>
      </c>
      <c r="H98" s="7">
        <f t="shared" si="47"/>
        <v>31.2</v>
      </c>
    </row>
    <row r="99" spans="1:8" ht="31.5">
      <c r="A99" s="2" t="s">
        <v>100</v>
      </c>
      <c r="B99" s="20" t="s">
        <v>746</v>
      </c>
      <c r="C99" s="174" t="s">
        <v>95</v>
      </c>
      <c r="D99" s="3" t="s">
        <v>61</v>
      </c>
      <c r="E99" s="3" t="s">
        <v>17</v>
      </c>
      <c r="F99" s="7">
        <f>Ведомственная!G333</f>
        <v>0</v>
      </c>
      <c r="G99" s="7">
        <f>Ведомственная!H333</f>
        <v>33.799999999999997</v>
      </c>
      <c r="H99" s="7">
        <f>Ведомственная!I333</f>
        <v>31.2</v>
      </c>
    </row>
    <row r="100" spans="1:8" ht="31.5">
      <c r="A100" s="207" t="s">
        <v>247</v>
      </c>
      <c r="B100" s="20" t="s">
        <v>244</v>
      </c>
      <c r="C100" s="143"/>
      <c r="D100" s="3"/>
      <c r="E100" s="3"/>
      <c r="F100" s="7">
        <f>F101</f>
        <v>11046.3</v>
      </c>
      <c r="G100" s="7">
        <f t="shared" ref="G100:H100" si="48">G101</f>
        <v>11222.7</v>
      </c>
      <c r="H100" s="7">
        <f t="shared" si="48"/>
        <v>11170.7</v>
      </c>
    </row>
    <row r="101" spans="1:8">
      <c r="A101" s="207" t="s">
        <v>281</v>
      </c>
      <c r="B101" s="20" t="s">
        <v>245</v>
      </c>
      <c r="C101" s="143"/>
      <c r="D101" s="3"/>
      <c r="E101" s="3"/>
      <c r="F101" s="7">
        <f>F102</f>
        <v>11046.3</v>
      </c>
      <c r="G101" s="7">
        <f t="shared" ref="G101:H101" si="49">G102</f>
        <v>11222.7</v>
      </c>
      <c r="H101" s="7">
        <f t="shared" si="49"/>
        <v>11170.7</v>
      </c>
    </row>
    <row r="102" spans="1:8">
      <c r="A102" s="207" t="s">
        <v>19</v>
      </c>
      <c r="B102" s="20" t="s">
        <v>245</v>
      </c>
      <c r="C102" s="143" t="s">
        <v>39</v>
      </c>
      <c r="D102" s="3" t="s">
        <v>14</v>
      </c>
      <c r="E102" s="3" t="s">
        <v>7</v>
      </c>
      <c r="F102" s="7">
        <f>Ведомственная!G555</f>
        <v>11046.3</v>
      </c>
      <c r="G102" s="7">
        <f>Ведомственная!H555</f>
        <v>11222.7</v>
      </c>
      <c r="H102" s="7">
        <f>Ведомственная!I555</f>
        <v>11170.7</v>
      </c>
    </row>
    <row r="103" spans="1:8">
      <c r="A103" s="207" t="s">
        <v>147</v>
      </c>
      <c r="B103" s="20" t="s">
        <v>144</v>
      </c>
      <c r="C103" s="143"/>
      <c r="D103" s="3"/>
      <c r="E103" s="3"/>
      <c r="F103" s="7">
        <f>F104+F107+F112</f>
        <v>74338</v>
      </c>
      <c r="G103" s="7">
        <f t="shared" ref="G103:H103" si="50">G104+G107+G112</f>
        <v>87935.6</v>
      </c>
      <c r="H103" s="7">
        <f t="shared" si="50"/>
        <v>137644.1</v>
      </c>
    </row>
    <row r="104" spans="1:8" ht="47.25">
      <c r="A104" s="207" t="s">
        <v>862</v>
      </c>
      <c r="B104" s="20" t="s">
        <v>145</v>
      </c>
      <c r="C104" s="143"/>
      <c r="D104" s="3"/>
      <c r="E104" s="3"/>
      <c r="F104" s="7">
        <f>F105</f>
        <v>3500</v>
      </c>
      <c r="G104" s="7">
        <f t="shared" ref="G104:H104" si="51">G105</f>
        <v>3500</v>
      </c>
      <c r="H104" s="7">
        <f t="shared" si="51"/>
        <v>42200</v>
      </c>
    </row>
    <row r="105" spans="1:8">
      <c r="A105" s="2" t="s">
        <v>18</v>
      </c>
      <c r="B105" s="20" t="s">
        <v>222</v>
      </c>
      <c r="C105" s="143"/>
      <c r="D105" s="3"/>
      <c r="E105" s="3"/>
      <c r="F105" s="7">
        <f>F106</f>
        <v>3500</v>
      </c>
      <c r="G105" s="7">
        <f t="shared" ref="G105:H105" si="52">G106</f>
        <v>3500</v>
      </c>
      <c r="H105" s="7">
        <f t="shared" si="52"/>
        <v>42200</v>
      </c>
    </row>
    <row r="106" spans="1:8" ht="31.5">
      <c r="A106" s="2" t="s">
        <v>22</v>
      </c>
      <c r="B106" s="20" t="s">
        <v>222</v>
      </c>
      <c r="C106" s="143" t="s">
        <v>32</v>
      </c>
      <c r="D106" s="3" t="s">
        <v>61</v>
      </c>
      <c r="E106" s="3" t="s">
        <v>61</v>
      </c>
      <c r="F106" s="7">
        <f>Ведомственная!G498</f>
        <v>3500</v>
      </c>
      <c r="G106" s="7">
        <f>Ведомственная!H498</f>
        <v>3500</v>
      </c>
      <c r="H106" s="7">
        <f>Ведомственная!I498</f>
        <v>42200</v>
      </c>
    </row>
    <row r="107" spans="1:8" ht="63">
      <c r="A107" s="207" t="s">
        <v>752</v>
      </c>
      <c r="B107" s="20" t="s">
        <v>188</v>
      </c>
      <c r="C107" s="20"/>
      <c r="D107" s="3"/>
      <c r="E107" s="3"/>
      <c r="F107" s="7">
        <f>F108+F110</f>
        <v>67988</v>
      </c>
      <c r="G107" s="7">
        <f t="shared" ref="G107:H107" si="53">G108+G110</f>
        <v>81585.600000000006</v>
      </c>
      <c r="H107" s="7">
        <f t="shared" si="53"/>
        <v>89744.1</v>
      </c>
    </row>
    <row r="108" spans="1:8" ht="78.75">
      <c r="A108" s="242" t="s">
        <v>585</v>
      </c>
      <c r="B108" s="20" t="s">
        <v>189</v>
      </c>
      <c r="C108" s="20"/>
      <c r="D108" s="3"/>
      <c r="E108" s="3"/>
      <c r="F108" s="7">
        <f>F109</f>
        <v>54390.400000000001</v>
      </c>
      <c r="G108" s="7">
        <f t="shared" ref="G108:H108" si="54">G109</f>
        <v>54390.400000000001</v>
      </c>
      <c r="H108" s="7">
        <f t="shared" si="54"/>
        <v>62548.9</v>
      </c>
    </row>
    <row r="109" spans="1:8" ht="31.5">
      <c r="A109" s="2" t="s">
        <v>100</v>
      </c>
      <c r="B109" s="20" t="s">
        <v>189</v>
      </c>
      <c r="C109" s="20">
        <v>400</v>
      </c>
      <c r="D109" s="3" t="s">
        <v>14</v>
      </c>
      <c r="E109" s="3" t="s">
        <v>7</v>
      </c>
      <c r="F109" s="7">
        <f>Ведомственная!G559</f>
        <v>54390.400000000001</v>
      </c>
      <c r="G109" s="7">
        <f>Ведомственная!H559</f>
        <v>54390.400000000001</v>
      </c>
      <c r="H109" s="7">
        <f>Ведомственная!I559</f>
        <v>62548.9</v>
      </c>
    </row>
    <row r="110" spans="1:8" ht="47.25">
      <c r="A110" s="207" t="s">
        <v>96</v>
      </c>
      <c r="B110" s="143" t="s">
        <v>190</v>
      </c>
      <c r="C110" s="20"/>
      <c r="D110" s="3"/>
      <c r="E110" s="3"/>
      <c r="F110" s="7">
        <f>F111</f>
        <v>13597.6</v>
      </c>
      <c r="G110" s="7">
        <f t="shared" ref="G110:H110" si="55">G111</f>
        <v>27195.200000000001</v>
      </c>
      <c r="H110" s="7">
        <f t="shared" si="55"/>
        <v>27195.200000000001</v>
      </c>
    </row>
    <row r="111" spans="1:8" ht="31.5">
      <c r="A111" s="2" t="s">
        <v>100</v>
      </c>
      <c r="B111" s="143" t="s">
        <v>190</v>
      </c>
      <c r="C111" s="143" t="s">
        <v>95</v>
      </c>
      <c r="D111" s="3" t="s">
        <v>14</v>
      </c>
      <c r="E111" s="3" t="s">
        <v>7</v>
      </c>
      <c r="F111" s="7">
        <f>Ведомственная!G561</f>
        <v>13597.6</v>
      </c>
      <c r="G111" s="7">
        <f>Ведомственная!H561</f>
        <v>27195.200000000001</v>
      </c>
      <c r="H111" s="7">
        <f>Ведомственная!I561</f>
        <v>27195.200000000001</v>
      </c>
    </row>
    <row r="112" spans="1:8" ht="78.75">
      <c r="A112" s="207" t="s">
        <v>809</v>
      </c>
      <c r="B112" s="20" t="s">
        <v>810</v>
      </c>
      <c r="C112" s="20"/>
      <c r="D112" s="3"/>
      <c r="E112" s="3"/>
      <c r="F112" s="7">
        <f>F114</f>
        <v>2850</v>
      </c>
      <c r="G112" s="7">
        <f t="shared" ref="G112:H112" si="56">G114</f>
        <v>2850</v>
      </c>
      <c r="H112" s="7">
        <f t="shared" si="56"/>
        <v>5700</v>
      </c>
    </row>
    <row r="113" spans="1:8">
      <c r="A113" s="2" t="s">
        <v>18</v>
      </c>
      <c r="B113" s="20" t="s">
        <v>811</v>
      </c>
      <c r="C113" s="20"/>
      <c r="D113" s="3"/>
      <c r="E113" s="3"/>
      <c r="F113" s="7">
        <f>F114</f>
        <v>2850</v>
      </c>
      <c r="G113" s="7">
        <f t="shared" ref="G113:H113" si="57">G114</f>
        <v>2850</v>
      </c>
      <c r="H113" s="7">
        <f t="shared" si="57"/>
        <v>5700</v>
      </c>
    </row>
    <row r="114" spans="1:8" ht="31.5">
      <c r="A114" s="2" t="s">
        <v>100</v>
      </c>
      <c r="B114" s="20" t="s">
        <v>811</v>
      </c>
      <c r="C114" s="20">
        <v>400</v>
      </c>
      <c r="D114" s="3" t="s">
        <v>14</v>
      </c>
      <c r="E114" s="3" t="s">
        <v>26</v>
      </c>
      <c r="F114" s="7">
        <f>Ведомственная!G567</f>
        <v>2850</v>
      </c>
      <c r="G114" s="7">
        <f>Ведомственная!H567</f>
        <v>2850</v>
      </c>
      <c r="H114" s="7">
        <f>Ведомственная!I567</f>
        <v>5700</v>
      </c>
    </row>
    <row r="115" spans="1:8" ht="47.25">
      <c r="A115" s="51" t="s">
        <v>707</v>
      </c>
      <c r="B115" s="52" t="s">
        <v>135</v>
      </c>
      <c r="C115" s="52"/>
      <c r="D115" s="56"/>
      <c r="E115" s="56"/>
      <c r="F115" s="54">
        <f>F120+F116</f>
        <v>59156.9</v>
      </c>
      <c r="G115" s="54">
        <f t="shared" ref="G115:H115" si="58">G120+G116</f>
        <v>86141</v>
      </c>
      <c r="H115" s="54">
        <f t="shared" si="58"/>
        <v>94148</v>
      </c>
    </row>
    <row r="116" spans="1:8">
      <c r="A116" s="2" t="s">
        <v>184</v>
      </c>
      <c r="B116" s="3" t="s">
        <v>533</v>
      </c>
      <c r="C116" s="3"/>
      <c r="D116" s="3"/>
      <c r="E116" s="3"/>
      <c r="F116" s="7">
        <f>F117</f>
        <v>650.9</v>
      </c>
      <c r="G116" s="7">
        <f t="shared" ref="G116:H118" si="59">G117</f>
        <v>650.9</v>
      </c>
      <c r="H116" s="7">
        <f t="shared" si="59"/>
        <v>650.9</v>
      </c>
    </row>
    <row r="117" spans="1:8" ht="31.5">
      <c r="A117" s="2" t="s">
        <v>853</v>
      </c>
      <c r="B117" s="3" t="s">
        <v>851</v>
      </c>
      <c r="C117" s="3"/>
      <c r="D117" s="3"/>
      <c r="E117" s="3"/>
      <c r="F117" s="7">
        <f>F118</f>
        <v>650.9</v>
      </c>
      <c r="G117" s="7">
        <f t="shared" si="59"/>
        <v>650.9</v>
      </c>
      <c r="H117" s="7">
        <f t="shared" si="59"/>
        <v>650.9</v>
      </c>
    </row>
    <row r="118" spans="1:8" ht="31.5">
      <c r="A118" s="2" t="s">
        <v>854</v>
      </c>
      <c r="B118" s="3" t="s">
        <v>852</v>
      </c>
      <c r="C118" s="3"/>
      <c r="D118" s="3"/>
      <c r="E118" s="3"/>
      <c r="F118" s="7">
        <f>F119</f>
        <v>650.9</v>
      </c>
      <c r="G118" s="7">
        <f t="shared" si="59"/>
        <v>650.9</v>
      </c>
      <c r="H118" s="7">
        <f t="shared" si="59"/>
        <v>650.9</v>
      </c>
    </row>
    <row r="119" spans="1:8" ht="31.5">
      <c r="A119" s="2" t="s">
        <v>22</v>
      </c>
      <c r="B119" s="3" t="s">
        <v>852</v>
      </c>
      <c r="C119" s="3" t="s">
        <v>32</v>
      </c>
      <c r="D119" s="3" t="s">
        <v>24</v>
      </c>
      <c r="E119" s="3" t="s">
        <v>14</v>
      </c>
      <c r="F119" s="7">
        <f>Ведомственная!G145</f>
        <v>650.9</v>
      </c>
      <c r="G119" s="7">
        <f>Ведомственная!H145</f>
        <v>650.9</v>
      </c>
      <c r="H119" s="7">
        <f>Ведомственная!I145</f>
        <v>650.9</v>
      </c>
    </row>
    <row r="120" spans="1:8">
      <c r="A120" s="49" t="s">
        <v>147</v>
      </c>
      <c r="B120" s="20" t="s">
        <v>258</v>
      </c>
      <c r="C120" s="20"/>
      <c r="D120" s="3"/>
      <c r="E120" s="3"/>
      <c r="F120" s="7">
        <f>F121+F126+F129+F132</f>
        <v>58506</v>
      </c>
      <c r="G120" s="7">
        <f t="shared" ref="G120:H120" si="60">G121+G126+G129+G132</f>
        <v>85490.1</v>
      </c>
      <c r="H120" s="7">
        <f t="shared" si="60"/>
        <v>93497.1</v>
      </c>
    </row>
    <row r="121" spans="1:8" ht="31.5">
      <c r="A121" s="49" t="s">
        <v>788</v>
      </c>
      <c r="B121" s="20" t="s">
        <v>259</v>
      </c>
      <c r="C121" s="20"/>
      <c r="D121" s="3"/>
      <c r="E121" s="3"/>
      <c r="F121" s="7">
        <f>F122</f>
        <v>43982.8</v>
      </c>
      <c r="G121" s="7">
        <f t="shared" ref="G121:H121" si="61">G122</f>
        <v>56074.200000000004</v>
      </c>
      <c r="H121" s="7">
        <f t="shared" si="61"/>
        <v>56074.200000000004</v>
      </c>
    </row>
    <row r="122" spans="1:8">
      <c r="A122" s="49" t="s">
        <v>216</v>
      </c>
      <c r="B122" s="20" t="s">
        <v>260</v>
      </c>
      <c r="C122" s="20"/>
      <c r="D122" s="3"/>
      <c r="E122" s="3"/>
      <c r="F122" s="7">
        <f>SUM(F123:F125)</f>
        <v>43982.8</v>
      </c>
      <c r="G122" s="7">
        <f t="shared" ref="G122:H122" si="62">SUM(G123:G125)</f>
        <v>56074.200000000004</v>
      </c>
      <c r="H122" s="7">
        <f t="shared" si="62"/>
        <v>56074.200000000004</v>
      </c>
    </row>
    <row r="123" spans="1:8" ht="63">
      <c r="A123" s="49" t="s">
        <v>21</v>
      </c>
      <c r="B123" s="20" t="s">
        <v>260</v>
      </c>
      <c r="C123" s="20">
        <v>100</v>
      </c>
      <c r="D123" s="3" t="s">
        <v>24</v>
      </c>
      <c r="E123" s="3" t="s">
        <v>64</v>
      </c>
      <c r="F123" s="7">
        <f>Ведомственная!G131</f>
        <v>39566.5</v>
      </c>
      <c r="G123" s="7">
        <f>Ведомственная!H131</f>
        <v>46657.9</v>
      </c>
      <c r="H123" s="7">
        <f>Ведомственная!I131</f>
        <v>46657.9</v>
      </c>
    </row>
    <row r="124" spans="1:8" ht="31.5">
      <c r="A124" s="49" t="s">
        <v>22</v>
      </c>
      <c r="B124" s="20" t="s">
        <v>260</v>
      </c>
      <c r="C124" s="20">
        <v>200</v>
      </c>
      <c r="D124" s="3" t="s">
        <v>24</v>
      </c>
      <c r="E124" s="3" t="s">
        <v>64</v>
      </c>
      <c r="F124" s="7">
        <f>Ведомственная!G132</f>
        <v>4159.8999999999996</v>
      </c>
      <c r="G124" s="7">
        <f>Ведомственная!H132</f>
        <v>9159.9</v>
      </c>
      <c r="H124" s="7">
        <f>Ведомственная!I132</f>
        <v>9159.9</v>
      </c>
    </row>
    <row r="125" spans="1:8">
      <c r="A125" s="2" t="s">
        <v>10</v>
      </c>
      <c r="B125" s="20" t="s">
        <v>260</v>
      </c>
      <c r="C125" s="20">
        <v>800</v>
      </c>
      <c r="D125" s="3" t="s">
        <v>24</v>
      </c>
      <c r="E125" s="3" t="s">
        <v>64</v>
      </c>
      <c r="F125" s="7">
        <f>Ведомственная!G133</f>
        <v>256.39999999999998</v>
      </c>
      <c r="G125" s="7">
        <f>Ведомственная!H133</f>
        <v>256.39999999999998</v>
      </c>
      <c r="H125" s="7">
        <f>Ведомственная!I133</f>
        <v>256.39999999999998</v>
      </c>
    </row>
    <row r="126" spans="1:8" ht="47.25">
      <c r="A126" s="2" t="s">
        <v>531</v>
      </c>
      <c r="B126" s="3" t="s">
        <v>261</v>
      </c>
      <c r="C126" s="20"/>
      <c r="D126" s="3"/>
      <c r="E126" s="3"/>
      <c r="F126" s="7">
        <f>F127</f>
        <v>101.9</v>
      </c>
      <c r="G126" s="7">
        <f t="shared" ref="G126:H127" si="63">G127</f>
        <v>2730.3</v>
      </c>
      <c r="H126" s="7">
        <f t="shared" si="63"/>
        <v>2730.3</v>
      </c>
    </row>
    <row r="127" spans="1:8">
      <c r="A127" s="2" t="s">
        <v>204</v>
      </c>
      <c r="B127" s="3" t="s">
        <v>262</v>
      </c>
      <c r="C127" s="20"/>
      <c r="D127" s="3"/>
      <c r="E127" s="3"/>
      <c r="F127" s="7">
        <f>F128</f>
        <v>101.9</v>
      </c>
      <c r="G127" s="7">
        <f t="shared" si="63"/>
        <v>2730.3</v>
      </c>
      <c r="H127" s="7">
        <f t="shared" si="63"/>
        <v>2730.3</v>
      </c>
    </row>
    <row r="128" spans="1:8" ht="31.5">
      <c r="A128" s="2" t="s">
        <v>22</v>
      </c>
      <c r="B128" s="3" t="s">
        <v>262</v>
      </c>
      <c r="C128" s="20">
        <v>200</v>
      </c>
      <c r="D128" s="3" t="s">
        <v>24</v>
      </c>
      <c r="E128" s="3" t="s">
        <v>64</v>
      </c>
      <c r="F128" s="7">
        <f>Ведомственная!G136</f>
        <v>101.9</v>
      </c>
      <c r="G128" s="7">
        <f>Ведомственная!H136</f>
        <v>2730.3</v>
      </c>
      <c r="H128" s="7">
        <f>Ведомственная!I136</f>
        <v>2730.3</v>
      </c>
    </row>
    <row r="129" spans="1:8" ht="63">
      <c r="A129" s="2" t="s">
        <v>790</v>
      </c>
      <c r="B129" s="20" t="s">
        <v>263</v>
      </c>
      <c r="C129" s="20"/>
      <c r="D129" s="3"/>
      <c r="E129" s="3"/>
      <c r="F129" s="7">
        <f>F130</f>
        <v>10185.6</v>
      </c>
      <c r="G129" s="7">
        <f t="shared" ref="G129:H130" si="64">G130</f>
        <v>22550.9</v>
      </c>
      <c r="H129" s="7">
        <f t="shared" si="64"/>
        <v>30557.9</v>
      </c>
    </row>
    <row r="130" spans="1:8">
      <c r="A130" s="2" t="s">
        <v>204</v>
      </c>
      <c r="B130" s="20" t="s">
        <v>264</v>
      </c>
      <c r="C130" s="20"/>
      <c r="D130" s="3"/>
      <c r="E130" s="3"/>
      <c r="F130" s="7">
        <f>F131</f>
        <v>10185.6</v>
      </c>
      <c r="G130" s="7">
        <f t="shared" si="64"/>
        <v>22550.9</v>
      </c>
      <c r="H130" s="7">
        <f t="shared" si="64"/>
        <v>30557.9</v>
      </c>
    </row>
    <row r="131" spans="1:8" ht="31.5">
      <c r="A131" s="2" t="s">
        <v>22</v>
      </c>
      <c r="B131" s="20" t="s">
        <v>264</v>
      </c>
      <c r="C131" s="20">
        <v>200</v>
      </c>
      <c r="D131" s="3" t="s">
        <v>24</v>
      </c>
      <c r="E131" s="3" t="s">
        <v>14</v>
      </c>
      <c r="F131" s="7">
        <f>Ведомственная!G149</f>
        <v>10185.6</v>
      </c>
      <c r="G131" s="7">
        <f>Ведомственная!H149</f>
        <v>22550.9</v>
      </c>
      <c r="H131" s="7">
        <f>Ведомственная!I149</f>
        <v>30557.9</v>
      </c>
    </row>
    <row r="132" spans="1:8" ht="47.25">
      <c r="A132" s="2" t="s">
        <v>789</v>
      </c>
      <c r="B132" s="20" t="s">
        <v>265</v>
      </c>
      <c r="C132" s="20"/>
      <c r="D132" s="3"/>
      <c r="E132" s="3"/>
      <c r="F132" s="7">
        <f>F133</f>
        <v>4235.7</v>
      </c>
      <c r="G132" s="7">
        <f t="shared" ref="G132:H133" si="65">G133</f>
        <v>4134.7</v>
      </c>
      <c r="H132" s="7">
        <f t="shared" si="65"/>
        <v>4134.7</v>
      </c>
    </row>
    <row r="133" spans="1:8">
      <c r="A133" s="2" t="s">
        <v>204</v>
      </c>
      <c r="B133" s="20" t="s">
        <v>266</v>
      </c>
      <c r="C133" s="20"/>
      <c r="D133" s="3"/>
      <c r="E133" s="3"/>
      <c r="F133" s="7">
        <f>F134</f>
        <v>4235.7</v>
      </c>
      <c r="G133" s="7">
        <f t="shared" si="65"/>
        <v>4134.7</v>
      </c>
      <c r="H133" s="7">
        <f t="shared" si="65"/>
        <v>4134.7</v>
      </c>
    </row>
    <row r="134" spans="1:8" ht="31.5">
      <c r="A134" s="2" t="s">
        <v>22</v>
      </c>
      <c r="B134" s="20" t="s">
        <v>266</v>
      </c>
      <c r="C134" s="20">
        <v>200</v>
      </c>
      <c r="D134" s="3" t="s">
        <v>24</v>
      </c>
      <c r="E134" s="3" t="s">
        <v>14</v>
      </c>
      <c r="F134" s="7">
        <f>Ведомственная!G152</f>
        <v>4235.7</v>
      </c>
      <c r="G134" s="7">
        <f>Ведомственная!H152</f>
        <v>4134.7</v>
      </c>
      <c r="H134" s="7">
        <f>Ведомственная!I152</f>
        <v>4134.7</v>
      </c>
    </row>
    <row r="135" spans="1:8" ht="31.5">
      <c r="A135" s="51" t="s">
        <v>708</v>
      </c>
      <c r="B135" s="52" t="s">
        <v>136</v>
      </c>
      <c r="C135" s="52"/>
      <c r="D135" s="56"/>
      <c r="E135" s="56"/>
      <c r="F135" s="54">
        <f>F136</f>
        <v>22610</v>
      </c>
      <c r="G135" s="54">
        <f t="shared" ref="G135:H135" si="66">G136</f>
        <v>27971</v>
      </c>
      <c r="H135" s="54">
        <f t="shared" si="66"/>
        <v>36823.300000000003</v>
      </c>
    </row>
    <row r="136" spans="1:8">
      <c r="A136" s="207" t="s">
        <v>147</v>
      </c>
      <c r="B136" s="20" t="s">
        <v>182</v>
      </c>
      <c r="C136" s="20"/>
      <c r="D136" s="3"/>
      <c r="E136" s="3"/>
      <c r="F136" s="7">
        <f>F137+F143</f>
        <v>22610</v>
      </c>
      <c r="G136" s="7">
        <f t="shared" ref="G136:H136" si="67">G137+G143</f>
        <v>27971</v>
      </c>
      <c r="H136" s="7">
        <f t="shared" si="67"/>
        <v>36823.300000000003</v>
      </c>
    </row>
    <row r="137" spans="1:8" ht="47.25">
      <c r="A137" s="207" t="s">
        <v>749</v>
      </c>
      <c r="B137" s="20" t="s">
        <v>183</v>
      </c>
      <c r="C137" s="20"/>
      <c r="D137" s="3"/>
      <c r="E137" s="3"/>
      <c r="F137" s="7">
        <f>F138+F140</f>
        <v>6867.7</v>
      </c>
      <c r="G137" s="7">
        <f t="shared" ref="G137:H137" si="68">G138+G140</f>
        <v>10346.9</v>
      </c>
      <c r="H137" s="7">
        <f t="shared" si="68"/>
        <v>19199.2</v>
      </c>
    </row>
    <row r="138" spans="1:8">
      <c r="A138" s="207" t="s">
        <v>18</v>
      </c>
      <c r="B138" s="20" t="s">
        <v>221</v>
      </c>
      <c r="C138" s="20"/>
      <c r="D138" s="3"/>
      <c r="E138" s="3"/>
      <c r="F138" s="7">
        <f>F139</f>
        <v>6797.4</v>
      </c>
      <c r="G138" s="7">
        <f t="shared" ref="G138:H138" si="69">G139</f>
        <v>10276.6</v>
      </c>
      <c r="H138" s="7">
        <f t="shared" si="69"/>
        <v>19128.900000000001</v>
      </c>
    </row>
    <row r="139" spans="1:8" ht="31.5">
      <c r="A139" s="207" t="s">
        <v>22</v>
      </c>
      <c r="B139" s="20" t="s">
        <v>221</v>
      </c>
      <c r="C139" s="143" t="s">
        <v>32</v>
      </c>
      <c r="D139" s="3" t="s">
        <v>26</v>
      </c>
      <c r="E139" s="3" t="s">
        <v>61</v>
      </c>
      <c r="F139" s="7">
        <f>Ведомственная!G527</f>
        <v>6797.4</v>
      </c>
      <c r="G139" s="7">
        <f>Ведомственная!H527</f>
        <v>10276.6</v>
      </c>
      <c r="H139" s="7">
        <f>Ведомственная!I527</f>
        <v>19128.900000000001</v>
      </c>
    </row>
    <row r="140" spans="1:8" ht="157.5">
      <c r="A140" s="207" t="s">
        <v>574</v>
      </c>
      <c r="B140" s="4" t="s">
        <v>804</v>
      </c>
      <c r="C140" s="182"/>
      <c r="D140" s="3"/>
      <c r="E140" s="3"/>
      <c r="F140" s="7">
        <f>F141+F142</f>
        <v>70.3</v>
      </c>
      <c r="G140" s="7">
        <f t="shared" ref="G140:H140" si="70">G141+G142</f>
        <v>70.3</v>
      </c>
      <c r="H140" s="7">
        <f t="shared" si="70"/>
        <v>70.3</v>
      </c>
    </row>
    <row r="141" spans="1:8" ht="63">
      <c r="A141" s="49" t="s">
        <v>21</v>
      </c>
      <c r="B141" s="4" t="s">
        <v>804</v>
      </c>
      <c r="C141" s="182" t="s">
        <v>31</v>
      </c>
      <c r="D141" s="3" t="s">
        <v>24</v>
      </c>
      <c r="E141" s="3" t="s">
        <v>14</v>
      </c>
      <c r="F141" s="7">
        <f>Ведомственная!G157</f>
        <v>10.6</v>
      </c>
      <c r="G141" s="7">
        <f>Ведомственная!H157</f>
        <v>10.6</v>
      </c>
      <c r="H141" s="7">
        <f>Ведомственная!I157</f>
        <v>10.6</v>
      </c>
    </row>
    <row r="142" spans="1:8" ht="31.5">
      <c r="A142" s="207" t="s">
        <v>22</v>
      </c>
      <c r="B142" s="4" t="s">
        <v>804</v>
      </c>
      <c r="C142" s="182" t="s">
        <v>32</v>
      </c>
      <c r="D142" s="3" t="s">
        <v>26</v>
      </c>
      <c r="E142" s="3" t="s">
        <v>61</v>
      </c>
      <c r="F142" s="7">
        <f>Ведомственная!G529</f>
        <v>59.7</v>
      </c>
      <c r="G142" s="7">
        <f>Ведомственная!H529</f>
        <v>59.7</v>
      </c>
      <c r="H142" s="7">
        <f>Ведомственная!I529</f>
        <v>59.7</v>
      </c>
    </row>
    <row r="143" spans="1:8" ht="47.25">
      <c r="A143" s="207" t="s">
        <v>750</v>
      </c>
      <c r="B143" s="20" t="s">
        <v>220</v>
      </c>
      <c r="C143" s="20"/>
      <c r="D143" s="3"/>
      <c r="E143" s="3"/>
      <c r="F143" s="7">
        <f>F144</f>
        <v>15742.300000000001</v>
      </c>
      <c r="G143" s="7">
        <f t="shared" ref="G143:H143" si="71">G144</f>
        <v>17624.099999999999</v>
      </c>
      <c r="H143" s="7">
        <f t="shared" si="71"/>
        <v>17624.099999999999</v>
      </c>
    </row>
    <row r="144" spans="1:8">
      <c r="A144" s="207" t="s">
        <v>216</v>
      </c>
      <c r="B144" s="20" t="s">
        <v>241</v>
      </c>
      <c r="C144" s="20"/>
      <c r="D144" s="3"/>
      <c r="E144" s="3"/>
      <c r="F144" s="7">
        <f>SUM(F145:F148)</f>
        <v>15742.300000000001</v>
      </c>
      <c r="G144" s="7">
        <f t="shared" ref="G144:H144" si="72">SUM(G145:G148)</f>
        <v>17624.099999999999</v>
      </c>
      <c r="H144" s="7">
        <f t="shared" si="72"/>
        <v>17624.099999999999</v>
      </c>
    </row>
    <row r="145" spans="1:8" ht="63">
      <c r="A145" s="2" t="s">
        <v>21</v>
      </c>
      <c r="B145" s="20" t="s">
        <v>241</v>
      </c>
      <c r="C145" s="143" t="s">
        <v>31</v>
      </c>
      <c r="D145" s="3" t="s">
        <v>26</v>
      </c>
      <c r="E145" s="3" t="s">
        <v>24</v>
      </c>
      <c r="F145" s="7">
        <f>Ведомственная!G518</f>
        <v>14147.1</v>
      </c>
      <c r="G145" s="7">
        <f>Ведомственная!H518</f>
        <v>15247.1</v>
      </c>
      <c r="H145" s="7">
        <f>Ведомственная!I518</f>
        <v>15247.1</v>
      </c>
    </row>
    <row r="146" spans="1:8" ht="31.5">
      <c r="A146" s="207" t="s">
        <v>22</v>
      </c>
      <c r="B146" s="20" t="s">
        <v>241</v>
      </c>
      <c r="C146" s="143" t="s">
        <v>32</v>
      </c>
      <c r="D146" s="3" t="s">
        <v>26</v>
      </c>
      <c r="E146" s="3" t="s">
        <v>24</v>
      </c>
      <c r="F146" s="7">
        <f>Ведомственная!G519</f>
        <v>1303.2</v>
      </c>
      <c r="G146" s="7">
        <f>Ведомственная!H519</f>
        <v>2000</v>
      </c>
      <c r="H146" s="7">
        <f>Ведомственная!I519</f>
        <v>2000</v>
      </c>
    </row>
    <row r="147" spans="1:8">
      <c r="A147" s="207" t="s">
        <v>19</v>
      </c>
      <c r="B147" s="20" t="s">
        <v>241</v>
      </c>
      <c r="C147" s="143" t="s">
        <v>39</v>
      </c>
      <c r="D147" s="3" t="s">
        <v>26</v>
      </c>
      <c r="E147" s="3" t="s">
        <v>24</v>
      </c>
      <c r="F147" s="7">
        <f>Ведомственная!G520</f>
        <v>0</v>
      </c>
      <c r="G147" s="7">
        <f>Ведомственная!H520</f>
        <v>0</v>
      </c>
      <c r="H147" s="7">
        <f>Ведомственная!I520</f>
        <v>0</v>
      </c>
    </row>
    <row r="148" spans="1:8">
      <c r="A148" s="207" t="s">
        <v>10</v>
      </c>
      <c r="B148" s="20" t="s">
        <v>241</v>
      </c>
      <c r="C148" s="143" t="s">
        <v>36</v>
      </c>
      <c r="D148" s="3" t="s">
        <v>26</v>
      </c>
      <c r="E148" s="3" t="s">
        <v>24</v>
      </c>
      <c r="F148" s="7">
        <f>Ведомственная!G521</f>
        <v>292</v>
      </c>
      <c r="G148" s="7">
        <f>Ведомственная!H521</f>
        <v>377</v>
      </c>
      <c r="H148" s="7">
        <f>Ведомственная!I521</f>
        <v>377</v>
      </c>
    </row>
    <row r="149" spans="1:8" ht="47.25">
      <c r="A149" s="51" t="s">
        <v>709</v>
      </c>
      <c r="B149" s="52" t="s">
        <v>139</v>
      </c>
      <c r="C149" s="52"/>
      <c r="D149" s="56"/>
      <c r="E149" s="56"/>
      <c r="F149" s="54">
        <f>F150+F160+F166</f>
        <v>175775.00000000003</v>
      </c>
      <c r="G149" s="54">
        <f t="shared" ref="G149:H149" si="73">G150+G160+G166</f>
        <v>197730.40000000002</v>
      </c>
      <c r="H149" s="54">
        <f t="shared" si="73"/>
        <v>55698.7</v>
      </c>
    </row>
    <row r="150" spans="1:8">
      <c r="A150" s="73" t="s">
        <v>184</v>
      </c>
      <c r="B150" s="74" t="s">
        <v>534</v>
      </c>
      <c r="C150" s="74"/>
      <c r="D150" s="3"/>
      <c r="E150" s="3"/>
      <c r="F150" s="7">
        <f>F151+F154</f>
        <v>0</v>
      </c>
      <c r="G150" s="7">
        <f t="shared" ref="G150:H150" si="74">G151+G154</f>
        <v>32580</v>
      </c>
      <c r="H150" s="7">
        <f t="shared" si="74"/>
        <v>553.1</v>
      </c>
    </row>
    <row r="151" spans="1:8" ht="31.5">
      <c r="A151" s="2" t="s">
        <v>560</v>
      </c>
      <c r="B151" s="3" t="s">
        <v>557</v>
      </c>
      <c r="C151" s="3"/>
      <c r="D151" s="3"/>
      <c r="E151" s="3"/>
      <c r="F151" s="7">
        <f>F152</f>
        <v>0</v>
      </c>
      <c r="G151" s="7">
        <f t="shared" ref="G151:H151" si="75">G152</f>
        <v>553.1</v>
      </c>
      <c r="H151" s="7">
        <f t="shared" si="75"/>
        <v>553.1</v>
      </c>
    </row>
    <row r="152" spans="1:8" ht="78.75">
      <c r="A152" s="242" t="s">
        <v>559</v>
      </c>
      <c r="B152" s="3" t="s">
        <v>558</v>
      </c>
      <c r="C152" s="3"/>
      <c r="D152" s="3"/>
      <c r="E152" s="3"/>
      <c r="F152" s="7">
        <f>F153</f>
        <v>0</v>
      </c>
      <c r="G152" s="7">
        <f t="shared" ref="G152:H152" si="76">G153</f>
        <v>553.1</v>
      </c>
      <c r="H152" s="7">
        <f t="shared" si="76"/>
        <v>553.1</v>
      </c>
    </row>
    <row r="153" spans="1:8" ht="31.5">
      <c r="A153" s="73" t="s">
        <v>100</v>
      </c>
      <c r="B153" s="3" t="s">
        <v>558</v>
      </c>
      <c r="C153" s="3" t="s">
        <v>95</v>
      </c>
      <c r="D153" s="3" t="s">
        <v>61</v>
      </c>
      <c r="E153" s="3" t="s">
        <v>20</v>
      </c>
      <c r="F153" s="7">
        <f>Ведомственная!G349</f>
        <v>0</v>
      </c>
      <c r="G153" s="7">
        <f>Ведомственная!H349</f>
        <v>553.1</v>
      </c>
      <c r="H153" s="7">
        <f>Ведомственная!I349</f>
        <v>553.1</v>
      </c>
    </row>
    <row r="154" spans="1:8" ht="31.5">
      <c r="A154" s="207" t="s">
        <v>869</v>
      </c>
      <c r="B154" s="20" t="s">
        <v>858</v>
      </c>
      <c r="C154" s="186"/>
      <c r="D154" s="3"/>
      <c r="E154" s="3"/>
      <c r="F154" s="7">
        <f>F155</f>
        <v>0</v>
      </c>
      <c r="G154" s="7">
        <f t="shared" ref="G154:H154" si="77">G155</f>
        <v>32026.9</v>
      </c>
      <c r="H154" s="7">
        <f t="shared" si="77"/>
        <v>0</v>
      </c>
    </row>
    <row r="155" spans="1:8">
      <c r="A155" s="207" t="s">
        <v>857</v>
      </c>
      <c r="B155" s="20" t="s">
        <v>859</v>
      </c>
      <c r="C155" s="186"/>
      <c r="D155" s="3"/>
      <c r="E155" s="3"/>
      <c r="F155" s="7">
        <f>F156</f>
        <v>0</v>
      </c>
      <c r="G155" s="7">
        <f t="shared" ref="G155:H155" si="78">G156</f>
        <v>32026.9</v>
      </c>
      <c r="H155" s="7">
        <f t="shared" si="78"/>
        <v>0</v>
      </c>
    </row>
    <row r="156" spans="1:8" ht="31.5">
      <c r="A156" s="207" t="s">
        <v>100</v>
      </c>
      <c r="B156" s="20" t="s">
        <v>859</v>
      </c>
      <c r="C156" s="186" t="s">
        <v>95</v>
      </c>
      <c r="D156" s="3" t="s">
        <v>61</v>
      </c>
      <c r="E156" s="3" t="s">
        <v>61</v>
      </c>
      <c r="F156" s="7">
        <f>Ведомственная!G503</f>
        <v>0</v>
      </c>
      <c r="G156" s="7">
        <f>Ведомственная!H503</f>
        <v>32026.9</v>
      </c>
      <c r="H156" s="7">
        <f>Ведомственная!I503</f>
        <v>0</v>
      </c>
    </row>
    <row r="157" spans="1:8" ht="31.5">
      <c r="A157" s="73" t="s">
        <v>444</v>
      </c>
      <c r="B157" s="74" t="s">
        <v>535</v>
      </c>
      <c r="C157" s="74"/>
      <c r="D157" s="3"/>
      <c r="E157" s="3"/>
      <c r="F157" s="7">
        <f>F158</f>
        <v>0</v>
      </c>
      <c r="G157" s="7">
        <f t="shared" ref="G157:H157" si="79">G158</f>
        <v>0</v>
      </c>
      <c r="H157" s="7">
        <f t="shared" si="79"/>
        <v>0</v>
      </c>
    </row>
    <row r="158" spans="1:8" ht="31.5">
      <c r="A158" s="73" t="s">
        <v>536</v>
      </c>
      <c r="B158" s="74" t="s">
        <v>537</v>
      </c>
      <c r="C158" s="74"/>
      <c r="D158" s="3"/>
      <c r="E158" s="3"/>
      <c r="F158" s="7">
        <f>F159</f>
        <v>0</v>
      </c>
      <c r="G158" s="7">
        <f t="shared" ref="G158:H158" si="80">G159</f>
        <v>0</v>
      </c>
      <c r="H158" s="7">
        <f t="shared" si="80"/>
        <v>0</v>
      </c>
    </row>
    <row r="159" spans="1:8" ht="31.5">
      <c r="A159" s="73" t="s">
        <v>100</v>
      </c>
      <c r="B159" s="74" t="s">
        <v>537</v>
      </c>
      <c r="C159" s="74" t="s">
        <v>95</v>
      </c>
      <c r="D159" s="3" t="s">
        <v>7</v>
      </c>
      <c r="E159" s="3" t="s">
        <v>64</v>
      </c>
      <c r="F159" s="7">
        <f>Ведомственная!G212</f>
        <v>0</v>
      </c>
      <c r="G159" s="7">
        <f>Ведомственная!H212</f>
        <v>0</v>
      </c>
      <c r="H159" s="7">
        <f>Ведомственная!I212</f>
        <v>0</v>
      </c>
    </row>
    <row r="160" spans="1:8">
      <c r="A160" s="207" t="s">
        <v>147</v>
      </c>
      <c r="B160" s="20" t="s">
        <v>168</v>
      </c>
      <c r="C160" s="20"/>
      <c r="D160" s="3"/>
      <c r="E160" s="3"/>
      <c r="F160" s="7">
        <f>F161</f>
        <v>14808.2</v>
      </c>
      <c r="G160" s="7">
        <f t="shared" ref="G160:H161" si="81">G161</f>
        <v>16745.599999999999</v>
      </c>
      <c r="H160" s="7">
        <f t="shared" si="81"/>
        <v>16745.599999999999</v>
      </c>
    </row>
    <row r="161" spans="1:8" ht="31.5">
      <c r="A161" s="49" t="s">
        <v>248</v>
      </c>
      <c r="B161" s="20" t="s">
        <v>170</v>
      </c>
      <c r="C161" s="20"/>
      <c r="D161" s="3"/>
      <c r="E161" s="3"/>
      <c r="F161" s="7">
        <f>F162</f>
        <v>14808.2</v>
      </c>
      <c r="G161" s="7">
        <f t="shared" si="81"/>
        <v>16745.599999999999</v>
      </c>
      <c r="H161" s="7">
        <f t="shared" si="81"/>
        <v>16745.599999999999</v>
      </c>
    </row>
    <row r="162" spans="1:8">
      <c r="A162" s="49" t="s">
        <v>216</v>
      </c>
      <c r="B162" s="20" t="s">
        <v>249</v>
      </c>
      <c r="C162" s="20"/>
      <c r="D162" s="3"/>
      <c r="E162" s="3"/>
      <c r="F162" s="7">
        <f>F163+F164+F165</f>
        <v>14808.2</v>
      </c>
      <c r="G162" s="7">
        <f t="shared" ref="G162:H162" si="82">G163+G164+G165</f>
        <v>16745.599999999999</v>
      </c>
      <c r="H162" s="7">
        <f t="shared" si="82"/>
        <v>16745.599999999999</v>
      </c>
    </row>
    <row r="163" spans="1:8" ht="63">
      <c r="A163" s="49" t="s">
        <v>21</v>
      </c>
      <c r="B163" s="20" t="s">
        <v>249</v>
      </c>
      <c r="C163" s="20">
        <v>100</v>
      </c>
      <c r="D163" s="3" t="s">
        <v>7</v>
      </c>
      <c r="E163" s="3" t="s">
        <v>12</v>
      </c>
      <c r="F163" s="7">
        <f>Ведомственная!G302</f>
        <v>13961.5</v>
      </c>
      <c r="G163" s="7">
        <f>Ведомственная!H302</f>
        <v>15430.1</v>
      </c>
      <c r="H163" s="7">
        <f>Ведомственная!I302</f>
        <v>15430.1</v>
      </c>
    </row>
    <row r="164" spans="1:8" ht="31.5">
      <c r="A164" s="49" t="s">
        <v>22</v>
      </c>
      <c r="B164" s="20" t="s">
        <v>249</v>
      </c>
      <c r="C164" s="20">
        <v>200</v>
      </c>
      <c r="D164" s="3" t="s">
        <v>7</v>
      </c>
      <c r="E164" s="3" t="s">
        <v>12</v>
      </c>
      <c r="F164" s="7">
        <f>Ведомственная!G303</f>
        <v>831.2</v>
      </c>
      <c r="G164" s="7">
        <f>Ведомственная!H303</f>
        <v>1300</v>
      </c>
      <c r="H164" s="7">
        <f>Ведомственная!I303</f>
        <v>1300</v>
      </c>
    </row>
    <row r="165" spans="1:8">
      <c r="A165" s="49" t="s">
        <v>10</v>
      </c>
      <c r="B165" s="20" t="s">
        <v>249</v>
      </c>
      <c r="C165" s="20">
        <v>800</v>
      </c>
      <c r="D165" s="3" t="s">
        <v>7</v>
      </c>
      <c r="E165" s="3" t="s">
        <v>12</v>
      </c>
      <c r="F165" s="7">
        <f>Ведомственная!G304</f>
        <v>15.5</v>
      </c>
      <c r="G165" s="7">
        <f>Ведомственная!H304</f>
        <v>15.5</v>
      </c>
      <c r="H165" s="7">
        <f>Ведомственная!I304</f>
        <v>15.5</v>
      </c>
    </row>
    <row r="166" spans="1:8">
      <c r="A166" s="49" t="s">
        <v>267</v>
      </c>
      <c r="B166" s="20" t="s">
        <v>268</v>
      </c>
      <c r="C166" s="20"/>
      <c r="D166" s="3"/>
      <c r="E166" s="3"/>
      <c r="F166" s="7">
        <f>F167+F171+F175+F180+F183</f>
        <v>160966.80000000002</v>
      </c>
      <c r="G166" s="7">
        <f>G167+G171+G175+G180+G183</f>
        <v>148404.80000000002</v>
      </c>
      <c r="H166" s="7">
        <f>H167+H171+H175+H180+H183</f>
        <v>38400</v>
      </c>
    </row>
    <row r="167" spans="1:8" ht="31.5">
      <c r="A167" s="49" t="s">
        <v>791</v>
      </c>
      <c r="B167" s="20" t="s">
        <v>269</v>
      </c>
      <c r="C167" s="20"/>
      <c r="D167" s="3"/>
      <c r="E167" s="3"/>
      <c r="F167" s="7">
        <f>F168</f>
        <v>38308.800000000003</v>
      </c>
      <c r="G167" s="7">
        <f t="shared" ref="G167:H167" si="83">G168</f>
        <v>0</v>
      </c>
      <c r="H167" s="7">
        <f t="shared" si="83"/>
        <v>0</v>
      </c>
    </row>
    <row r="168" spans="1:8" ht="31.5">
      <c r="A168" s="49" t="s">
        <v>270</v>
      </c>
      <c r="B168" s="20" t="s">
        <v>271</v>
      </c>
      <c r="C168" s="20"/>
      <c r="D168" s="3"/>
      <c r="E168" s="3"/>
      <c r="F168" s="7">
        <f>F169+F170</f>
        <v>38308.800000000003</v>
      </c>
      <c r="G168" s="7">
        <f t="shared" ref="G168:H168" si="84">G169+G170</f>
        <v>0</v>
      </c>
      <c r="H168" s="7">
        <f t="shared" si="84"/>
        <v>0</v>
      </c>
    </row>
    <row r="169" spans="1:8" ht="31.5">
      <c r="A169" s="49" t="s">
        <v>100</v>
      </c>
      <c r="B169" s="20" t="s">
        <v>271</v>
      </c>
      <c r="C169" s="20">
        <v>400</v>
      </c>
      <c r="D169" s="3" t="s">
        <v>47</v>
      </c>
      <c r="E169" s="3" t="s">
        <v>64</v>
      </c>
      <c r="F169" s="7">
        <f>Ведомственная!G541</f>
        <v>9750</v>
      </c>
      <c r="G169" s="7">
        <f>Ведомственная!H541</f>
        <v>0</v>
      </c>
      <c r="H169" s="7">
        <f>Ведомственная!I541</f>
        <v>0</v>
      </c>
    </row>
    <row r="170" spans="1:8" ht="31.5">
      <c r="A170" s="49" t="s">
        <v>100</v>
      </c>
      <c r="B170" s="20" t="s">
        <v>271</v>
      </c>
      <c r="C170" s="20">
        <v>400</v>
      </c>
      <c r="D170" s="3" t="s">
        <v>62</v>
      </c>
      <c r="E170" s="3" t="s">
        <v>61</v>
      </c>
      <c r="F170" s="7">
        <f>Ведомственная!G579</f>
        <v>28558.799999999999</v>
      </c>
      <c r="G170" s="7">
        <f>Ведомственная!H579</f>
        <v>0</v>
      </c>
      <c r="H170" s="7">
        <f>Ведомственная!I579</f>
        <v>0</v>
      </c>
    </row>
    <row r="171" spans="1:8" ht="31.5">
      <c r="A171" s="49" t="s">
        <v>793</v>
      </c>
      <c r="B171" s="20" t="s">
        <v>272</v>
      </c>
      <c r="C171" s="20"/>
      <c r="D171" s="3"/>
      <c r="E171" s="3"/>
      <c r="F171" s="7">
        <f>F172</f>
        <v>238.3</v>
      </c>
      <c r="G171" s="7">
        <f t="shared" ref="G171:H171" si="85">G172</f>
        <v>0</v>
      </c>
      <c r="H171" s="7">
        <f t="shared" si="85"/>
        <v>0</v>
      </c>
    </row>
    <row r="172" spans="1:8" ht="31.5">
      <c r="A172" s="49" t="s">
        <v>270</v>
      </c>
      <c r="B172" s="20" t="s">
        <v>273</v>
      </c>
      <c r="C172" s="20"/>
      <c r="D172" s="3"/>
      <c r="E172" s="3"/>
      <c r="F172" s="7">
        <f>F173+F174</f>
        <v>238.3</v>
      </c>
      <c r="G172" s="7">
        <f t="shared" ref="G172:H172" si="86">G173+G174</f>
        <v>0</v>
      </c>
      <c r="H172" s="7">
        <f t="shared" si="86"/>
        <v>0</v>
      </c>
    </row>
    <row r="173" spans="1:8" ht="31.5">
      <c r="A173" s="49" t="s">
        <v>100</v>
      </c>
      <c r="B173" s="20" t="s">
        <v>273</v>
      </c>
      <c r="C173" s="20">
        <v>400</v>
      </c>
      <c r="D173" s="3" t="s">
        <v>61</v>
      </c>
      <c r="E173" s="3" t="s">
        <v>20</v>
      </c>
      <c r="F173" s="7">
        <f>Ведомственная!G353</f>
        <v>110</v>
      </c>
      <c r="G173" s="7">
        <f>Ведомственная!H353</f>
        <v>0</v>
      </c>
      <c r="H173" s="7">
        <f>Ведомственная!I353</f>
        <v>0</v>
      </c>
    </row>
    <row r="174" spans="1:8" ht="31.5">
      <c r="A174" s="49" t="s">
        <v>100</v>
      </c>
      <c r="B174" s="20" t="s">
        <v>273</v>
      </c>
      <c r="C174" s="20">
        <v>400</v>
      </c>
      <c r="D174" s="3" t="s">
        <v>61</v>
      </c>
      <c r="E174" s="3" t="s">
        <v>61</v>
      </c>
      <c r="F174" s="7">
        <f>Ведомственная!G507</f>
        <v>128.30000000000001</v>
      </c>
      <c r="G174" s="7">
        <f>Ведомственная!H507</f>
        <v>0</v>
      </c>
      <c r="H174" s="7">
        <f>Ведомственная!I507</f>
        <v>0</v>
      </c>
    </row>
    <row r="175" spans="1:8" ht="47.25">
      <c r="A175" s="49" t="s">
        <v>792</v>
      </c>
      <c r="B175" s="20" t="s">
        <v>274</v>
      </c>
      <c r="C175" s="20"/>
      <c r="D175" s="3"/>
      <c r="E175" s="3"/>
      <c r="F175" s="7">
        <f>F176</f>
        <v>85393.8</v>
      </c>
      <c r="G175" s="7">
        <f t="shared" ref="G175:H175" si="87">G176</f>
        <v>120375.6</v>
      </c>
      <c r="H175" s="7">
        <f t="shared" si="87"/>
        <v>0</v>
      </c>
    </row>
    <row r="176" spans="1:8" ht="31.5">
      <c r="A176" s="49" t="s">
        <v>270</v>
      </c>
      <c r="B176" s="20" t="s">
        <v>275</v>
      </c>
      <c r="C176" s="20"/>
      <c r="D176" s="3"/>
      <c r="E176" s="3"/>
      <c r="F176" s="7">
        <f>SUM(F177:F179)</f>
        <v>85393.8</v>
      </c>
      <c r="G176" s="7">
        <f t="shared" ref="G176:H176" si="88">SUM(G177:G179)</f>
        <v>120375.6</v>
      </c>
      <c r="H176" s="7">
        <f t="shared" si="88"/>
        <v>0</v>
      </c>
    </row>
    <row r="177" spans="1:8" ht="31.5">
      <c r="A177" s="49" t="s">
        <v>100</v>
      </c>
      <c r="B177" s="20" t="s">
        <v>275</v>
      </c>
      <c r="C177" s="20">
        <v>400</v>
      </c>
      <c r="D177" s="3" t="s">
        <v>7</v>
      </c>
      <c r="E177" s="3" t="s">
        <v>9</v>
      </c>
      <c r="F177" s="7">
        <f>Ведомственная!G188</f>
        <v>1951.5</v>
      </c>
      <c r="G177" s="7">
        <f>Ведомственная!H188</f>
        <v>0</v>
      </c>
      <c r="H177" s="7">
        <f>Ведомственная!I188</f>
        <v>0</v>
      </c>
    </row>
    <row r="178" spans="1:8" ht="31.5">
      <c r="A178" s="49" t="s">
        <v>100</v>
      </c>
      <c r="B178" s="20" t="s">
        <v>275</v>
      </c>
      <c r="C178" s="20">
        <v>400</v>
      </c>
      <c r="D178" s="3" t="s">
        <v>7</v>
      </c>
      <c r="E178" s="3" t="s">
        <v>64</v>
      </c>
      <c r="F178" s="7">
        <f>Ведомственная!G216</f>
        <v>83442.3</v>
      </c>
      <c r="G178" s="7">
        <f>Ведомственная!H216</f>
        <v>120375.6</v>
      </c>
      <c r="H178" s="7">
        <f>Ведомственная!I216</f>
        <v>0</v>
      </c>
    </row>
    <row r="179" spans="1:8" ht="31.5">
      <c r="A179" s="49" t="s">
        <v>100</v>
      </c>
      <c r="B179" s="20" t="s">
        <v>275</v>
      </c>
      <c r="C179" s="20">
        <v>400</v>
      </c>
      <c r="D179" s="3" t="s">
        <v>61</v>
      </c>
      <c r="E179" s="3" t="s">
        <v>24</v>
      </c>
      <c r="F179" s="7">
        <f>Ведомственная!G395</f>
        <v>0</v>
      </c>
      <c r="G179" s="7">
        <f>Ведомственная!H395</f>
        <v>0</v>
      </c>
      <c r="H179" s="7">
        <f>Ведомственная!I395</f>
        <v>0</v>
      </c>
    </row>
    <row r="180" spans="1:8" ht="31.5">
      <c r="A180" s="49" t="s">
        <v>794</v>
      </c>
      <c r="B180" s="20" t="s">
        <v>276</v>
      </c>
      <c r="C180" s="20"/>
      <c r="D180" s="3"/>
      <c r="E180" s="3"/>
      <c r="F180" s="7">
        <f>F181</f>
        <v>9214.7000000000007</v>
      </c>
      <c r="G180" s="7">
        <f t="shared" ref="G180:H180" si="89">G181</f>
        <v>0</v>
      </c>
      <c r="H180" s="7">
        <f t="shared" si="89"/>
        <v>0</v>
      </c>
    </row>
    <row r="181" spans="1:8" ht="31.5">
      <c r="A181" s="49" t="s">
        <v>270</v>
      </c>
      <c r="B181" s="20" t="s">
        <v>277</v>
      </c>
      <c r="C181" s="20"/>
      <c r="D181" s="3"/>
      <c r="E181" s="3"/>
      <c r="F181" s="7">
        <f>SUM(F182:F182)</f>
        <v>9214.7000000000007</v>
      </c>
      <c r="G181" s="7">
        <f>SUM(G182:G182)</f>
        <v>0</v>
      </c>
      <c r="H181" s="7">
        <f>SUM(H182:H182)</f>
        <v>0</v>
      </c>
    </row>
    <row r="182" spans="1:8" ht="31.5">
      <c r="A182" s="49" t="s">
        <v>100</v>
      </c>
      <c r="B182" s="20" t="s">
        <v>277</v>
      </c>
      <c r="C182" s="20">
        <v>400</v>
      </c>
      <c r="D182" s="3" t="s">
        <v>61</v>
      </c>
      <c r="E182" s="3" t="s">
        <v>20</v>
      </c>
      <c r="F182" s="7">
        <f>Ведомственная!G356</f>
        <v>9214.7000000000007</v>
      </c>
      <c r="G182" s="7">
        <f>Ведомственная!H356</f>
        <v>0</v>
      </c>
      <c r="H182" s="7">
        <f>Ведомственная!I356</f>
        <v>0</v>
      </c>
    </row>
    <row r="183" spans="1:8" ht="63">
      <c r="A183" s="49" t="s">
        <v>278</v>
      </c>
      <c r="B183" s="20" t="s">
        <v>279</v>
      </c>
      <c r="C183" s="20"/>
      <c r="D183" s="3"/>
      <c r="E183" s="3"/>
      <c r="F183" s="7">
        <f>F184</f>
        <v>27811.200000000001</v>
      </c>
      <c r="G183" s="7">
        <f t="shared" ref="G183:H184" si="90">G184</f>
        <v>28029.200000000001</v>
      </c>
      <c r="H183" s="7">
        <f t="shared" si="90"/>
        <v>38400</v>
      </c>
    </row>
    <row r="184" spans="1:8">
      <c r="A184" s="2" t="s">
        <v>204</v>
      </c>
      <c r="B184" s="20" t="s">
        <v>280</v>
      </c>
      <c r="C184" s="20"/>
      <c r="D184" s="3"/>
      <c r="E184" s="3"/>
      <c r="F184" s="7">
        <f>F185</f>
        <v>27811.200000000001</v>
      </c>
      <c r="G184" s="7">
        <f t="shared" si="90"/>
        <v>28029.200000000001</v>
      </c>
      <c r="H184" s="7">
        <f t="shared" si="90"/>
        <v>38400</v>
      </c>
    </row>
    <row r="185" spans="1:8" ht="31.5">
      <c r="A185" s="22" t="s">
        <v>22</v>
      </c>
      <c r="B185" s="20" t="s">
        <v>280</v>
      </c>
      <c r="C185" s="20">
        <v>200</v>
      </c>
      <c r="D185" s="3" t="s">
        <v>9</v>
      </c>
      <c r="E185" s="3" t="s">
        <v>17</v>
      </c>
      <c r="F185" s="7">
        <f>Ведомственная!G548</f>
        <v>27811.200000000001</v>
      </c>
      <c r="G185" s="7">
        <f>Ведомственная!H548</f>
        <v>28029.200000000001</v>
      </c>
      <c r="H185" s="7">
        <f>Ведомственная!I548</f>
        <v>38400</v>
      </c>
    </row>
    <row r="186" spans="1:8" ht="63">
      <c r="A186" s="51" t="s">
        <v>710</v>
      </c>
      <c r="B186" s="52" t="s">
        <v>141</v>
      </c>
      <c r="C186" s="52"/>
      <c r="D186" s="56"/>
      <c r="E186" s="56"/>
      <c r="F186" s="54">
        <f>F187</f>
        <v>1524</v>
      </c>
      <c r="G186" s="54">
        <f t="shared" ref="G186:H186" si="91">G187</f>
        <v>0</v>
      </c>
      <c r="H186" s="54">
        <f t="shared" si="91"/>
        <v>0</v>
      </c>
    </row>
    <row r="187" spans="1:8">
      <c r="A187" s="207" t="s">
        <v>147</v>
      </c>
      <c r="B187" s="20" t="s">
        <v>172</v>
      </c>
      <c r="C187" s="143"/>
      <c r="D187" s="3"/>
      <c r="E187" s="3"/>
      <c r="F187" s="7">
        <f>F188</f>
        <v>1524</v>
      </c>
      <c r="G187" s="7">
        <f t="shared" ref="G187:H187" si="92">G188</f>
        <v>0</v>
      </c>
      <c r="H187" s="7">
        <f t="shared" si="92"/>
        <v>0</v>
      </c>
    </row>
    <row r="188" spans="1:8" ht="63">
      <c r="A188" s="207" t="s">
        <v>753</v>
      </c>
      <c r="B188" s="20" t="s">
        <v>169</v>
      </c>
      <c r="C188" s="143"/>
      <c r="D188" s="3"/>
      <c r="E188" s="3"/>
      <c r="F188" s="7">
        <f>F189</f>
        <v>1524</v>
      </c>
      <c r="G188" s="7">
        <f t="shared" ref="G188:H188" si="93">G189</f>
        <v>0</v>
      </c>
      <c r="H188" s="7">
        <f t="shared" si="93"/>
        <v>0</v>
      </c>
    </row>
    <row r="189" spans="1:8" ht="47.25">
      <c r="A189" s="207" t="s">
        <v>754</v>
      </c>
      <c r="B189" s="20" t="s">
        <v>171</v>
      </c>
      <c r="C189" s="143"/>
      <c r="D189" s="3"/>
      <c r="E189" s="3"/>
      <c r="F189" s="7">
        <f>F190</f>
        <v>1524</v>
      </c>
      <c r="G189" s="7">
        <f t="shared" ref="G189:H189" si="94">G190</f>
        <v>0</v>
      </c>
      <c r="H189" s="7">
        <f t="shared" si="94"/>
        <v>0</v>
      </c>
    </row>
    <row r="190" spans="1:8" ht="31.5">
      <c r="A190" s="22" t="s">
        <v>90</v>
      </c>
      <c r="B190" s="20" t="s">
        <v>171</v>
      </c>
      <c r="C190" s="143" t="s">
        <v>49</v>
      </c>
      <c r="D190" s="3" t="s">
        <v>7</v>
      </c>
      <c r="E190" s="3" t="s">
        <v>12</v>
      </c>
      <c r="F190" s="7">
        <f>Ведомственная!G309</f>
        <v>1524</v>
      </c>
      <c r="G190" s="7">
        <f>Ведомственная!H309</f>
        <v>0</v>
      </c>
      <c r="H190" s="7">
        <f>Ведомственная!I309</f>
        <v>0</v>
      </c>
    </row>
    <row r="191" spans="1:8" ht="47.25">
      <c r="A191" s="51" t="s">
        <v>711</v>
      </c>
      <c r="B191" s="52" t="s">
        <v>137</v>
      </c>
      <c r="C191" s="52"/>
      <c r="D191" s="56"/>
      <c r="E191" s="56"/>
      <c r="F191" s="54">
        <f>F192</f>
        <v>200</v>
      </c>
      <c r="G191" s="54">
        <f t="shared" ref="G191:G192" si="95">G192</f>
        <v>200</v>
      </c>
      <c r="H191" s="54">
        <f t="shared" ref="H191:H192" si="96">H192</f>
        <v>200</v>
      </c>
    </row>
    <row r="192" spans="1:8">
      <c r="A192" s="207" t="s">
        <v>147</v>
      </c>
      <c r="B192" s="20" t="s">
        <v>173</v>
      </c>
      <c r="C192" s="20"/>
      <c r="D192" s="3"/>
      <c r="E192" s="3"/>
      <c r="F192" s="7">
        <f>F193</f>
        <v>200</v>
      </c>
      <c r="G192" s="7">
        <f t="shared" si="95"/>
        <v>200</v>
      </c>
      <c r="H192" s="7">
        <f t="shared" si="96"/>
        <v>200</v>
      </c>
    </row>
    <row r="193" spans="1:8" ht="47.25">
      <c r="A193" s="2" t="s">
        <v>239</v>
      </c>
      <c r="B193" s="20" t="s">
        <v>174</v>
      </c>
      <c r="C193" s="20"/>
      <c r="D193" s="3"/>
      <c r="E193" s="3"/>
      <c r="F193" s="7">
        <f>F194</f>
        <v>200</v>
      </c>
      <c r="G193" s="7">
        <f t="shared" ref="G193:H193" si="97">G194</f>
        <v>200</v>
      </c>
      <c r="H193" s="7">
        <f t="shared" si="97"/>
        <v>200</v>
      </c>
    </row>
    <row r="194" spans="1:8">
      <c r="A194" s="207" t="s">
        <v>18</v>
      </c>
      <c r="B194" s="20" t="s">
        <v>240</v>
      </c>
      <c r="C194" s="20"/>
      <c r="D194" s="3"/>
      <c r="E194" s="3"/>
      <c r="F194" s="7">
        <f>F195</f>
        <v>200</v>
      </c>
      <c r="G194" s="7">
        <f t="shared" ref="G194:H194" si="98">G195</f>
        <v>200</v>
      </c>
      <c r="H194" s="7">
        <f t="shared" si="98"/>
        <v>200</v>
      </c>
    </row>
    <row r="195" spans="1:8" ht="31.5">
      <c r="A195" s="22" t="s">
        <v>22</v>
      </c>
      <c r="B195" s="20" t="s">
        <v>240</v>
      </c>
      <c r="C195" s="20">
        <v>200</v>
      </c>
      <c r="D195" s="3" t="s">
        <v>7</v>
      </c>
      <c r="E195" s="3" t="s">
        <v>12</v>
      </c>
      <c r="F195" s="7">
        <f>Ведомственная!G314</f>
        <v>200</v>
      </c>
      <c r="G195" s="7">
        <f>Ведомственная!H314</f>
        <v>200</v>
      </c>
      <c r="H195" s="7">
        <f>Ведомственная!I314</f>
        <v>200</v>
      </c>
    </row>
    <row r="196" spans="1:8" ht="31.5">
      <c r="A196" s="51" t="s">
        <v>110</v>
      </c>
      <c r="B196" s="55" t="s">
        <v>138</v>
      </c>
      <c r="C196" s="52"/>
      <c r="D196" s="56"/>
      <c r="E196" s="56"/>
      <c r="F196" s="54">
        <f>F197</f>
        <v>11250</v>
      </c>
      <c r="G196" s="54">
        <f t="shared" ref="G196:H196" si="99">G197</f>
        <v>6550</v>
      </c>
      <c r="H196" s="54">
        <f t="shared" si="99"/>
        <v>6550</v>
      </c>
    </row>
    <row r="197" spans="1:8">
      <c r="A197" s="207" t="s">
        <v>147</v>
      </c>
      <c r="B197" s="143" t="s">
        <v>175</v>
      </c>
      <c r="C197" s="20"/>
      <c r="D197" s="3"/>
      <c r="E197" s="3"/>
      <c r="F197" s="7">
        <f>F198+F201</f>
        <v>11250</v>
      </c>
      <c r="G197" s="7">
        <f t="shared" ref="G197:H197" si="100">G198+G201</f>
        <v>6550</v>
      </c>
      <c r="H197" s="7">
        <f t="shared" si="100"/>
        <v>6550</v>
      </c>
    </row>
    <row r="198" spans="1:8" ht="47.25">
      <c r="A198" s="207" t="s">
        <v>755</v>
      </c>
      <c r="B198" s="143" t="s">
        <v>176</v>
      </c>
      <c r="C198" s="20"/>
      <c r="D198" s="3"/>
      <c r="E198" s="3"/>
      <c r="F198" s="7">
        <f>F199</f>
        <v>6000</v>
      </c>
      <c r="G198" s="7">
        <f t="shared" ref="G198:H198" si="101">G199</f>
        <v>6000</v>
      </c>
      <c r="H198" s="7">
        <f t="shared" si="101"/>
        <v>6000</v>
      </c>
    </row>
    <row r="199" spans="1:8" ht="47.25">
      <c r="A199" s="207" t="s">
        <v>763</v>
      </c>
      <c r="B199" s="143" t="s">
        <v>177</v>
      </c>
      <c r="C199" s="143"/>
      <c r="D199" s="3"/>
      <c r="E199" s="3"/>
      <c r="F199" s="7">
        <f>F200</f>
        <v>6000</v>
      </c>
      <c r="G199" s="7">
        <f t="shared" ref="G199:H199" si="102">G200</f>
        <v>6000</v>
      </c>
      <c r="H199" s="7">
        <f t="shared" si="102"/>
        <v>6000</v>
      </c>
    </row>
    <row r="200" spans="1:8" ht="31.5">
      <c r="A200" s="207" t="s">
        <v>90</v>
      </c>
      <c r="B200" s="143" t="s">
        <v>177</v>
      </c>
      <c r="C200" s="143" t="s">
        <v>49</v>
      </c>
      <c r="D200" s="3" t="s">
        <v>7</v>
      </c>
      <c r="E200" s="3" t="s">
        <v>12</v>
      </c>
      <c r="F200" s="7">
        <f>SUM(Ведомственная!G319)</f>
        <v>6000</v>
      </c>
      <c r="G200" s="7">
        <f>SUM(Ведомственная!H319)</f>
        <v>6000</v>
      </c>
      <c r="H200" s="7">
        <f>SUM(Ведомственная!I319)</f>
        <v>6000</v>
      </c>
    </row>
    <row r="201" spans="1:8" ht="31.5">
      <c r="A201" s="207" t="s">
        <v>203</v>
      </c>
      <c r="B201" s="143" t="s">
        <v>178</v>
      </c>
      <c r="C201" s="143"/>
      <c r="D201" s="3"/>
      <c r="E201" s="3"/>
      <c r="F201" s="7">
        <f>F202</f>
        <v>5250</v>
      </c>
      <c r="G201" s="7">
        <f t="shared" ref="G201:H201" si="103">G202</f>
        <v>550</v>
      </c>
      <c r="H201" s="7">
        <f t="shared" si="103"/>
        <v>550</v>
      </c>
    </row>
    <row r="202" spans="1:8" ht="47.25">
      <c r="A202" s="207" t="s">
        <v>763</v>
      </c>
      <c r="B202" s="143" t="s">
        <v>179</v>
      </c>
      <c r="C202" s="143"/>
      <c r="D202" s="3"/>
      <c r="E202" s="3"/>
      <c r="F202" s="7">
        <f>F203</f>
        <v>5250</v>
      </c>
      <c r="G202" s="7">
        <f t="shared" ref="G202:H202" si="104">G203</f>
        <v>550</v>
      </c>
      <c r="H202" s="7">
        <f t="shared" si="104"/>
        <v>550</v>
      </c>
    </row>
    <row r="203" spans="1:8" ht="31.5">
      <c r="A203" s="207" t="s">
        <v>90</v>
      </c>
      <c r="B203" s="143" t="s">
        <v>179</v>
      </c>
      <c r="C203" s="143" t="s">
        <v>49</v>
      </c>
      <c r="D203" s="3" t="s">
        <v>7</v>
      </c>
      <c r="E203" s="3" t="s">
        <v>12</v>
      </c>
      <c r="F203" s="7">
        <f>Ведомственная!G322</f>
        <v>5250</v>
      </c>
      <c r="G203" s="7">
        <f>Ведомственная!H322</f>
        <v>550</v>
      </c>
      <c r="H203" s="7">
        <f>Ведомственная!I322</f>
        <v>550</v>
      </c>
    </row>
    <row r="204" spans="1:8" ht="47.25">
      <c r="A204" s="51" t="s">
        <v>109</v>
      </c>
      <c r="B204" s="52" t="s">
        <v>134</v>
      </c>
      <c r="C204" s="52"/>
      <c r="D204" s="56"/>
      <c r="E204" s="56"/>
      <c r="F204" s="54">
        <f>F205</f>
        <v>8966</v>
      </c>
      <c r="G204" s="54">
        <f t="shared" ref="G204:H204" si="105">G205</f>
        <v>8966</v>
      </c>
      <c r="H204" s="54">
        <f t="shared" si="105"/>
        <v>8966</v>
      </c>
    </row>
    <row r="205" spans="1:8">
      <c r="A205" s="207" t="s">
        <v>147</v>
      </c>
      <c r="B205" s="20" t="s">
        <v>162</v>
      </c>
      <c r="C205" s="20"/>
      <c r="D205" s="3"/>
      <c r="E205" s="3"/>
      <c r="F205" s="7">
        <f>F206+F209</f>
        <v>8966</v>
      </c>
      <c r="G205" s="7">
        <f t="shared" ref="G205:H205" si="106">G206+G209</f>
        <v>8966</v>
      </c>
      <c r="H205" s="7">
        <f t="shared" si="106"/>
        <v>8966</v>
      </c>
    </row>
    <row r="206" spans="1:8" ht="31.5">
      <c r="A206" s="207" t="s">
        <v>208</v>
      </c>
      <c r="B206" s="20" t="s">
        <v>164</v>
      </c>
      <c r="C206" s="20"/>
      <c r="D206" s="3"/>
      <c r="E206" s="3"/>
      <c r="F206" s="7">
        <f>F207</f>
        <v>8513.2000000000007</v>
      </c>
      <c r="G206" s="7">
        <f t="shared" ref="G206:H206" si="107">G207</f>
        <v>8513.2000000000007</v>
      </c>
      <c r="H206" s="7">
        <f t="shared" si="107"/>
        <v>8513.2000000000007</v>
      </c>
    </row>
    <row r="207" spans="1:8">
      <c r="A207" s="207" t="s">
        <v>216</v>
      </c>
      <c r="B207" s="20" t="s">
        <v>217</v>
      </c>
      <c r="C207" s="20"/>
      <c r="D207" s="3"/>
      <c r="E207" s="3"/>
      <c r="F207" s="7">
        <f>F208</f>
        <v>8513.2000000000007</v>
      </c>
      <c r="G207" s="7">
        <f t="shared" ref="G207:H207" si="108">G208</f>
        <v>8513.2000000000007</v>
      </c>
      <c r="H207" s="7">
        <f t="shared" si="108"/>
        <v>8513.2000000000007</v>
      </c>
    </row>
    <row r="208" spans="1:8" ht="31.5">
      <c r="A208" s="207" t="s">
        <v>90</v>
      </c>
      <c r="B208" s="20" t="s">
        <v>217</v>
      </c>
      <c r="C208" s="20">
        <v>600</v>
      </c>
      <c r="D208" s="3" t="s">
        <v>17</v>
      </c>
      <c r="E208" s="3" t="s">
        <v>34</v>
      </c>
      <c r="F208" s="7">
        <f>SUM(Ведомственная!G103)</f>
        <v>8513.2000000000007</v>
      </c>
      <c r="G208" s="7">
        <f>SUM(Ведомственная!H103)</f>
        <v>8513.2000000000007</v>
      </c>
      <c r="H208" s="7">
        <f>SUM(Ведомственная!I103)</f>
        <v>8513.2000000000007</v>
      </c>
    </row>
    <row r="209" spans="1:8" ht="31.5">
      <c r="A209" s="207" t="s">
        <v>209</v>
      </c>
      <c r="B209" s="20" t="s">
        <v>165</v>
      </c>
      <c r="C209" s="20"/>
      <c r="D209" s="3"/>
      <c r="E209" s="3"/>
      <c r="F209" s="7">
        <f>F210</f>
        <v>452.8</v>
      </c>
      <c r="G209" s="7">
        <f t="shared" ref="G209:H209" si="109">G210</f>
        <v>452.8</v>
      </c>
      <c r="H209" s="7">
        <f t="shared" si="109"/>
        <v>452.8</v>
      </c>
    </row>
    <row r="210" spans="1:8" ht="63">
      <c r="A210" s="207" t="s">
        <v>283</v>
      </c>
      <c r="B210" s="20" t="s">
        <v>210</v>
      </c>
      <c r="C210" s="20"/>
      <c r="D210" s="3"/>
      <c r="E210" s="3"/>
      <c r="F210" s="7">
        <f>F211</f>
        <v>452.8</v>
      </c>
      <c r="G210" s="7">
        <f t="shared" ref="G210:H210" si="110">G211</f>
        <v>452.8</v>
      </c>
      <c r="H210" s="7">
        <f t="shared" si="110"/>
        <v>452.8</v>
      </c>
    </row>
    <row r="211" spans="1:8" ht="31.5">
      <c r="A211" s="207" t="s">
        <v>90</v>
      </c>
      <c r="B211" s="20" t="s">
        <v>210</v>
      </c>
      <c r="C211" s="20">
        <v>600</v>
      </c>
      <c r="D211" s="3" t="s">
        <v>17</v>
      </c>
      <c r="E211" s="3" t="s">
        <v>34</v>
      </c>
      <c r="F211" s="7">
        <f>Ведомственная!G106</f>
        <v>452.8</v>
      </c>
      <c r="G211" s="7">
        <f>Ведомственная!H106</f>
        <v>452.8</v>
      </c>
      <c r="H211" s="7">
        <f>Ведомственная!I106</f>
        <v>452.8</v>
      </c>
    </row>
    <row r="212" spans="1:8">
      <c r="A212" s="51" t="s">
        <v>224</v>
      </c>
      <c r="B212" s="52" t="s">
        <v>223</v>
      </c>
      <c r="C212" s="52"/>
      <c r="D212" s="56"/>
      <c r="E212" s="56"/>
      <c r="F212" s="54">
        <f>F213</f>
        <v>35386.9</v>
      </c>
      <c r="G212" s="54">
        <f t="shared" ref="G212:H212" si="111">G213</f>
        <v>35386.9</v>
      </c>
      <c r="H212" s="54">
        <f t="shared" si="111"/>
        <v>35386.9</v>
      </c>
    </row>
    <row r="213" spans="1:8">
      <c r="A213" s="207" t="s">
        <v>147</v>
      </c>
      <c r="B213" s="20" t="s">
        <v>469</v>
      </c>
      <c r="C213" s="20"/>
      <c r="D213" s="3"/>
      <c r="E213" s="3"/>
      <c r="F213" s="7">
        <f>F214</f>
        <v>35386.9</v>
      </c>
      <c r="G213" s="7">
        <f t="shared" ref="G213:H213" si="112">G214</f>
        <v>35386.9</v>
      </c>
      <c r="H213" s="7">
        <f t="shared" si="112"/>
        <v>35386.9</v>
      </c>
    </row>
    <row r="214" spans="1:8" ht="39" customHeight="1">
      <c r="A214" s="207" t="s">
        <v>764</v>
      </c>
      <c r="B214" s="20" t="s">
        <v>470</v>
      </c>
      <c r="C214" s="20"/>
      <c r="D214" s="3"/>
      <c r="E214" s="3"/>
      <c r="F214" s="7">
        <f>F215</f>
        <v>35386.9</v>
      </c>
      <c r="G214" s="7">
        <f t="shared" ref="G214:H214" si="113">G215</f>
        <v>35386.9</v>
      </c>
      <c r="H214" s="7">
        <f t="shared" si="113"/>
        <v>35386.9</v>
      </c>
    </row>
    <row r="215" spans="1:8">
      <c r="A215" s="21" t="s">
        <v>18</v>
      </c>
      <c r="B215" s="20" t="s">
        <v>471</v>
      </c>
      <c r="C215" s="20"/>
      <c r="D215" s="3"/>
      <c r="E215" s="3"/>
      <c r="F215" s="7">
        <f>F216</f>
        <v>35386.9</v>
      </c>
      <c r="G215" s="7">
        <f t="shared" ref="G215:H215" si="114">G216</f>
        <v>35386.9</v>
      </c>
      <c r="H215" s="7">
        <f t="shared" si="114"/>
        <v>35386.9</v>
      </c>
    </row>
    <row r="216" spans="1:8" ht="31.5">
      <c r="A216" s="22" t="s">
        <v>22</v>
      </c>
      <c r="B216" s="20" t="s">
        <v>471</v>
      </c>
      <c r="C216" s="20">
        <v>200</v>
      </c>
      <c r="D216" s="3" t="s">
        <v>61</v>
      </c>
      <c r="E216" s="3" t="s">
        <v>24</v>
      </c>
      <c r="F216" s="7">
        <f>Ведомственная!G400</f>
        <v>35386.9</v>
      </c>
      <c r="G216" s="7">
        <f>Ведомственная!H400</f>
        <v>35386.9</v>
      </c>
      <c r="H216" s="7">
        <f>Ведомственная!I400</f>
        <v>35386.9</v>
      </c>
    </row>
    <row r="217" spans="1:8" ht="31.5">
      <c r="A217" s="51" t="s">
        <v>712</v>
      </c>
      <c r="B217" s="52" t="s">
        <v>225</v>
      </c>
      <c r="C217" s="52"/>
      <c r="D217" s="56"/>
      <c r="E217" s="56"/>
      <c r="F217" s="54">
        <f>F218+F222</f>
        <v>36710.299999999996</v>
      </c>
      <c r="G217" s="54">
        <f t="shared" ref="G217:H217" si="115">G218+G222</f>
        <v>55710.299999999996</v>
      </c>
      <c r="H217" s="54">
        <f t="shared" si="115"/>
        <v>55710.299999999996</v>
      </c>
    </row>
    <row r="218" spans="1:8">
      <c r="A218" s="21" t="s">
        <v>184</v>
      </c>
      <c r="B218" s="20" t="s">
        <v>472</v>
      </c>
      <c r="C218" s="20"/>
      <c r="D218" s="3"/>
      <c r="E218" s="3"/>
      <c r="F218" s="7">
        <f>F219</f>
        <v>1182.7</v>
      </c>
      <c r="G218" s="7">
        <f t="shared" ref="G218" si="116">G219</f>
        <v>1182.7</v>
      </c>
      <c r="H218" s="7">
        <f t="shared" ref="H218" si="117">H219</f>
        <v>1182.7</v>
      </c>
    </row>
    <row r="219" spans="1:8" ht="31.5">
      <c r="A219" s="207" t="s">
        <v>473</v>
      </c>
      <c r="B219" s="20" t="s">
        <v>474</v>
      </c>
      <c r="C219" s="20"/>
      <c r="D219" s="3"/>
      <c r="E219" s="3"/>
      <c r="F219" s="7">
        <f>F220</f>
        <v>1182.7</v>
      </c>
      <c r="G219" s="7">
        <f t="shared" ref="G219:H219" si="118">G220</f>
        <v>1182.7</v>
      </c>
      <c r="H219" s="7">
        <f t="shared" si="118"/>
        <v>1182.7</v>
      </c>
    </row>
    <row r="220" spans="1:8" ht="47.25">
      <c r="A220" s="207" t="s">
        <v>475</v>
      </c>
      <c r="B220" s="20" t="s">
        <v>476</v>
      </c>
      <c r="C220" s="20"/>
      <c r="D220" s="3"/>
      <c r="E220" s="3"/>
      <c r="F220" s="7">
        <f>F221</f>
        <v>1182.7</v>
      </c>
      <c r="G220" s="7">
        <f t="shared" ref="G220:H220" si="119">G221</f>
        <v>1182.7</v>
      </c>
      <c r="H220" s="7">
        <f t="shared" si="119"/>
        <v>1182.7</v>
      </c>
    </row>
    <row r="221" spans="1:8" ht="31.5">
      <c r="A221" s="22" t="s">
        <v>22</v>
      </c>
      <c r="B221" s="20" t="s">
        <v>476</v>
      </c>
      <c r="C221" s="20">
        <v>200</v>
      </c>
      <c r="D221" s="3" t="s">
        <v>61</v>
      </c>
      <c r="E221" s="3" t="s">
        <v>24</v>
      </c>
      <c r="F221" s="7">
        <f>Ведомственная!G405</f>
        <v>1182.7</v>
      </c>
      <c r="G221" s="7">
        <f>Ведомственная!H405</f>
        <v>1182.7</v>
      </c>
      <c r="H221" s="7">
        <f>Ведомственная!I405</f>
        <v>1182.7</v>
      </c>
    </row>
    <row r="222" spans="1:8">
      <c r="A222" s="207" t="s">
        <v>147</v>
      </c>
      <c r="B222" s="20" t="s">
        <v>477</v>
      </c>
      <c r="C222" s="20"/>
      <c r="D222" s="3"/>
      <c r="E222" s="3"/>
      <c r="F222" s="7">
        <f>F223+F228</f>
        <v>35527.599999999999</v>
      </c>
      <c r="G222" s="7">
        <f>G223+G228</f>
        <v>54527.6</v>
      </c>
      <c r="H222" s="7">
        <f>H223+H228</f>
        <v>54527.6</v>
      </c>
    </row>
    <row r="223" spans="1:8" ht="47.25">
      <c r="A223" s="207" t="s">
        <v>766</v>
      </c>
      <c r="B223" s="20" t="s">
        <v>478</v>
      </c>
      <c r="C223" s="20"/>
      <c r="D223" s="3"/>
      <c r="E223" s="3"/>
      <c r="F223" s="7">
        <f>F224+F226</f>
        <v>32816.5</v>
      </c>
      <c r="G223" s="7">
        <f>G224+G226</f>
        <v>51816.5</v>
      </c>
      <c r="H223" s="7">
        <f>H224+H226</f>
        <v>51816.5</v>
      </c>
    </row>
    <row r="224" spans="1:8">
      <c r="A224" s="21" t="s">
        <v>18</v>
      </c>
      <c r="B224" s="20" t="s">
        <v>479</v>
      </c>
      <c r="C224" s="20"/>
      <c r="D224" s="3"/>
      <c r="E224" s="3"/>
      <c r="F224" s="7">
        <f>F225</f>
        <v>32816.5</v>
      </c>
      <c r="G224" s="7">
        <f t="shared" ref="G224" si="120">G225</f>
        <v>51816.5</v>
      </c>
      <c r="H224" s="7">
        <f t="shared" ref="H224" si="121">H225</f>
        <v>51816.5</v>
      </c>
    </row>
    <row r="225" spans="1:8" ht="31.5">
      <c r="A225" s="22" t="s">
        <v>22</v>
      </c>
      <c r="B225" s="20" t="s">
        <v>479</v>
      </c>
      <c r="C225" s="20">
        <v>200</v>
      </c>
      <c r="D225" s="3" t="s">
        <v>61</v>
      </c>
      <c r="E225" s="3" t="s">
        <v>24</v>
      </c>
      <c r="F225" s="7">
        <f>Ведомственная!G409</f>
        <v>32816.5</v>
      </c>
      <c r="G225" s="7">
        <f>Ведомственная!H409</f>
        <v>51816.5</v>
      </c>
      <c r="H225" s="7">
        <f>Ведомственная!I409</f>
        <v>51816.5</v>
      </c>
    </row>
    <row r="226" spans="1:8" ht="31.5" hidden="1" customHeight="1">
      <c r="A226" s="22" t="s">
        <v>539</v>
      </c>
      <c r="B226" s="20" t="s">
        <v>540</v>
      </c>
      <c r="C226" s="3"/>
      <c r="D226" s="3"/>
      <c r="E226" s="3"/>
      <c r="F226" s="7">
        <f>F227</f>
        <v>0</v>
      </c>
      <c r="G226" s="7">
        <f t="shared" ref="G226:H226" si="122">G227</f>
        <v>0</v>
      </c>
      <c r="H226" s="7">
        <f t="shared" si="122"/>
        <v>0</v>
      </c>
    </row>
    <row r="227" spans="1:8" ht="31.5" hidden="1">
      <c r="A227" s="22" t="s">
        <v>22</v>
      </c>
      <c r="B227" s="20" t="s">
        <v>540</v>
      </c>
      <c r="C227" s="3" t="s">
        <v>32</v>
      </c>
      <c r="D227" s="3" t="s">
        <v>7</v>
      </c>
      <c r="E227" s="3" t="s">
        <v>64</v>
      </c>
      <c r="F227" s="7">
        <f>Ведомственная!G221</f>
        <v>0</v>
      </c>
      <c r="G227" s="7">
        <f>Ведомственная!H221</f>
        <v>0</v>
      </c>
      <c r="H227" s="7">
        <f>Ведомственная!I221</f>
        <v>0</v>
      </c>
    </row>
    <row r="228" spans="1:8" ht="47.25">
      <c r="A228" s="207" t="s">
        <v>767</v>
      </c>
      <c r="B228" s="20" t="s">
        <v>480</v>
      </c>
      <c r="C228" s="20"/>
      <c r="D228" s="3"/>
      <c r="E228" s="3"/>
      <c r="F228" s="7">
        <f>F229</f>
        <v>2711.1</v>
      </c>
      <c r="G228" s="7">
        <f t="shared" ref="G228:H229" si="123">G229</f>
        <v>2711.1</v>
      </c>
      <c r="H228" s="7">
        <f t="shared" si="123"/>
        <v>2711.1</v>
      </c>
    </row>
    <row r="229" spans="1:8">
      <c r="A229" s="21" t="s">
        <v>18</v>
      </c>
      <c r="B229" s="20" t="s">
        <v>481</v>
      </c>
      <c r="C229" s="20"/>
      <c r="D229" s="3"/>
      <c r="E229" s="3"/>
      <c r="F229" s="7">
        <f>F230</f>
        <v>2711.1</v>
      </c>
      <c r="G229" s="7">
        <f t="shared" si="123"/>
        <v>2711.1</v>
      </c>
      <c r="H229" s="7">
        <f t="shared" si="123"/>
        <v>2711.1</v>
      </c>
    </row>
    <row r="230" spans="1:8" ht="31.5">
      <c r="A230" s="22" t="s">
        <v>22</v>
      </c>
      <c r="B230" s="20" t="s">
        <v>481</v>
      </c>
      <c r="C230" s="20">
        <v>200</v>
      </c>
      <c r="D230" s="3" t="s">
        <v>61</v>
      </c>
      <c r="E230" s="3" t="s">
        <v>24</v>
      </c>
      <c r="F230" s="7">
        <f>Ведомственная!G412</f>
        <v>2711.1</v>
      </c>
      <c r="G230" s="7">
        <f>Ведомственная!H412</f>
        <v>2711.1</v>
      </c>
      <c r="H230" s="7">
        <f>Ведомственная!I412</f>
        <v>2711.1</v>
      </c>
    </row>
    <row r="231" spans="1:8" ht="47.25">
      <c r="A231" s="51" t="s">
        <v>713</v>
      </c>
      <c r="B231" s="52" t="s">
        <v>185</v>
      </c>
      <c r="C231" s="52"/>
      <c r="D231" s="56"/>
      <c r="E231" s="56"/>
      <c r="F231" s="54">
        <f>F232</f>
        <v>11645.2</v>
      </c>
      <c r="G231" s="54">
        <f t="shared" ref="G231:G232" si="124">G232</f>
        <v>11645.2</v>
      </c>
      <c r="H231" s="54">
        <f t="shared" ref="H231:H232" si="125">H232</f>
        <v>11645.2</v>
      </c>
    </row>
    <row r="232" spans="1:8">
      <c r="A232" s="207" t="s">
        <v>147</v>
      </c>
      <c r="B232" s="3" t="s">
        <v>187</v>
      </c>
      <c r="C232" s="3"/>
      <c r="D232" s="3"/>
      <c r="E232" s="3"/>
      <c r="F232" s="7">
        <f>F233</f>
        <v>11645.2</v>
      </c>
      <c r="G232" s="7">
        <f t="shared" si="124"/>
        <v>11645.2</v>
      </c>
      <c r="H232" s="7">
        <f t="shared" si="125"/>
        <v>11645.2</v>
      </c>
    </row>
    <row r="233" spans="1:8" ht="31.5">
      <c r="A233" s="207" t="s">
        <v>214</v>
      </c>
      <c r="B233" s="3" t="s">
        <v>186</v>
      </c>
      <c r="C233" s="3"/>
      <c r="D233" s="3"/>
      <c r="E233" s="3"/>
      <c r="F233" s="7">
        <f>F238+F236+F234</f>
        <v>11645.2</v>
      </c>
      <c r="G233" s="7">
        <f t="shared" ref="G233:H233" si="126">G238+G236+G234</f>
        <v>11645.2</v>
      </c>
      <c r="H233" s="7">
        <f t="shared" si="126"/>
        <v>11645.2</v>
      </c>
    </row>
    <row r="234" spans="1:8">
      <c r="A234" s="207" t="s">
        <v>482</v>
      </c>
      <c r="B234" s="3" t="s">
        <v>483</v>
      </c>
      <c r="C234" s="3"/>
      <c r="D234" s="3"/>
      <c r="E234" s="3"/>
      <c r="F234" s="7">
        <f>F235</f>
        <v>9323.5</v>
      </c>
      <c r="G234" s="7">
        <f t="shared" ref="G234:H234" si="127">G235</f>
        <v>9323.5</v>
      </c>
      <c r="H234" s="7">
        <f t="shared" si="127"/>
        <v>9323.5</v>
      </c>
    </row>
    <row r="235" spans="1:8" ht="31.5">
      <c r="A235" s="2" t="s">
        <v>22</v>
      </c>
      <c r="B235" s="3" t="s">
        <v>483</v>
      </c>
      <c r="C235" s="3" t="s">
        <v>32</v>
      </c>
      <c r="D235" s="3" t="s">
        <v>61</v>
      </c>
      <c r="E235" s="3" t="s">
        <v>24</v>
      </c>
      <c r="F235" s="7">
        <f>Ведомственная!G417</f>
        <v>9323.5</v>
      </c>
      <c r="G235" s="7">
        <f>Ведомственная!H417</f>
        <v>9323.5</v>
      </c>
      <c r="H235" s="7">
        <f>Ведомственная!I417</f>
        <v>9323.5</v>
      </c>
    </row>
    <row r="236" spans="1:8">
      <c r="A236" s="207" t="s">
        <v>455</v>
      </c>
      <c r="B236" s="3" t="s">
        <v>454</v>
      </c>
      <c r="C236" s="3"/>
      <c r="D236" s="3"/>
      <c r="E236" s="3"/>
      <c r="F236" s="7">
        <f>F237</f>
        <v>1900</v>
      </c>
      <c r="G236" s="7">
        <f t="shared" ref="G236:H236" si="128">G237</f>
        <v>1900</v>
      </c>
      <c r="H236" s="7">
        <f t="shared" si="128"/>
        <v>1900</v>
      </c>
    </row>
    <row r="237" spans="1:8" ht="31.5">
      <c r="A237" s="2" t="s">
        <v>22</v>
      </c>
      <c r="B237" s="3" t="s">
        <v>454</v>
      </c>
      <c r="C237" s="3" t="s">
        <v>32</v>
      </c>
      <c r="D237" s="3" t="s">
        <v>61</v>
      </c>
      <c r="E237" s="3" t="s">
        <v>20</v>
      </c>
      <c r="F237" s="7">
        <f>Ведомственная!G361</f>
        <v>1900</v>
      </c>
      <c r="G237" s="7">
        <f>Ведомственная!H361</f>
        <v>1900</v>
      </c>
      <c r="H237" s="7">
        <f>Ведомственная!I361</f>
        <v>1900</v>
      </c>
    </row>
    <row r="238" spans="1:8" ht="31.5">
      <c r="A238" s="2" t="s">
        <v>215</v>
      </c>
      <c r="B238" s="3" t="s">
        <v>242</v>
      </c>
      <c r="C238" s="3"/>
      <c r="D238" s="3"/>
      <c r="E238" s="3"/>
      <c r="F238" s="7">
        <f>F239</f>
        <v>421.7</v>
      </c>
      <c r="G238" s="7">
        <f t="shared" ref="G238:H238" si="129">G239</f>
        <v>421.7</v>
      </c>
      <c r="H238" s="7">
        <f t="shared" si="129"/>
        <v>421.7</v>
      </c>
    </row>
    <row r="239" spans="1:8" ht="31.5">
      <c r="A239" s="2" t="s">
        <v>22</v>
      </c>
      <c r="B239" s="3" t="s">
        <v>242</v>
      </c>
      <c r="C239" s="3" t="s">
        <v>32</v>
      </c>
      <c r="D239" s="3" t="s">
        <v>26</v>
      </c>
      <c r="E239" s="3" t="s">
        <v>61</v>
      </c>
      <c r="F239" s="7">
        <f>Ведомственная!G534</f>
        <v>421.7</v>
      </c>
      <c r="G239" s="7">
        <f>Ведомственная!H534</f>
        <v>421.7</v>
      </c>
      <c r="H239" s="7">
        <f>Ведомственная!I534</f>
        <v>421.7</v>
      </c>
    </row>
    <row r="240" spans="1:8" ht="47.25">
      <c r="A240" s="51" t="s">
        <v>714</v>
      </c>
      <c r="B240" s="52" t="s">
        <v>226</v>
      </c>
      <c r="C240" s="52"/>
      <c r="D240" s="56"/>
      <c r="E240" s="56"/>
      <c r="F240" s="54">
        <f>F245+F251+F241</f>
        <v>187271.80000000002</v>
      </c>
      <c r="G240" s="54">
        <f t="shared" ref="G240:H240" si="130">G245+G251+G241</f>
        <v>153627.9</v>
      </c>
      <c r="H240" s="54">
        <f t="shared" si="130"/>
        <v>912364.6</v>
      </c>
    </row>
    <row r="241" spans="1:8" ht="31.5">
      <c r="A241" s="209" t="s">
        <v>146</v>
      </c>
      <c r="B241" s="3" t="s">
        <v>576</v>
      </c>
      <c r="C241" s="94"/>
      <c r="D241" s="3"/>
      <c r="E241" s="3"/>
      <c r="F241" s="7">
        <f>F242</f>
        <v>10270</v>
      </c>
      <c r="G241" s="7">
        <f t="shared" ref="G241:H241" si="131">G242</f>
        <v>41833.9</v>
      </c>
      <c r="H241" s="7">
        <f t="shared" si="131"/>
        <v>64133.1</v>
      </c>
    </row>
    <row r="242" spans="1:8" ht="31.5">
      <c r="A242" s="2" t="s">
        <v>864</v>
      </c>
      <c r="B242" s="3" t="s">
        <v>577</v>
      </c>
      <c r="C242" s="94"/>
      <c r="D242" s="3"/>
      <c r="E242" s="3"/>
      <c r="F242" s="7">
        <f>F243</f>
        <v>10270</v>
      </c>
      <c r="G242" s="7">
        <f t="shared" ref="G242:H242" si="132">G243</f>
        <v>41833.9</v>
      </c>
      <c r="H242" s="7">
        <f t="shared" si="132"/>
        <v>64133.1</v>
      </c>
    </row>
    <row r="243" spans="1:8" ht="31.5">
      <c r="A243" s="2" t="s">
        <v>575</v>
      </c>
      <c r="B243" s="3" t="s">
        <v>640</v>
      </c>
      <c r="C243" s="94"/>
      <c r="D243" s="3"/>
      <c r="E243" s="3"/>
      <c r="F243" s="7">
        <f>F244</f>
        <v>10270</v>
      </c>
      <c r="G243" s="7">
        <f t="shared" ref="G243:H243" si="133">G244</f>
        <v>41833.9</v>
      </c>
      <c r="H243" s="7">
        <f t="shared" si="133"/>
        <v>64133.1</v>
      </c>
    </row>
    <row r="244" spans="1:8" ht="31.5">
      <c r="A244" s="22" t="s">
        <v>22</v>
      </c>
      <c r="B244" s="3" t="s">
        <v>640</v>
      </c>
      <c r="C244" s="3" t="s">
        <v>32</v>
      </c>
      <c r="D244" s="3" t="s">
        <v>61</v>
      </c>
      <c r="E244" s="3" t="s">
        <v>20</v>
      </c>
      <c r="F244" s="7">
        <f>Ведомственная!G366</f>
        <v>10270</v>
      </c>
      <c r="G244" s="7">
        <f>Ведомственная!H366</f>
        <v>41833.9</v>
      </c>
      <c r="H244" s="7">
        <f>Ведомственная!I366</f>
        <v>64133.1</v>
      </c>
    </row>
    <row r="245" spans="1:8">
      <c r="A245" s="21" t="s">
        <v>184</v>
      </c>
      <c r="B245" s="20" t="s">
        <v>456</v>
      </c>
      <c r="C245" s="20"/>
      <c r="D245" s="3"/>
      <c r="E245" s="3"/>
      <c r="F245" s="7">
        <f>F246</f>
        <v>104</v>
      </c>
      <c r="G245" s="7">
        <f t="shared" ref="G245:H247" si="134">G246</f>
        <v>35642.6</v>
      </c>
      <c r="H245" s="7">
        <f t="shared" si="134"/>
        <v>772080.1</v>
      </c>
    </row>
    <row r="246" spans="1:8" ht="31.5">
      <c r="A246" s="207" t="s">
        <v>457</v>
      </c>
      <c r="B246" s="20" t="s">
        <v>458</v>
      </c>
      <c r="C246" s="20"/>
      <c r="D246" s="3"/>
      <c r="E246" s="3"/>
      <c r="F246" s="7">
        <f>F247+F249</f>
        <v>104</v>
      </c>
      <c r="G246" s="7">
        <f t="shared" ref="G246:H246" si="135">G247+G249</f>
        <v>35642.6</v>
      </c>
      <c r="H246" s="7">
        <f t="shared" si="135"/>
        <v>772080.1</v>
      </c>
    </row>
    <row r="247" spans="1:8" ht="78.75">
      <c r="A247" s="207" t="s">
        <v>459</v>
      </c>
      <c r="B247" s="20" t="s">
        <v>460</v>
      </c>
      <c r="C247" s="20"/>
      <c r="D247" s="3"/>
      <c r="E247" s="3"/>
      <c r="F247" s="7">
        <f>F248</f>
        <v>104</v>
      </c>
      <c r="G247" s="7">
        <f t="shared" si="134"/>
        <v>5642.6</v>
      </c>
      <c r="H247" s="7">
        <f t="shared" si="134"/>
        <v>1080.0999999999999</v>
      </c>
    </row>
    <row r="248" spans="1:8" ht="31.5">
      <c r="A248" s="22" t="s">
        <v>22</v>
      </c>
      <c r="B248" s="20" t="s">
        <v>460</v>
      </c>
      <c r="C248" s="20">
        <v>200</v>
      </c>
      <c r="D248" s="3" t="s">
        <v>61</v>
      </c>
      <c r="E248" s="3" t="s">
        <v>20</v>
      </c>
      <c r="F248" s="7">
        <f>Ведомственная!G370</f>
        <v>104</v>
      </c>
      <c r="G248" s="7">
        <f>Ведомственная!H370</f>
        <v>5642.6</v>
      </c>
      <c r="H248" s="7">
        <f>Ведомственная!I370</f>
        <v>1080.0999999999999</v>
      </c>
    </row>
    <row r="249" spans="1:8" ht="110.25">
      <c r="A249" s="207" t="s">
        <v>860</v>
      </c>
      <c r="B249" s="20" t="s">
        <v>861</v>
      </c>
      <c r="C249" s="20"/>
      <c r="D249" s="3"/>
      <c r="E249" s="3"/>
      <c r="F249" s="7">
        <f>F250</f>
        <v>0</v>
      </c>
      <c r="G249" s="7">
        <f t="shared" ref="G249:H249" si="136">G250</f>
        <v>30000</v>
      </c>
      <c r="H249" s="7">
        <f t="shared" si="136"/>
        <v>771000</v>
      </c>
    </row>
    <row r="250" spans="1:8" ht="31.5">
      <c r="A250" s="22" t="s">
        <v>22</v>
      </c>
      <c r="B250" s="20" t="s">
        <v>861</v>
      </c>
      <c r="C250" s="20">
        <v>200</v>
      </c>
      <c r="D250" s="3" t="s">
        <v>61</v>
      </c>
      <c r="E250" s="3" t="s">
        <v>20</v>
      </c>
      <c r="F250" s="7">
        <f>Ведомственная!G372</f>
        <v>0</v>
      </c>
      <c r="G250" s="7">
        <f>Ведомственная!H372</f>
        <v>30000</v>
      </c>
      <c r="H250" s="7">
        <f>Ведомственная!I372</f>
        <v>771000</v>
      </c>
    </row>
    <row r="251" spans="1:8">
      <c r="A251" s="207" t="s">
        <v>147</v>
      </c>
      <c r="B251" s="20" t="s">
        <v>461</v>
      </c>
      <c r="C251" s="20"/>
      <c r="D251" s="3"/>
      <c r="E251" s="3"/>
      <c r="F251" s="7">
        <f>F252+F255+F258+F261</f>
        <v>176897.80000000002</v>
      </c>
      <c r="G251" s="7">
        <f t="shared" ref="G251:H251" si="137">G252+G255+G258+G261</f>
        <v>76151.399999999994</v>
      </c>
      <c r="H251" s="7">
        <f t="shared" si="137"/>
        <v>76151.399999999994</v>
      </c>
    </row>
    <row r="252" spans="1:8" ht="47.25">
      <c r="A252" s="207" t="s">
        <v>768</v>
      </c>
      <c r="B252" s="20" t="s">
        <v>462</v>
      </c>
      <c r="C252" s="20"/>
      <c r="D252" s="3"/>
      <c r="E252" s="3"/>
      <c r="F252" s="7">
        <f>F253</f>
        <v>154860.1</v>
      </c>
      <c r="G252" s="7">
        <f t="shared" ref="G252:H253" si="138">G253</f>
        <v>54113.7</v>
      </c>
      <c r="H252" s="7">
        <f t="shared" si="138"/>
        <v>54113.7</v>
      </c>
    </row>
    <row r="253" spans="1:8">
      <c r="A253" s="21" t="s">
        <v>18</v>
      </c>
      <c r="B253" s="20" t="s">
        <v>463</v>
      </c>
      <c r="C253" s="20"/>
      <c r="D253" s="3"/>
      <c r="E253" s="3"/>
      <c r="F253" s="7">
        <f>F254</f>
        <v>154860.1</v>
      </c>
      <c r="G253" s="7">
        <f t="shared" si="138"/>
        <v>54113.7</v>
      </c>
      <c r="H253" s="7">
        <f t="shared" si="138"/>
        <v>54113.7</v>
      </c>
    </row>
    <row r="254" spans="1:8" ht="31.5">
      <c r="A254" s="22" t="s">
        <v>22</v>
      </c>
      <c r="B254" s="20" t="s">
        <v>463</v>
      </c>
      <c r="C254" s="20">
        <v>200</v>
      </c>
      <c r="D254" s="3" t="s">
        <v>61</v>
      </c>
      <c r="E254" s="3" t="s">
        <v>24</v>
      </c>
      <c r="F254" s="7">
        <f>Ведомственная!G422</f>
        <v>154860.1</v>
      </c>
      <c r="G254" s="7">
        <f>Ведомственная!H422</f>
        <v>54113.7</v>
      </c>
      <c r="H254" s="7">
        <f>Ведомственная!I422</f>
        <v>54113.7</v>
      </c>
    </row>
    <row r="255" spans="1:8" ht="47.25">
      <c r="A255" s="207" t="s">
        <v>769</v>
      </c>
      <c r="B255" s="20" t="s">
        <v>464</v>
      </c>
      <c r="C255" s="20"/>
      <c r="D255" s="3"/>
      <c r="E255" s="3"/>
      <c r="F255" s="7">
        <f>F256</f>
        <v>1420</v>
      </c>
      <c r="G255" s="7">
        <f t="shared" ref="G255:H256" si="139">G256</f>
        <v>1420</v>
      </c>
      <c r="H255" s="7">
        <f t="shared" si="139"/>
        <v>1420</v>
      </c>
    </row>
    <row r="256" spans="1:8">
      <c r="A256" s="21" t="s">
        <v>18</v>
      </c>
      <c r="B256" s="20" t="s">
        <v>465</v>
      </c>
      <c r="C256" s="20"/>
      <c r="D256" s="3"/>
      <c r="E256" s="3"/>
      <c r="F256" s="7">
        <f>F257</f>
        <v>1420</v>
      </c>
      <c r="G256" s="7">
        <f t="shared" si="139"/>
        <v>1420</v>
      </c>
      <c r="H256" s="7">
        <f t="shared" si="139"/>
        <v>1420</v>
      </c>
    </row>
    <row r="257" spans="1:8" ht="31.5">
      <c r="A257" s="22" t="s">
        <v>22</v>
      </c>
      <c r="B257" s="20" t="s">
        <v>465</v>
      </c>
      <c r="C257" s="20">
        <v>200</v>
      </c>
      <c r="D257" s="3" t="s">
        <v>61</v>
      </c>
      <c r="E257" s="3" t="s">
        <v>20</v>
      </c>
      <c r="F257" s="7">
        <f>Ведомственная!G376</f>
        <v>1420</v>
      </c>
      <c r="G257" s="7">
        <f>Ведомственная!H376</f>
        <v>1420</v>
      </c>
      <c r="H257" s="7">
        <f>Ведомственная!I376</f>
        <v>1420</v>
      </c>
    </row>
    <row r="258" spans="1:8" ht="31.5">
      <c r="A258" s="22" t="s">
        <v>466</v>
      </c>
      <c r="B258" s="20" t="s">
        <v>467</v>
      </c>
      <c r="C258" s="20"/>
      <c r="D258" s="3"/>
      <c r="E258" s="3"/>
      <c r="F258" s="7">
        <f>F259</f>
        <v>18250</v>
      </c>
      <c r="G258" s="7">
        <f t="shared" ref="G258:H259" si="140">G259</f>
        <v>18250</v>
      </c>
      <c r="H258" s="7">
        <f t="shared" si="140"/>
        <v>18250</v>
      </c>
    </row>
    <row r="259" spans="1:8">
      <c r="A259" s="21" t="s">
        <v>18</v>
      </c>
      <c r="B259" s="20" t="s">
        <v>468</v>
      </c>
      <c r="C259" s="20"/>
      <c r="D259" s="3"/>
      <c r="E259" s="3"/>
      <c r="F259" s="7">
        <f>F260</f>
        <v>18250</v>
      </c>
      <c r="G259" s="7">
        <f t="shared" si="140"/>
        <v>18250</v>
      </c>
      <c r="H259" s="7">
        <f t="shared" si="140"/>
        <v>18250</v>
      </c>
    </row>
    <row r="260" spans="1:8" ht="31.5">
      <c r="A260" s="22" t="s">
        <v>22</v>
      </c>
      <c r="B260" s="20" t="s">
        <v>468</v>
      </c>
      <c r="C260" s="20">
        <v>200</v>
      </c>
      <c r="D260" s="3" t="s">
        <v>61</v>
      </c>
      <c r="E260" s="3" t="s">
        <v>20</v>
      </c>
      <c r="F260" s="7">
        <f>Ведомственная!G379</f>
        <v>18250</v>
      </c>
      <c r="G260" s="7">
        <f>Ведомственная!H379</f>
        <v>18250</v>
      </c>
      <c r="H260" s="7">
        <f>Ведомственная!I379</f>
        <v>18250</v>
      </c>
    </row>
    <row r="261" spans="1:8" ht="31.5">
      <c r="A261" s="22" t="s">
        <v>484</v>
      </c>
      <c r="B261" s="20" t="s">
        <v>485</v>
      </c>
      <c r="C261" s="20"/>
      <c r="D261" s="3"/>
      <c r="E261" s="3"/>
      <c r="F261" s="7">
        <f>F262</f>
        <v>2367.6999999999998</v>
      </c>
      <c r="G261" s="7">
        <f t="shared" ref="G261:H261" si="141">G262</f>
        <v>2367.6999999999998</v>
      </c>
      <c r="H261" s="7">
        <f t="shared" si="141"/>
        <v>2367.6999999999998</v>
      </c>
    </row>
    <row r="262" spans="1:8">
      <c r="A262" s="21" t="s">
        <v>18</v>
      </c>
      <c r="B262" s="20" t="s">
        <v>486</v>
      </c>
      <c r="C262" s="20"/>
      <c r="D262" s="3"/>
      <c r="E262" s="3"/>
      <c r="F262" s="7">
        <f>F264+F263</f>
        <v>2367.6999999999998</v>
      </c>
      <c r="G262" s="7">
        <f t="shared" ref="G262:H262" si="142">G264+G263</f>
        <v>2367.6999999999998</v>
      </c>
      <c r="H262" s="7">
        <f t="shared" si="142"/>
        <v>2367.6999999999998</v>
      </c>
    </row>
    <row r="263" spans="1:8">
      <c r="A263" s="229" t="s">
        <v>22</v>
      </c>
      <c r="B263" s="20" t="s">
        <v>486</v>
      </c>
      <c r="C263" s="20">
        <v>200</v>
      </c>
      <c r="D263" s="3" t="s">
        <v>61</v>
      </c>
      <c r="E263" s="3" t="s">
        <v>20</v>
      </c>
      <c r="F263" s="7">
        <f>Ведомственная!G382</f>
        <v>0</v>
      </c>
      <c r="G263" s="7">
        <f>Ведомственная!H382</f>
        <v>0</v>
      </c>
      <c r="H263" s="7">
        <f>Ведомственная!I382</f>
        <v>0</v>
      </c>
    </row>
    <row r="264" spans="1:8">
      <c r="A264" s="230"/>
      <c r="B264" s="20" t="s">
        <v>486</v>
      </c>
      <c r="C264" s="20">
        <v>200</v>
      </c>
      <c r="D264" s="3" t="s">
        <v>61</v>
      </c>
      <c r="E264" s="3" t="s">
        <v>24</v>
      </c>
      <c r="F264" s="7">
        <f>Ведомственная!G425</f>
        <v>2367.6999999999998</v>
      </c>
      <c r="G264" s="7">
        <f>Ведомственная!H425</f>
        <v>2367.6999999999998</v>
      </c>
      <c r="H264" s="7">
        <f>Ведомственная!I425</f>
        <v>2367.6999999999998</v>
      </c>
    </row>
    <row r="265" spans="1:8" ht="47.25">
      <c r="A265" s="51" t="s">
        <v>715</v>
      </c>
      <c r="B265" s="52" t="s">
        <v>227</v>
      </c>
      <c r="C265" s="52"/>
      <c r="D265" s="56"/>
      <c r="E265" s="56"/>
      <c r="F265" s="54">
        <f>F266+F275</f>
        <v>825229.10000000009</v>
      </c>
      <c r="G265" s="54">
        <f>G266+G275</f>
        <v>695698</v>
      </c>
      <c r="H265" s="54">
        <f>H266+H275</f>
        <v>729280.4</v>
      </c>
    </row>
    <row r="266" spans="1:8">
      <c r="A266" s="21" t="s">
        <v>184</v>
      </c>
      <c r="B266" s="20" t="s">
        <v>433</v>
      </c>
      <c r="C266" s="20"/>
      <c r="D266" s="3"/>
      <c r="E266" s="3"/>
      <c r="F266" s="7">
        <f>F270+F267</f>
        <v>502006.50000000006</v>
      </c>
      <c r="G266" s="7">
        <f t="shared" ref="G266:H266" si="143">G270+G267</f>
        <v>235504.7</v>
      </c>
      <c r="H266" s="7">
        <f t="shared" si="143"/>
        <v>235226.6</v>
      </c>
    </row>
    <row r="267" spans="1:8" ht="31.5">
      <c r="A267" s="207" t="s">
        <v>444</v>
      </c>
      <c r="B267" s="20" t="s">
        <v>445</v>
      </c>
      <c r="C267" s="20"/>
      <c r="D267" s="3"/>
      <c r="E267" s="3"/>
      <c r="F267" s="7">
        <f>F268</f>
        <v>190364.2</v>
      </c>
      <c r="G267" s="7">
        <f t="shared" ref="G267:H267" si="144">G268</f>
        <v>90529.1</v>
      </c>
      <c r="H267" s="7">
        <f t="shared" si="144"/>
        <v>90251</v>
      </c>
    </row>
    <row r="268" spans="1:8" ht="31.5">
      <c r="A268" s="207" t="s">
        <v>446</v>
      </c>
      <c r="B268" s="20" t="s">
        <v>447</v>
      </c>
      <c r="C268" s="20"/>
      <c r="D268" s="3"/>
      <c r="E268" s="3"/>
      <c r="F268" s="7">
        <f>F269</f>
        <v>190364.2</v>
      </c>
      <c r="G268" s="7">
        <f t="shared" ref="G268:H268" si="145">G269</f>
        <v>90529.1</v>
      </c>
      <c r="H268" s="7">
        <f t="shared" si="145"/>
        <v>90251</v>
      </c>
    </row>
    <row r="269" spans="1:8" ht="31.5">
      <c r="A269" s="22" t="s">
        <v>22</v>
      </c>
      <c r="B269" s="20" t="s">
        <v>447</v>
      </c>
      <c r="C269" s="20">
        <v>200</v>
      </c>
      <c r="D269" s="3" t="s">
        <v>7</v>
      </c>
      <c r="E269" s="3" t="s">
        <v>64</v>
      </c>
      <c r="F269" s="7">
        <f>Ведомственная!G226</f>
        <v>190364.2</v>
      </c>
      <c r="G269" s="7">
        <f>Ведомственная!H226</f>
        <v>90529.1</v>
      </c>
      <c r="H269" s="7">
        <f>Ведомственная!I226</f>
        <v>90251</v>
      </c>
    </row>
    <row r="270" spans="1:8" ht="63">
      <c r="A270" s="207" t="s">
        <v>434</v>
      </c>
      <c r="B270" s="20" t="s">
        <v>435</v>
      </c>
      <c r="C270" s="20"/>
      <c r="D270" s="3"/>
      <c r="E270" s="3"/>
      <c r="F270" s="7">
        <f>F271+F273</f>
        <v>311642.30000000005</v>
      </c>
      <c r="G270" s="7">
        <f t="shared" ref="G270:H270" si="146">G271+G273</f>
        <v>144975.6</v>
      </c>
      <c r="H270" s="7">
        <f t="shared" si="146"/>
        <v>144975.6</v>
      </c>
    </row>
    <row r="271" spans="1:8" ht="63">
      <c r="A271" s="207" t="s">
        <v>436</v>
      </c>
      <c r="B271" s="20" t="s">
        <v>437</v>
      </c>
      <c r="C271" s="20"/>
      <c r="D271" s="3"/>
      <c r="E271" s="3"/>
      <c r="F271" s="7">
        <f>F272</f>
        <v>144975.6</v>
      </c>
      <c r="G271" s="7">
        <f t="shared" ref="G271:H271" si="147">G272</f>
        <v>144975.6</v>
      </c>
      <c r="H271" s="7">
        <f t="shared" si="147"/>
        <v>144975.6</v>
      </c>
    </row>
    <row r="272" spans="1:8" ht="37.5" customHeight="1">
      <c r="A272" s="22" t="s">
        <v>22</v>
      </c>
      <c r="B272" s="20" t="s">
        <v>437</v>
      </c>
      <c r="C272" s="20">
        <v>200</v>
      </c>
      <c r="D272" s="3" t="s">
        <v>7</v>
      </c>
      <c r="E272" s="3" t="s">
        <v>9</v>
      </c>
      <c r="F272" s="7">
        <f>Ведомственная!G193</f>
        <v>144975.6</v>
      </c>
      <c r="G272" s="7">
        <f>Ведомственная!H193</f>
        <v>144975.6</v>
      </c>
      <c r="H272" s="7">
        <f>Ведомственная!I193</f>
        <v>144975.6</v>
      </c>
    </row>
    <row r="273" spans="1:8" ht="47.25">
      <c r="A273" s="212" t="s">
        <v>871</v>
      </c>
      <c r="B273" s="20" t="s">
        <v>872</v>
      </c>
      <c r="C273" s="20"/>
      <c r="D273" s="3"/>
      <c r="E273" s="3"/>
      <c r="F273" s="7">
        <f>F274</f>
        <v>166666.70000000001</v>
      </c>
      <c r="G273" s="7">
        <f t="shared" ref="G273:H273" si="148">G274</f>
        <v>0</v>
      </c>
      <c r="H273" s="7">
        <f t="shared" si="148"/>
        <v>0</v>
      </c>
    </row>
    <row r="274" spans="1:8" ht="31.5">
      <c r="A274" s="22" t="s">
        <v>22</v>
      </c>
      <c r="B274" s="20" t="s">
        <v>872</v>
      </c>
      <c r="C274" s="20">
        <v>200</v>
      </c>
      <c r="D274" s="3" t="s">
        <v>7</v>
      </c>
      <c r="E274" s="3" t="s">
        <v>9</v>
      </c>
      <c r="F274" s="7">
        <f>Ведомственная!G195</f>
        <v>166666.70000000001</v>
      </c>
      <c r="G274" s="7">
        <f>Ведомственная!H195</f>
        <v>0</v>
      </c>
      <c r="H274" s="7">
        <f>Ведомственная!I195</f>
        <v>0</v>
      </c>
    </row>
    <row r="275" spans="1:8">
      <c r="A275" s="207" t="s">
        <v>147</v>
      </c>
      <c r="B275" s="20" t="s">
        <v>438</v>
      </c>
      <c r="C275" s="20"/>
      <c r="D275" s="3"/>
      <c r="E275" s="3"/>
      <c r="F275" s="7">
        <f>F276+F283+F288</f>
        <v>323222.60000000003</v>
      </c>
      <c r="G275" s="7">
        <f>G276+G283+G288</f>
        <v>460193.30000000005</v>
      </c>
      <c r="H275" s="7">
        <f>H276+H283+H288</f>
        <v>494053.80000000005</v>
      </c>
    </row>
    <row r="276" spans="1:8" ht="47.25">
      <c r="A276" s="207" t="s">
        <v>771</v>
      </c>
      <c r="B276" s="20" t="s">
        <v>439</v>
      </c>
      <c r="C276" s="20"/>
      <c r="D276" s="3"/>
      <c r="E276" s="3"/>
      <c r="F276" s="7">
        <f>F279+F281+F277</f>
        <v>168369.2</v>
      </c>
      <c r="G276" s="7">
        <f t="shared" ref="G276:H276" si="149">G279+G281+G277</f>
        <v>305339.90000000002</v>
      </c>
      <c r="H276" s="7">
        <f t="shared" si="149"/>
        <v>339200.4</v>
      </c>
    </row>
    <row r="277" spans="1:8">
      <c r="A277" s="49" t="s">
        <v>18</v>
      </c>
      <c r="B277" s="20" t="s">
        <v>562</v>
      </c>
      <c r="C277" s="20"/>
      <c r="D277" s="3"/>
      <c r="E277" s="3"/>
      <c r="F277" s="7">
        <f>F278</f>
        <v>600</v>
      </c>
      <c r="G277" s="7">
        <f t="shared" ref="G277:H277" si="150">G278</f>
        <v>0</v>
      </c>
      <c r="H277" s="7">
        <f t="shared" si="150"/>
        <v>0</v>
      </c>
    </row>
    <row r="278" spans="1:8" ht="31.5">
      <c r="A278" s="22" t="s">
        <v>22</v>
      </c>
      <c r="B278" s="20" t="s">
        <v>562</v>
      </c>
      <c r="C278" s="20">
        <v>200</v>
      </c>
      <c r="D278" s="3" t="s">
        <v>7</v>
      </c>
      <c r="E278" s="3" t="s">
        <v>9</v>
      </c>
      <c r="F278" s="7">
        <f>Ведомственная!G199</f>
        <v>600</v>
      </c>
      <c r="G278" s="7">
        <f>Ведомственная!H199</f>
        <v>0</v>
      </c>
      <c r="H278" s="7">
        <f>Ведомственная!I199</f>
        <v>0</v>
      </c>
    </row>
    <row r="279" spans="1:8">
      <c r="A279" s="207" t="s">
        <v>440</v>
      </c>
      <c r="B279" s="20" t="s">
        <v>441</v>
      </c>
      <c r="C279" s="20"/>
      <c r="D279" s="3"/>
      <c r="E279" s="3"/>
      <c r="F279" s="7">
        <f>F280</f>
        <v>133164.70000000001</v>
      </c>
      <c r="G279" s="7">
        <f t="shared" ref="G279:H279" si="151">G280</f>
        <v>161434.1</v>
      </c>
      <c r="H279" s="7">
        <f t="shared" si="151"/>
        <v>163164.70000000001</v>
      </c>
    </row>
    <row r="280" spans="1:8" ht="31.5">
      <c r="A280" s="22" t="s">
        <v>22</v>
      </c>
      <c r="B280" s="20" t="s">
        <v>441</v>
      </c>
      <c r="C280" s="20">
        <v>200</v>
      </c>
      <c r="D280" s="3" t="s">
        <v>7</v>
      </c>
      <c r="E280" s="3" t="s">
        <v>64</v>
      </c>
      <c r="F280" s="7">
        <f>Ведомственная!G201</f>
        <v>133164.70000000001</v>
      </c>
      <c r="G280" s="7">
        <f>Ведомственная!H201</f>
        <v>161434.1</v>
      </c>
      <c r="H280" s="7">
        <f>Ведомственная!I201</f>
        <v>163164.70000000001</v>
      </c>
    </row>
    <row r="281" spans="1:8">
      <c r="A281" s="207" t="s">
        <v>442</v>
      </c>
      <c r="B281" s="20" t="s">
        <v>443</v>
      </c>
      <c r="C281" s="20"/>
      <c r="D281" s="3"/>
      <c r="E281" s="3"/>
      <c r="F281" s="7">
        <f>F282</f>
        <v>34604.5</v>
      </c>
      <c r="G281" s="7">
        <f t="shared" ref="G281:H281" si="152">G282</f>
        <v>143905.79999999999</v>
      </c>
      <c r="H281" s="7">
        <f t="shared" si="152"/>
        <v>176035.7</v>
      </c>
    </row>
    <row r="282" spans="1:8" ht="31.5">
      <c r="A282" s="22" t="s">
        <v>22</v>
      </c>
      <c r="B282" s="20" t="s">
        <v>443</v>
      </c>
      <c r="C282" s="20">
        <v>200</v>
      </c>
      <c r="D282" s="3" t="s">
        <v>7</v>
      </c>
      <c r="E282" s="3" t="s">
        <v>64</v>
      </c>
      <c r="F282" s="7">
        <f>Ведомственная!G203</f>
        <v>34604.5</v>
      </c>
      <c r="G282" s="7">
        <f>Ведомственная!H203</f>
        <v>143905.79999999999</v>
      </c>
      <c r="H282" s="7">
        <f>Ведомственная!I203</f>
        <v>176035.7</v>
      </c>
    </row>
    <row r="283" spans="1:8" ht="47.25">
      <c r="A283" s="207" t="s">
        <v>770</v>
      </c>
      <c r="B283" s="20" t="s">
        <v>448</v>
      </c>
      <c r="C283" s="20"/>
      <c r="D283" s="3"/>
      <c r="E283" s="3"/>
      <c r="F283" s="7">
        <f>F286+F284</f>
        <v>99412</v>
      </c>
      <c r="G283" s="7">
        <f>G286+G284</f>
        <v>99412</v>
      </c>
      <c r="H283" s="7">
        <f>H286+H284</f>
        <v>99412</v>
      </c>
    </row>
    <row r="284" spans="1:8">
      <c r="A284" s="49" t="s">
        <v>18</v>
      </c>
      <c r="B284" s="20" t="s">
        <v>563</v>
      </c>
      <c r="C284" s="20"/>
      <c r="D284" s="3"/>
      <c r="E284" s="3"/>
      <c r="F284" s="7">
        <f>F285</f>
        <v>0</v>
      </c>
      <c r="G284" s="7">
        <f t="shared" ref="G284:H284" si="153">G285</f>
        <v>0</v>
      </c>
      <c r="H284" s="7">
        <f t="shared" si="153"/>
        <v>0</v>
      </c>
    </row>
    <row r="285" spans="1:8" ht="31.5">
      <c r="A285" s="22" t="s">
        <v>22</v>
      </c>
      <c r="B285" s="20" t="s">
        <v>563</v>
      </c>
      <c r="C285" s="20">
        <v>200</v>
      </c>
      <c r="D285" s="3" t="s">
        <v>61</v>
      </c>
      <c r="E285" s="3" t="s">
        <v>24</v>
      </c>
      <c r="F285" s="7">
        <f>Ведомственная!G430</f>
        <v>0</v>
      </c>
      <c r="G285" s="7">
        <f>Ведомственная!H430</f>
        <v>0</v>
      </c>
      <c r="H285" s="7">
        <f>Ведомственная!I430</f>
        <v>0</v>
      </c>
    </row>
    <row r="286" spans="1:8" ht="47.25">
      <c r="A286" s="207" t="s">
        <v>449</v>
      </c>
      <c r="B286" s="20" t="s">
        <v>450</v>
      </c>
      <c r="C286" s="20"/>
      <c r="D286" s="3"/>
      <c r="E286" s="3"/>
      <c r="F286" s="7">
        <f>F287</f>
        <v>99412</v>
      </c>
      <c r="G286" s="7">
        <f t="shared" ref="G286:H286" si="154">G287</f>
        <v>99412</v>
      </c>
      <c r="H286" s="7">
        <f t="shared" si="154"/>
        <v>99412</v>
      </c>
    </row>
    <row r="287" spans="1:8" ht="31.5">
      <c r="A287" s="22" t="s">
        <v>22</v>
      </c>
      <c r="B287" s="20" t="s">
        <v>450</v>
      </c>
      <c r="C287" s="20">
        <v>200</v>
      </c>
      <c r="D287" s="3" t="s">
        <v>7</v>
      </c>
      <c r="E287" s="3" t="s">
        <v>64</v>
      </c>
      <c r="F287" s="7">
        <f>Ведомственная!G230</f>
        <v>99412</v>
      </c>
      <c r="G287" s="7">
        <f>Ведомственная!H230</f>
        <v>99412</v>
      </c>
      <c r="H287" s="7">
        <f>Ведомственная!I230</f>
        <v>99412</v>
      </c>
    </row>
    <row r="288" spans="1:8" ht="47.25">
      <c r="A288" s="207" t="s">
        <v>772</v>
      </c>
      <c r="B288" s="20" t="s">
        <v>451</v>
      </c>
      <c r="C288" s="20"/>
      <c r="D288" s="3"/>
      <c r="E288" s="3"/>
      <c r="F288" s="7">
        <f>F289</f>
        <v>55441.4</v>
      </c>
      <c r="G288" s="7">
        <f t="shared" ref="G288:H288" si="155">G289</f>
        <v>55441.4</v>
      </c>
      <c r="H288" s="7">
        <f t="shared" si="155"/>
        <v>55441.4</v>
      </c>
    </row>
    <row r="289" spans="1:8">
      <c r="A289" s="21" t="s">
        <v>452</v>
      </c>
      <c r="B289" s="20" t="s">
        <v>453</v>
      </c>
      <c r="C289" s="20"/>
      <c r="D289" s="3"/>
      <c r="E289" s="3"/>
      <c r="F289" s="7">
        <f>F290</f>
        <v>55441.4</v>
      </c>
      <c r="G289" s="7">
        <f t="shared" ref="G289:H289" si="156">G290</f>
        <v>55441.4</v>
      </c>
      <c r="H289" s="7">
        <f t="shared" si="156"/>
        <v>55441.4</v>
      </c>
    </row>
    <row r="290" spans="1:8" ht="31.5">
      <c r="A290" s="22" t="s">
        <v>22</v>
      </c>
      <c r="B290" s="20" t="s">
        <v>453</v>
      </c>
      <c r="C290" s="20">
        <v>200</v>
      </c>
      <c r="D290" s="3" t="s">
        <v>7</v>
      </c>
      <c r="E290" s="3" t="s">
        <v>64</v>
      </c>
      <c r="F290" s="7">
        <f>Ведомственная!G233</f>
        <v>55441.4</v>
      </c>
      <c r="G290" s="7">
        <f>Ведомственная!H233</f>
        <v>55441.4</v>
      </c>
      <c r="H290" s="7">
        <f>Ведомственная!I233</f>
        <v>55441.4</v>
      </c>
    </row>
    <row r="291" spans="1:8" ht="47.25">
      <c r="A291" s="51" t="s">
        <v>716</v>
      </c>
      <c r="B291" s="52" t="s">
        <v>228</v>
      </c>
      <c r="C291" s="52"/>
      <c r="D291" s="56"/>
      <c r="E291" s="56"/>
      <c r="F291" s="54">
        <f>F292+F296</f>
        <v>61828.800000000003</v>
      </c>
      <c r="G291" s="54">
        <f t="shared" ref="G291:H291" si="157">G292+G296</f>
        <v>45862.6</v>
      </c>
      <c r="H291" s="54">
        <f t="shared" si="157"/>
        <v>46331.7</v>
      </c>
    </row>
    <row r="292" spans="1:8" ht="31.5">
      <c r="A292" s="21" t="s">
        <v>146</v>
      </c>
      <c r="B292" s="20" t="s">
        <v>487</v>
      </c>
      <c r="C292" s="20"/>
      <c r="D292" s="3"/>
      <c r="E292" s="3"/>
      <c r="F292" s="7">
        <f>F293</f>
        <v>46378</v>
      </c>
      <c r="G292" s="7">
        <f t="shared" ref="G292" si="158">G293</f>
        <v>44642.400000000001</v>
      </c>
      <c r="H292" s="7">
        <f t="shared" ref="H292" si="159">H293</f>
        <v>45111.5</v>
      </c>
    </row>
    <row r="293" spans="1:8">
      <c r="A293" s="21" t="s">
        <v>488</v>
      </c>
      <c r="B293" s="20" t="s">
        <v>569</v>
      </c>
      <c r="C293" s="20"/>
      <c r="D293" s="3"/>
      <c r="E293" s="3"/>
      <c r="F293" s="7">
        <f>F294</f>
        <v>46378</v>
      </c>
      <c r="G293" s="7">
        <f>G294</f>
        <v>44642.400000000001</v>
      </c>
      <c r="H293" s="7">
        <f>H294</f>
        <v>45111.5</v>
      </c>
    </row>
    <row r="294" spans="1:8">
      <c r="A294" s="21" t="s">
        <v>489</v>
      </c>
      <c r="B294" s="20" t="s">
        <v>568</v>
      </c>
      <c r="C294" s="20"/>
      <c r="D294" s="3"/>
      <c r="E294" s="3"/>
      <c r="F294" s="7">
        <f>F295</f>
        <v>46378</v>
      </c>
      <c r="G294" s="7">
        <f t="shared" ref="G294:H294" si="160">G295</f>
        <v>44642.400000000001</v>
      </c>
      <c r="H294" s="7">
        <f t="shared" si="160"/>
        <v>45111.5</v>
      </c>
    </row>
    <row r="295" spans="1:8" ht="31.5">
      <c r="A295" s="22" t="s">
        <v>22</v>
      </c>
      <c r="B295" s="20" t="s">
        <v>568</v>
      </c>
      <c r="C295" s="20">
        <v>200</v>
      </c>
      <c r="D295" s="3" t="s">
        <v>61</v>
      </c>
      <c r="E295" s="3" t="s">
        <v>24</v>
      </c>
      <c r="F295" s="7">
        <f>Ведомственная!G435</f>
        <v>46378</v>
      </c>
      <c r="G295" s="7">
        <f>Ведомственная!H435</f>
        <v>44642.400000000001</v>
      </c>
      <c r="H295" s="7">
        <f>Ведомственная!I435</f>
        <v>45111.5</v>
      </c>
    </row>
    <row r="296" spans="1:8">
      <c r="A296" s="21" t="s">
        <v>267</v>
      </c>
      <c r="B296" s="20" t="s">
        <v>490</v>
      </c>
      <c r="C296" s="20"/>
      <c r="D296" s="3"/>
      <c r="E296" s="3"/>
      <c r="F296" s="7">
        <f>F297</f>
        <v>15450.8</v>
      </c>
      <c r="G296" s="7">
        <f t="shared" ref="G296:H296" si="161">G297</f>
        <v>1220.2</v>
      </c>
      <c r="H296" s="7">
        <f t="shared" si="161"/>
        <v>1220.2</v>
      </c>
    </row>
    <row r="297" spans="1:8" ht="31.5">
      <c r="A297" s="207" t="s">
        <v>571</v>
      </c>
      <c r="B297" s="20" t="s">
        <v>492</v>
      </c>
      <c r="C297" s="20"/>
      <c r="D297" s="3"/>
      <c r="E297" s="3"/>
      <c r="F297" s="7">
        <f>F300+F298</f>
        <v>15450.8</v>
      </c>
      <c r="G297" s="7">
        <f t="shared" ref="G297:H297" si="162">G300+G298</f>
        <v>1220.2</v>
      </c>
      <c r="H297" s="7">
        <f t="shared" si="162"/>
        <v>1220.2</v>
      </c>
    </row>
    <row r="298" spans="1:8" ht="47.25" hidden="1">
      <c r="A298" s="22" t="s">
        <v>539</v>
      </c>
      <c r="B298" s="20" t="s">
        <v>541</v>
      </c>
      <c r="C298" s="20"/>
      <c r="D298" s="3"/>
      <c r="E298" s="3"/>
      <c r="F298" s="7">
        <f>F299</f>
        <v>0</v>
      </c>
      <c r="G298" s="7">
        <f t="shared" ref="G298:H298" si="163">G299</f>
        <v>0</v>
      </c>
      <c r="H298" s="7">
        <f t="shared" si="163"/>
        <v>0</v>
      </c>
    </row>
    <row r="299" spans="1:8" ht="31.5" hidden="1">
      <c r="A299" s="22" t="s">
        <v>22</v>
      </c>
      <c r="B299" s="20" t="s">
        <v>541</v>
      </c>
      <c r="C299" s="20">
        <v>200</v>
      </c>
      <c r="D299" s="3" t="s">
        <v>7</v>
      </c>
      <c r="E299" s="3" t="s">
        <v>64</v>
      </c>
      <c r="F299" s="7">
        <f>Ведомственная!G238</f>
        <v>0</v>
      </c>
      <c r="G299" s="7">
        <f>Ведомственная!H238</f>
        <v>0</v>
      </c>
      <c r="H299" s="7">
        <f>Ведомственная!I238</f>
        <v>0</v>
      </c>
    </row>
    <row r="300" spans="1:8">
      <c r="A300" s="21" t="s">
        <v>493</v>
      </c>
      <c r="B300" s="20" t="s">
        <v>494</v>
      </c>
      <c r="C300" s="20"/>
      <c r="D300" s="3"/>
      <c r="E300" s="3"/>
      <c r="F300" s="7">
        <f>SUM(F301:F301)</f>
        <v>15450.8</v>
      </c>
      <c r="G300" s="7">
        <f>SUM(G301:G301)</f>
        <v>1220.2</v>
      </c>
      <c r="H300" s="7">
        <f>SUM(H301:H301)</f>
        <v>1220.2</v>
      </c>
    </row>
    <row r="301" spans="1:8" ht="31.5">
      <c r="A301" s="22" t="s">
        <v>22</v>
      </c>
      <c r="B301" s="20" t="s">
        <v>494</v>
      </c>
      <c r="C301" s="20">
        <v>200</v>
      </c>
      <c r="D301" s="3" t="s">
        <v>61</v>
      </c>
      <c r="E301" s="3" t="s">
        <v>24</v>
      </c>
      <c r="F301" s="7">
        <f>Ведомственная!G439</f>
        <v>15450.8</v>
      </c>
      <c r="G301" s="7">
        <f>Ведомственная!H439</f>
        <v>1220.2</v>
      </c>
      <c r="H301" s="7">
        <f>Ведомственная!I439</f>
        <v>1220.2</v>
      </c>
    </row>
    <row r="302" spans="1:8" ht="31.5">
      <c r="A302" s="51" t="s">
        <v>717</v>
      </c>
      <c r="B302" s="52" t="s">
        <v>229</v>
      </c>
      <c r="C302" s="52"/>
      <c r="D302" s="56"/>
      <c r="E302" s="56"/>
      <c r="F302" s="54">
        <f>F303</f>
        <v>107206.5</v>
      </c>
      <c r="G302" s="54">
        <f t="shared" ref="G302:H302" si="164">G303</f>
        <v>101845.6</v>
      </c>
      <c r="H302" s="54">
        <f t="shared" si="164"/>
        <v>96485.7</v>
      </c>
    </row>
    <row r="303" spans="1:8">
      <c r="A303" s="21" t="s">
        <v>184</v>
      </c>
      <c r="B303" s="20" t="s">
        <v>495</v>
      </c>
      <c r="C303" s="20"/>
      <c r="D303" s="3"/>
      <c r="E303" s="3"/>
      <c r="F303" s="7">
        <f>F304</f>
        <v>107206.5</v>
      </c>
      <c r="G303" s="7">
        <f t="shared" ref="G303" si="165">G304</f>
        <v>101845.6</v>
      </c>
      <c r="H303" s="7">
        <f t="shared" ref="H303" si="166">H304</f>
        <v>96485.7</v>
      </c>
    </row>
    <row r="304" spans="1:8" ht="31.5">
      <c r="A304" s="207" t="s">
        <v>554</v>
      </c>
      <c r="B304" s="20" t="s">
        <v>496</v>
      </c>
      <c r="C304" s="20"/>
      <c r="D304" s="3"/>
      <c r="E304" s="3"/>
      <c r="F304" s="7">
        <f>F305</f>
        <v>107206.5</v>
      </c>
      <c r="G304" s="7">
        <f t="shared" ref="G304:H304" si="167">G305</f>
        <v>101845.6</v>
      </c>
      <c r="H304" s="7">
        <f t="shared" si="167"/>
        <v>96485.7</v>
      </c>
    </row>
    <row r="305" spans="1:8">
      <c r="A305" s="21" t="s">
        <v>497</v>
      </c>
      <c r="B305" s="20" t="s">
        <v>498</v>
      </c>
      <c r="C305" s="20"/>
      <c r="D305" s="3"/>
      <c r="E305" s="3"/>
      <c r="F305" s="7">
        <f>F306+F307+F310+F312+F315+F318+F321+F323+F325+F328+F331+F333+F335+F337+F339+F341+F344+F347+F350+F352+F355+F357+F359+F362</f>
        <v>107206.5</v>
      </c>
      <c r="G305" s="7">
        <f t="shared" ref="G305:H305" si="168">G306+G307+G310+G312+G315+G318+G321+G323+G325+G328+G331+G333+G335+G337+G339+G341+G344+G347+G350+G352+G355+G357+G359+G362</f>
        <v>101845.6</v>
      </c>
      <c r="H305" s="7">
        <f t="shared" si="168"/>
        <v>96485.7</v>
      </c>
    </row>
    <row r="306" spans="1:8" ht="31.5">
      <c r="A306" s="22" t="s">
        <v>22</v>
      </c>
      <c r="B306" s="20" t="s">
        <v>498</v>
      </c>
      <c r="C306" s="20">
        <v>200</v>
      </c>
      <c r="D306" s="3" t="s">
        <v>61</v>
      </c>
      <c r="E306" s="3" t="s">
        <v>24</v>
      </c>
      <c r="F306" s="7">
        <f>Ведомственная!G444</f>
        <v>107206.5</v>
      </c>
      <c r="G306" s="7">
        <f>Ведомственная!H444</f>
        <v>101845.6</v>
      </c>
      <c r="H306" s="7">
        <f>Ведомственная!I444</f>
        <v>96485.7</v>
      </c>
    </row>
    <row r="307" spans="1:8" hidden="1" outlineLevel="1">
      <c r="A307" s="22"/>
      <c r="B307" s="20" t="s">
        <v>645</v>
      </c>
      <c r="C307" s="20"/>
      <c r="D307" s="3"/>
      <c r="E307" s="3"/>
      <c r="F307" s="7">
        <f>F308+F309</f>
        <v>0</v>
      </c>
      <c r="G307" s="7">
        <f t="shared" ref="G307:H307" si="169">G308+G309</f>
        <v>0</v>
      </c>
      <c r="H307" s="7">
        <f t="shared" si="169"/>
        <v>0</v>
      </c>
    </row>
    <row r="308" spans="1:8" hidden="1" outlineLevel="1">
      <c r="A308" s="229"/>
      <c r="B308" s="20" t="s">
        <v>645</v>
      </c>
      <c r="C308" s="20">
        <v>200</v>
      </c>
      <c r="D308" s="3" t="s">
        <v>7</v>
      </c>
      <c r="E308" s="3" t="s">
        <v>64</v>
      </c>
      <c r="F308" s="7">
        <f>Ведомственная!G243</f>
        <v>0</v>
      </c>
      <c r="G308" s="7">
        <f>Ведомственная!H243</f>
        <v>0</v>
      </c>
      <c r="H308" s="7">
        <f>Ведомственная!I243</f>
        <v>0</v>
      </c>
    </row>
    <row r="309" spans="1:8" hidden="1" outlineLevel="1">
      <c r="A309" s="218"/>
      <c r="B309" s="20" t="s">
        <v>645</v>
      </c>
      <c r="C309" s="20">
        <v>200</v>
      </c>
      <c r="D309" s="3" t="s">
        <v>61</v>
      </c>
      <c r="E309" s="3" t="s">
        <v>24</v>
      </c>
      <c r="F309" s="7">
        <f>Ведомственная!G446</f>
        <v>0</v>
      </c>
      <c r="G309" s="7">
        <f>Ведомственная!H446</f>
        <v>0</v>
      </c>
      <c r="H309" s="7">
        <f>Ведомственная!I446</f>
        <v>0</v>
      </c>
    </row>
    <row r="310" spans="1:8" hidden="1" outlineLevel="1">
      <c r="A310" s="22"/>
      <c r="B310" s="20" t="s">
        <v>665</v>
      </c>
      <c r="C310" s="20"/>
      <c r="D310" s="3"/>
      <c r="E310" s="3"/>
      <c r="F310" s="7">
        <f>F311</f>
        <v>0</v>
      </c>
      <c r="G310" s="7">
        <f t="shared" ref="G310:H310" si="170">G311</f>
        <v>0</v>
      </c>
      <c r="H310" s="7">
        <f t="shared" si="170"/>
        <v>0</v>
      </c>
    </row>
    <row r="311" spans="1:8" hidden="1" outlineLevel="1">
      <c r="A311" s="22"/>
      <c r="B311" s="20" t="s">
        <v>665</v>
      </c>
      <c r="C311" s="20">
        <v>200</v>
      </c>
      <c r="D311" s="3" t="s">
        <v>61</v>
      </c>
      <c r="E311" s="3" t="s">
        <v>24</v>
      </c>
      <c r="F311" s="7">
        <f>Ведомственная!G448</f>
        <v>0</v>
      </c>
      <c r="G311" s="7">
        <f>Ведомственная!H448</f>
        <v>0</v>
      </c>
      <c r="H311" s="7">
        <f>Ведомственная!I448</f>
        <v>0</v>
      </c>
    </row>
    <row r="312" spans="1:8" hidden="1" outlineLevel="1">
      <c r="A312" s="22"/>
      <c r="B312" s="20" t="s">
        <v>646</v>
      </c>
      <c r="C312" s="20"/>
      <c r="D312" s="3"/>
      <c r="E312" s="3"/>
      <c r="F312" s="7">
        <f>F313+F314</f>
        <v>0</v>
      </c>
      <c r="G312" s="7">
        <f t="shared" ref="G312:H312" si="171">G313+G314</f>
        <v>0</v>
      </c>
      <c r="H312" s="7">
        <f t="shared" si="171"/>
        <v>0</v>
      </c>
    </row>
    <row r="313" spans="1:8" hidden="1" outlineLevel="1">
      <c r="A313" s="229"/>
      <c r="B313" s="20" t="s">
        <v>646</v>
      </c>
      <c r="C313" s="20">
        <v>200</v>
      </c>
      <c r="D313" s="3" t="s">
        <v>7</v>
      </c>
      <c r="E313" s="3" t="s">
        <v>64</v>
      </c>
      <c r="F313" s="7">
        <f>Ведомственная!G245</f>
        <v>0</v>
      </c>
      <c r="G313" s="7">
        <f>Ведомственная!H245</f>
        <v>0</v>
      </c>
      <c r="H313" s="7">
        <f>Ведомственная!I245</f>
        <v>0</v>
      </c>
    </row>
    <row r="314" spans="1:8" hidden="1" outlineLevel="1">
      <c r="A314" s="218"/>
      <c r="B314" s="20" t="s">
        <v>646</v>
      </c>
      <c r="C314" s="20">
        <v>200</v>
      </c>
      <c r="D314" s="3" t="s">
        <v>61</v>
      </c>
      <c r="E314" s="3" t="s">
        <v>24</v>
      </c>
      <c r="F314" s="7">
        <f>Ведомственная!G450</f>
        <v>0</v>
      </c>
      <c r="G314" s="7">
        <f>Ведомственная!H450</f>
        <v>0</v>
      </c>
      <c r="H314" s="7">
        <f>Ведомственная!I450</f>
        <v>0</v>
      </c>
    </row>
    <row r="315" spans="1:8" hidden="1" outlineLevel="1">
      <c r="A315" s="22"/>
      <c r="B315" s="20" t="s">
        <v>647</v>
      </c>
      <c r="C315" s="20"/>
      <c r="D315" s="3"/>
      <c r="E315" s="3"/>
      <c r="F315" s="7">
        <f>F316+F317</f>
        <v>0</v>
      </c>
      <c r="G315" s="7">
        <f t="shared" ref="G315:H315" si="172">G316+G317</f>
        <v>0</v>
      </c>
      <c r="H315" s="7">
        <f t="shared" si="172"/>
        <v>0</v>
      </c>
    </row>
    <row r="316" spans="1:8" hidden="1" outlineLevel="1">
      <c r="A316" s="229"/>
      <c r="B316" s="20" t="s">
        <v>647</v>
      </c>
      <c r="C316" s="20">
        <v>200</v>
      </c>
      <c r="D316" s="3" t="s">
        <v>7</v>
      </c>
      <c r="E316" s="3" t="s">
        <v>64</v>
      </c>
      <c r="F316" s="7">
        <f>Ведомственная!G247</f>
        <v>0</v>
      </c>
      <c r="G316" s="7">
        <f>Ведомственная!H247</f>
        <v>0</v>
      </c>
      <c r="H316" s="7">
        <f>Ведомственная!I247</f>
        <v>0</v>
      </c>
    </row>
    <row r="317" spans="1:8" hidden="1" outlineLevel="1">
      <c r="A317" s="218"/>
      <c r="B317" s="20" t="s">
        <v>647</v>
      </c>
      <c r="C317" s="20">
        <v>200</v>
      </c>
      <c r="D317" s="3" t="s">
        <v>61</v>
      </c>
      <c r="E317" s="3" t="s">
        <v>24</v>
      </c>
      <c r="F317" s="7">
        <f>Ведомственная!G452</f>
        <v>0</v>
      </c>
      <c r="G317" s="7">
        <f>Ведомственная!H452</f>
        <v>0</v>
      </c>
      <c r="H317" s="7">
        <f>Ведомственная!I452</f>
        <v>0</v>
      </c>
    </row>
    <row r="318" spans="1:8" hidden="1" outlineLevel="1">
      <c r="A318" s="22"/>
      <c r="B318" s="20" t="s">
        <v>648</v>
      </c>
      <c r="C318" s="20"/>
      <c r="D318" s="3"/>
      <c r="E318" s="3"/>
      <c r="F318" s="7">
        <f>F319+F320</f>
        <v>0</v>
      </c>
      <c r="G318" s="7">
        <f t="shared" ref="G318:H318" si="173">G319+G320</f>
        <v>0</v>
      </c>
      <c r="H318" s="7">
        <f t="shared" si="173"/>
        <v>0</v>
      </c>
    </row>
    <row r="319" spans="1:8" hidden="1" outlineLevel="1">
      <c r="A319" s="229"/>
      <c r="B319" s="20" t="s">
        <v>648</v>
      </c>
      <c r="C319" s="20">
        <v>200</v>
      </c>
      <c r="D319" s="3" t="s">
        <v>7</v>
      </c>
      <c r="E319" s="3" t="s">
        <v>64</v>
      </c>
      <c r="F319" s="7">
        <f>Ведомственная!G249</f>
        <v>0</v>
      </c>
      <c r="G319" s="7">
        <f>Ведомственная!H249</f>
        <v>0</v>
      </c>
      <c r="H319" s="7">
        <f>Ведомственная!I249</f>
        <v>0</v>
      </c>
    </row>
    <row r="320" spans="1:8" hidden="1" outlineLevel="1">
      <c r="A320" s="218"/>
      <c r="B320" s="20" t="s">
        <v>648</v>
      </c>
      <c r="C320" s="20">
        <v>200</v>
      </c>
      <c r="D320" s="3" t="s">
        <v>61</v>
      </c>
      <c r="E320" s="3" t="s">
        <v>24</v>
      </c>
      <c r="F320" s="7">
        <f>Ведомственная!G454</f>
        <v>0</v>
      </c>
      <c r="G320" s="7">
        <f>Ведомственная!H454</f>
        <v>0</v>
      </c>
      <c r="H320" s="7">
        <f>Ведомственная!I454</f>
        <v>0</v>
      </c>
    </row>
    <row r="321" spans="1:8" hidden="1" outlineLevel="1">
      <c r="A321" s="22"/>
      <c r="B321" s="20" t="s">
        <v>649</v>
      </c>
      <c r="C321" s="20"/>
      <c r="D321" s="3"/>
      <c r="E321" s="3"/>
      <c r="F321" s="7">
        <f>F322</f>
        <v>0</v>
      </c>
      <c r="G321" s="7">
        <f t="shared" ref="G321" si="174">G322</f>
        <v>0</v>
      </c>
      <c r="H321" s="7">
        <f t="shared" ref="H321" si="175">H322</f>
        <v>0</v>
      </c>
    </row>
    <row r="322" spans="1:8" hidden="1" outlineLevel="1">
      <c r="A322" s="22"/>
      <c r="B322" s="20" t="s">
        <v>649</v>
      </c>
      <c r="C322" s="20">
        <v>200</v>
      </c>
      <c r="D322" s="3" t="s">
        <v>7</v>
      </c>
      <c r="E322" s="3" t="s">
        <v>64</v>
      </c>
      <c r="F322" s="7">
        <f>Ведомственная!G251</f>
        <v>0</v>
      </c>
      <c r="G322" s="7">
        <f>Ведомственная!H251</f>
        <v>0</v>
      </c>
      <c r="H322" s="7">
        <f>Ведомственная!I251</f>
        <v>0</v>
      </c>
    </row>
    <row r="323" spans="1:8" hidden="1" outlineLevel="1">
      <c r="A323" s="22"/>
      <c r="B323" s="20" t="s">
        <v>650</v>
      </c>
      <c r="C323" s="20"/>
      <c r="D323" s="3"/>
      <c r="E323" s="3"/>
      <c r="F323" s="7">
        <f>F324</f>
        <v>0</v>
      </c>
      <c r="G323" s="7">
        <f t="shared" ref="G323" si="176">G324</f>
        <v>0</v>
      </c>
      <c r="H323" s="7">
        <f t="shared" ref="H323" si="177">H324</f>
        <v>0</v>
      </c>
    </row>
    <row r="324" spans="1:8" hidden="1" outlineLevel="1">
      <c r="A324" s="22"/>
      <c r="B324" s="20" t="s">
        <v>650</v>
      </c>
      <c r="C324" s="20">
        <v>200</v>
      </c>
      <c r="D324" s="3" t="s">
        <v>7</v>
      </c>
      <c r="E324" s="3" t="s">
        <v>64</v>
      </c>
      <c r="F324" s="7">
        <f>Ведомственная!G253</f>
        <v>0</v>
      </c>
      <c r="G324" s="7">
        <f>Ведомственная!H253</f>
        <v>0</v>
      </c>
      <c r="H324" s="7">
        <f>Ведомственная!I253</f>
        <v>0</v>
      </c>
    </row>
    <row r="325" spans="1:8" hidden="1" outlineLevel="1">
      <c r="A325" s="22"/>
      <c r="B325" s="20" t="s">
        <v>651</v>
      </c>
      <c r="C325" s="20"/>
      <c r="D325" s="3"/>
      <c r="E325" s="3"/>
      <c r="F325" s="7">
        <f>F326+F327</f>
        <v>0</v>
      </c>
      <c r="G325" s="7">
        <f t="shared" ref="G325:H325" si="178">G326+G327</f>
        <v>0</v>
      </c>
      <c r="H325" s="7">
        <f t="shared" si="178"/>
        <v>0</v>
      </c>
    </row>
    <row r="326" spans="1:8" hidden="1" outlineLevel="1">
      <c r="A326" s="229"/>
      <c r="B326" s="20" t="s">
        <v>651</v>
      </c>
      <c r="C326" s="20">
        <v>200</v>
      </c>
      <c r="D326" s="3" t="s">
        <v>7</v>
      </c>
      <c r="E326" s="3" t="s">
        <v>64</v>
      </c>
      <c r="F326" s="7">
        <f>Ведомственная!G255</f>
        <v>0</v>
      </c>
      <c r="G326" s="7">
        <f>Ведомственная!H255</f>
        <v>0</v>
      </c>
      <c r="H326" s="7">
        <f>Ведомственная!I255</f>
        <v>0</v>
      </c>
    </row>
    <row r="327" spans="1:8" hidden="1" outlineLevel="1">
      <c r="A327" s="218"/>
      <c r="B327" s="20" t="s">
        <v>651</v>
      </c>
      <c r="C327" s="20">
        <v>200</v>
      </c>
      <c r="D327" s="3" t="s">
        <v>61</v>
      </c>
      <c r="E327" s="3" t="s">
        <v>24</v>
      </c>
      <c r="F327" s="7">
        <f>Ведомственная!G456</f>
        <v>0</v>
      </c>
      <c r="G327" s="7">
        <f>Ведомственная!H456</f>
        <v>0</v>
      </c>
      <c r="H327" s="7">
        <f>Ведомственная!I456</f>
        <v>0</v>
      </c>
    </row>
    <row r="328" spans="1:8" hidden="1" outlineLevel="1">
      <c r="A328" s="22"/>
      <c r="B328" s="20" t="s">
        <v>652</v>
      </c>
      <c r="C328" s="20"/>
      <c r="D328" s="3"/>
      <c r="E328" s="3"/>
      <c r="F328" s="7">
        <f>F329+F330</f>
        <v>0</v>
      </c>
      <c r="G328" s="7">
        <f t="shared" ref="G328:H328" si="179">G329+G330</f>
        <v>0</v>
      </c>
      <c r="H328" s="7">
        <f t="shared" si="179"/>
        <v>0</v>
      </c>
    </row>
    <row r="329" spans="1:8" hidden="1" outlineLevel="1">
      <c r="A329" s="229"/>
      <c r="B329" s="20" t="s">
        <v>652</v>
      </c>
      <c r="C329" s="20">
        <v>200</v>
      </c>
      <c r="D329" s="3" t="s">
        <v>7</v>
      </c>
      <c r="E329" s="3" t="s">
        <v>64</v>
      </c>
      <c r="F329" s="7">
        <f>Ведомственная!G257</f>
        <v>0</v>
      </c>
      <c r="G329" s="7">
        <f>Ведомственная!H257</f>
        <v>0</v>
      </c>
      <c r="H329" s="7">
        <f>Ведомственная!I257</f>
        <v>0</v>
      </c>
    </row>
    <row r="330" spans="1:8" hidden="1" outlineLevel="1">
      <c r="A330" s="218"/>
      <c r="B330" s="20" t="s">
        <v>652</v>
      </c>
      <c r="C330" s="20">
        <v>200</v>
      </c>
      <c r="D330" s="3" t="s">
        <v>61</v>
      </c>
      <c r="E330" s="3" t="s">
        <v>24</v>
      </c>
      <c r="F330" s="7">
        <f>Ведомственная!G458</f>
        <v>0</v>
      </c>
      <c r="G330" s="7">
        <f>Ведомственная!H458</f>
        <v>0</v>
      </c>
      <c r="H330" s="7">
        <f>Ведомственная!I458</f>
        <v>0</v>
      </c>
    </row>
    <row r="331" spans="1:8" hidden="1" outlineLevel="1">
      <c r="A331" s="22"/>
      <c r="B331" s="20" t="s">
        <v>653</v>
      </c>
      <c r="C331" s="20"/>
      <c r="D331" s="3"/>
      <c r="E331" s="3"/>
      <c r="F331" s="7">
        <f>F332</f>
        <v>0</v>
      </c>
      <c r="G331" s="7">
        <f t="shared" ref="G331" si="180">G332</f>
        <v>0</v>
      </c>
      <c r="H331" s="7">
        <f t="shared" ref="H331" si="181">H332</f>
        <v>0</v>
      </c>
    </row>
    <row r="332" spans="1:8" hidden="1" outlineLevel="1">
      <c r="A332" s="22"/>
      <c r="B332" s="20" t="s">
        <v>653</v>
      </c>
      <c r="C332" s="20">
        <v>200</v>
      </c>
      <c r="D332" s="3" t="s">
        <v>7</v>
      </c>
      <c r="E332" s="3" t="s">
        <v>64</v>
      </c>
      <c r="F332" s="7">
        <f>Ведомственная!G259</f>
        <v>0</v>
      </c>
      <c r="G332" s="7">
        <f>Ведомственная!H259</f>
        <v>0</v>
      </c>
      <c r="H332" s="7">
        <f>Ведомственная!I259</f>
        <v>0</v>
      </c>
    </row>
    <row r="333" spans="1:8" ht="36.75" hidden="1" customHeight="1" outlineLevel="1">
      <c r="A333" s="22"/>
      <c r="B333" s="20" t="s">
        <v>654</v>
      </c>
      <c r="C333" s="20"/>
      <c r="D333" s="3"/>
      <c r="E333" s="3"/>
      <c r="F333" s="7">
        <f>F334</f>
        <v>0</v>
      </c>
      <c r="G333" s="7">
        <f t="shared" ref="G333" si="182">G334</f>
        <v>0</v>
      </c>
      <c r="H333" s="7">
        <f t="shared" ref="H333" si="183">H334</f>
        <v>0</v>
      </c>
    </row>
    <row r="334" spans="1:8" hidden="1" outlineLevel="1">
      <c r="A334" s="22"/>
      <c r="B334" s="20" t="s">
        <v>654</v>
      </c>
      <c r="C334" s="20">
        <v>200</v>
      </c>
      <c r="D334" s="3" t="s">
        <v>7</v>
      </c>
      <c r="E334" s="3" t="s">
        <v>64</v>
      </c>
      <c r="F334" s="7">
        <f>Ведомственная!G261</f>
        <v>0</v>
      </c>
      <c r="G334" s="7">
        <f>Ведомственная!H261</f>
        <v>0</v>
      </c>
      <c r="H334" s="7">
        <f>Ведомственная!I261</f>
        <v>0</v>
      </c>
    </row>
    <row r="335" spans="1:8" ht="39.75" hidden="1" customHeight="1" outlineLevel="1">
      <c r="A335" s="22"/>
      <c r="B335" s="20" t="s">
        <v>666</v>
      </c>
      <c r="C335" s="20"/>
      <c r="D335" s="3"/>
      <c r="E335" s="3"/>
      <c r="F335" s="7">
        <f>F336</f>
        <v>0</v>
      </c>
      <c r="G335" s="7">
        <f t="shared" ref="G335:H335" si="184">G336</f>
        <v>0</v>
      </c>
      <c r="H335" s="7">
        <f t="shared" si="184"/>
        <v>0</v>
      </c>
    </row>
    <row r="336" spans="1:8" hidden="1" outlineLevel="1">
      <c r="A336" s="22"/>
      <c r="B336" s="20" t="s">
        <v>668</v>
      </c>
      <c r="C336" s="20">
        <v>200</v>
      </c>
      <c r="D336" s="3" t="s">
        <v>61</v>
      </c>
      <c r="E336" s="3" t="s">
        <v>24</v>
      </c>
      <c r="F336" s="7">
        <f>Ведомственная!G460</f>
        <v>0</v>
      </c>
      <c r="G336" s="7">
        <f>Ведомственная!H460</f>
        <v>0</v>
      </c>
      <c r="H336" s="7">
        <f>Ведомственная!I460</f>
        <v>0</v>
      </c>
    </row>
    <row r="337" spans="1:8" hidden="1" outlineLevel="1">
      <c r="A337" s="22"/>
      <c r="B337" s="20" t="s">
        <v>655</v>
      </c>
      <c r="C337" s="20"/>
      <c r="D337" s="3"/>
      <c r="E337" s="3"/>
      <c r="F337" s="7">
        <f>F338</f>
        <v>0</v>
      </c>
      <c r="G337" s="7">
        <f t="shared" ref="G337" si="185">G338</f>
        <v>0</v>
      </c>
      <c r="H337" s="7">
        <f t="shared" ref="H337" si="186">H338</f>
        <v>0</v>
      </c>
    </row>
    <row r="338" spans="1:8" hidden="1" outlineLevel="1">
      <c r="A338" s="22"/>
      <c r="B338" s="20" t="s">
        <v>655</v>
      </c>
      <c r="C338" s="20">
        <v>200</v>
      </c>
      <c r="D338" s="3" t="s">
        <v>7</v>
      </c>
      <c r="E338" s="3" t="s">
        <v>64</v>
      </c>
      <c r="F338" s="7">
        <f>Ведомственная!G263</f>
        <v>0</v>
      </c>
      <c r="G338" s="7">
        <f>Ведомственная!H263</f>
        <v>0</v>
      </c>
      <c r="H338" s="7">
        <f>Ведомственная!I263</f>
        <v>0</v>
      </c>
    </row>
    <row r="339" spans="1:8" ht="38.25" hidden="1" customHeight="1" outlineLevel="1">
      <c r="A339" s="22"/>
      <c r="B339" s="20" t="s">
        <v>656</v>
      </c>
      <c r="C339" s="20"/>
      <c r="D339" s="3"/>
      <c r="E339" s="3"/>
      <c r="F339" s="7">
        <f>F340</f>
        <v>0</v>
      </c>
      <c r="G339" s="7">
        <f t="shared" ref="G339" si="187">G340</f>
        <v>0</v>
      </c>
      <c r="H339" s="7">
        <f t="shared" ref="H339" si="188">H340</f>
        <v>0</v>
      </c>
    </row>
    <row r="340" spans="1:8" hidden="1" outlineLevel="1">
      <c r="A340" s="22"/>
      <c r="B340" s="20" t="s">
        <v>656</v>
      </c>
      <c r="C340" s="20">
        <v>200</v>
      </c>
      <c r="D340" s="3" t="s">
        <v>7</v>
      </c>
      <c r="E340" s="3" t="s">
        <v>64</v>
      </c>
      <c r="F340" s="7">
        <f>Ведомственная!G265</f>
        <v>0</v>
      </c>
      <c r="G340" s="7">
        <f>Ведомственная!H265</f>
        <v>0</v>
      </c>
      <c r="H340" s="7">
        <f>Ведомственная!I265</f>
        <v>0</v>
      </c>
    </row>
    <row r="341" spans="1:8" hidden="1" outlineLevel="1">
      <c r="A341" s="22"/>
      <c r="B341" s="20" t="s">
        <v>657</v>
      </c>
      <c r="C341" s="20"/>
      <c r="D341" s="3"/>
      <c r="E341" s="3"/>
      <c r="F341" s="7">
        <f>F342+F343</f>
        <v>0</v>
      </c>
      <c r="G341" s="7">
        <f t="shared" ref="G341:H341" si="189">G342+G343</f>
        <v>0</v>
      </c>
      <c r="H341" s="7">
        <f t="shared" si="189"/>
        <v>0</v>
      </c>
    </row>
    <row r="342" spans="1:8" hidden="1" outlineLevel="1">
      <c r="A342" s="229"/>
      <c r="B342" s="20" t="s">
        <v>657</v>
      </c>
      <c r="C342" s="20">
        <v>200</v>
      </c>
      <c r="D342" s="3" t="s">
        <v>7</v>
      </c>
      <c r="E342" s="3" t="s">
        <v>64</v>
      </c>
      <c r="F342" s="7">
        <f>Ведомственная!G267</f>
        <v>0</v>
      </c>
      <c r="G342" s="7">
        <f>Ведомственная!H267</f>
        <v>0</v>
      </c>
      <c r="H342" s="7">
        <f>Ведомственная!I267</f>
        <v>0</v>
      </c>
    </row>
    <row r="343" spans="1:8" hidden="1" outlineLevel="1">
      <c r="A343" s="218"/>
      <c r="B343" s="20" t="s">
        <v>657</v>
      </c>
      <c r="C343" s="20">
        <v>200</v>
      </c>
      <c r="D343" s="3" t="s">
        <v>61</v>
      </c>
      <c r="E343" s="3" t="s">
        <v>24</v>
      </c>
      <c r="F343" s="7">
        <f>Ведомственная!G462</f>
        <v>0</v>
      </c>
      <c r="G343" s="7">
        <f>Ведомственная!H462</f>
        <v>0</v>
      </c>
      <c r="H343" s="7">
        <f>Ведомственная!I462</f>
        <v>0</v>
      </c>
    </row>
    <row r="344" spans="1:8" hidden="1" outlineLevel="1">
      <c r="A344" s="22"/>
      <c r="B344" s="20" t="s">
        <v>658</v>
      </c>
      <c r="C344" s="20"/>
      <c r="D344" s="3"/>
      <c r="E344" s="3"/>
      <c r="F344" s="7">
        <f>F345+F346</f>
        <v>0</v>
      </c>
      <c r="G344" s="7">
        <f t="shared" ref="G344:H344" si="190">G345+G346</f>
        <v>0</v>
      </c>
      <c r="H344" s="7">
        <f t="shared" si="190"/>
        <v>0</v>
      </c>
    </row>
    <row r="345" spans="1:8" hidden="1" outlineLevel="1">
      <c r="A345" s="229"/>
      <c r="B345" s="20" t="s">
        <v>658</v>
      </c>
      <c r="C345" s="20">
        <v>200</v>
      </c>
      <c r="D345" s="3" t="s">
        <v>7</v>
      </c>
      <c r="E345" s="3" t="s">
        <v>64</v>
      </c>
      <c r="F345" s="7">
        <f>Ведомственная!G269</f>
        <v>0</v>
      </c>
      <c r="G345" s="7">
        <f>Ведомственная!H269</f>
        <v>0</v>
      </c>
      <c r="H345" s="7">
        <f>Ведомственная!I269</f>
        <v>0</v>
      </c>
    </row>
    <row r="346" spans="1:8" hidden="1" outlineLevel="1">
      <c r="A346" s="218"/>
      <c r="B346" s="20" t="s">
        <v>658</v>
      </c>
      <c r="C346" s="20">
        <v>200</v>
      </c>
      <c r="D346" s="3" t="s">
        <v>61</v>
      </c>
      <c r="E346" s="3" t="s">
        <v>24</v>
      </c>
      <c r="F346" s="7">
        <f>Ведомственная!G464</f>
        <v>0</v>
      </c>
      <c r="G346" s="7">
        <f>Ведомственная!H464</f>
        <v>0</v>
      </c>
      <c r="H346" s="7">
        <f>Ведомственная!I464</f>
        <v>0</v>
      </c>
    </row>
    <row r="347" spans="1:8" hidden="1" outlineLevel="1">
      <c r="A347" s="22"/>
      <c r="B347" s="20" t="s">
        <v>659</v>
      </c>
      <c r="C347" s="20"/>
      <c r="D347" s="3"/>
      <c r="E347" s="3"/>
      <c r="F347" s="7">
        <f>F348+F349</f>
        <v>0</v>
      </c>
      <c r="G347" s="7">
        <f t="shared" ref="G347:H347" si="191">G348+G349</f>
        <v>0</v>
      </c>
      <c r="H347" s="7">
        <f t="shared" si="191"/>
        <v>0</v>
      </c>
    </row>
    <row r="348" spans="1:8" hidden="1" outlineLevel="1">
      <c r="A348" s="229"/>
      <c r="B348" s="20" t="s">
        <v>659</v>
      </c>
      <c r="C348" s="20">
        <v>200</v>
      </c>
      <c r="D348" s="3" t="s">
        <v>7</v>
      </c>
      <c r="E348" s="3" t="s">
        <v>64</v>
      </c>
      <c r="F348" s="7">
        <f>Ведомственная!G271</f>
        <v>0</v>
      </c>
      <c r="G348" s="7">
        <f>Ведомственная!H271</f>
        <v>0</v>
      </c>
      <c r="H348" s="7">
        <f>Ведомственная!I271</f>
        <v>0</v>
      </c>
    </row>
    <row r="349" spans="1:8" hidden="1" outlineLevel="1">
      <c r="A349" s="218"/>
      <c r="B349" s="20" t="s">
        <v>659</v>
      </c>
      <c r="C349" s="20">
        <v>200</v>
      </c>
      <c r="D349" s="3" t="s">
        <v>61</v>
      </c>
      <c r="E349" s="3" t="s">
        <v>24</v>
      </c>
      <c r="F349" s="7">
        <f>Ведомственная!G466</f>
        <v>0</v>
      </c>
      <c r="G349" s="7">
        <f>Ведомственная!H466</f>
        <v>0</v>
      </c>
      <c r="H349" s="7">
        <f>Ведомственная!I466</f>
        <v>0</v>
      </c>
    </row>
    <row r="350" spans="1:8" hidden="1" outlineLevel="1">
      <c r="A350" s="22"/>
      <c r="B350" s="20" t="s">
        <v>660</v>
      </c>
      <c r="C350" s="20"/>
      <c r="D350" s="3"/>
      <c r="E350" s="3"/>
      <c r="F350" s="7">
        <f>F351</f>
        <v>0</v>
      </c>
      <c r="G350" s="7">
        <f t="shared" ref="G350" si="192">G351</f>
        <v>0</v>
      </c>
      <c r="H350" s="7">
        <f t="shared" ref="H350" si="193">H351</f>
        <v>0</v>
      </c>
    </row>
    <row r="351" spans="1:8" hidden="1" outlineLevel="1">
      <c r="A351" s="22"/>
      <c r="B351" s="20" t="s">
        <v>660</v>
      </c>
      <c r="C351" s="20">
        <v>200</v>
      </c>
      <c r="D351" s="3" t="s">
        <v>7</v>
      </c>
      <c r="E351" s="3" t="s">
        <v>64</v>
      </c>
      <c r="F351" s="7">
        <f>Ведомственная!G273</f>
        <v>0</v>
      </c>
      <c r="G351" s="7">
        <f>Ведомственная!H273</f>
        <v>0</v>
      </c>
      <c r="H351" s="7">
        <f>Ведомственная!I273</f>
        <v>0</v>
      </c>
    </row>
    <row r="352" spans="1:8" hidden="1" outlineLevel="1">
      <c r="A352" s="22"/>
      <c r="B352" s="20" t="s">
        <v>661</v>
      </c>
      <c r="C352" s="20"/>
      <c r="D352" s="3"/>
      <c r="E352" s="3"/>
      <c r="F352" s="7">
        <f>F353+F354</f>
        <v>0</v>
      </c>
      <c r="G352" s="7">
        <f t="shared" ref="G352:H352" si="194">G353+G354</f>
        <v>0</v>
      </c>
      <c r="H352" s="7">
        <f t="shared" si="194"/>
        <v>0</v>
      </c>
    </row>
    <row r="353" spans="1:8" hidden="1" outlineLevel="1">
      <c r="A353" s="229"/>
      <c r="B353" s="20" t="s">
        <v>661</v>
      </c>
      <c r="C353" s="20">
        <v>200</v>
      </c>
      <c r="D353" s="3" t="s">
        <v>7</v>
      </c>
      <c r="E353" s="3" t="s">
        <v>64</v>
      </c>
      <c r="F353" s="7">
        <f>Ведомственная!G275</f>
        <v>0</v>
      </c>
      <c r="G353" s="7">
        <f>Ведомственная!H275</f>
        <v>0</v>
      </c>
      <c r="H353" s="7">
        <f>Ведомственная!I275</f>
        <v>0</v>
      </c>
    </row>
    <row r="354" spans="1:8" hidden="1" outlineLevel="1">
      <c r="A354" s="218"/>
      <c r="B354" s="20" t="s">
        <v>661</v>
      </c>
      <c r="C354" s="20">
        <v>200</v>
      </c>
      <c r="D354" s="3" t="s">
        <v>61</v>
      </c>
      <c r="E354" s="3" t="s">
        <v>24</v>
      </c>
      <c r="F354" s="7">
        <f>Ведомственная!G468</f>
        <v>0</v>
      </c>
      <c r="G354" s="7">
        <f>Ведомственная!H468</f>
        <v>0</v>
      </c>
      <c r="H354" s="7">
        <f>Ведомственная!I468</f>
        <v>0</v>
      </c>
    </row>
    <row r="355" spans="1:8" hidden="1" outlineLevel="1">
      <c r="A355" s="22"/>
      <c r="B355" s="20" t="s">
        <v>662</v>
      </c>
      <c r="C355" s="20"/>
      <c r="D355" s="3"/>
      <c r="E355" s="3"/>
      <c r="F355" s="7">
        <f>F356</f>
        <v>0</v>
      </c>
      <c r="G355" s="7">
        <f t="shared" ref="G355" si="195">G356</f>
        <v>0</v>
      </c>
      <c r="H355" s="7">
        <f t="shared" ref="H355" si="196">H356</f>
        <v>0</v>
      </c>
    </row>
    <row r="356" spans="1:8" hidden="1" outlineLevel="1">
      <c r="A356" s="22"/>
      <c r="B356" s="20" t="s">
        <v>662</v>
      </c>
      <c r="C356" s="20">
        <v>200</v>
      </c>
      <c r="D356" s="3" t="s">
        <v>7</v>
      </c>
      <c r="E356" s="3" t="s">
        <v>64</v>
      </c>
      <c r="F356" s="7">
        <f>Ведомственная!G277</f>
        <v>0</v>
      </c>
      <c r="G356" s="7">
        <f>Ведомственная!H277</f>
        <v>0</v>
      </c>
      <c r="H356" s="7">
        <f>Ведомственная!I277</f>
        <v>0</v>
      </c>
    </row>
    <row r="357" spans="1:8" hidden="1" outlineLevel="1">
      <c r="A357" s="22"/>
      <c r="B357" s="20" t="s">
        <v>667</v>
      </c>
      <c r="C357" s="20"/>
      <c r="D357" s="3"/>
      <c r="E357" s="3"/>
      <c r="F357" s="7">
        <f>F358</f>
        <v>0</v>
      </c>
      <c r="G357" s="7">
        <f t="shared" ref="G357:H357" si="197">G358</f>
        <v>0</v>
      </c>
      <c r="H357" s="7">
        <f t="shared" si="197"/>
        <v>0</v>
      </c>
    </row>
    <row r="358" spans="1:8" hidden="1" outlineLevel="1">
      <c r="A358" s="22"/>
      <c r="B358" s="20" t="s">
        <v>667</v>
      </c>
      <c r="C358" s="20">
        <v>200</v>
      </c>
      <c r="D358" s="3" t="s">
        <v>61</v>
      </c>
      <c r="E358" s="3" t="s">
        <v>24</v>
      </c>
      <c r="F358" s="7">
        <f>Ведомственная!G470</f>
        <v>0</v>
      </c>
      <c r="G358" s="7">
        <f>Ведомственная!H470</f>
        <v>0</v>
      </c>
      <c r="H358" s="7">
        <f>Ведомственная!I470</f>
        <v>0</v>
      </c>
    </row>
    <row r="359" spans="1:8" hidden="1" outlineLevel="1">
      <c r="A359" s="22"/>
      <c r="B359" s="20" t="s">
        <v>663</v>
      </c>
      <c r="C359" s="20"/>
      <c r="D359" s="3"/>
      <c r="E359" s="3"/>
      <c r="F359" s="7">
        <f>F360+F361</f>
        <v>0</v>
      </c>
      <c r="G359" s="7">
        <f t="shared" ref="G359:H359" si="198">G360+G361</f>
        <v>0</v>
      </c>
      <c r="H359" s="7">
        <f t="shared" si="198"/>
        <v>0</v>
      </c>
    </row>
    <row r="360" spans="1:8" hidden="1" outlineLevel="1">
      <c r="A360" s="229"/>
      <c r="B360" s="20" t="s">
        <v>663</v>
      </c>
      <c r="C360" s="20">
        <v>200</v>
      </c>
      <c r="D360" s="3" t="s">
        <v>7</v>
      </c>
      <c r="E360" s="3" t="s">
        <v>64</v>
      </c>
      <c r="F360" s="7">
        <f>Ведомственная!G279</f>
        <v>0</v>
      </c>
      <c r="G360" s="7">
        <f>Ведомственная!H279</f>
        <v>0</v>
      </c>
      <c r="H360" s="7">
        <f>Ведомственная!I279</f>
        <v>0</v>
      </c>
    </row>
    <row r="361" spans="1:8" hidden="1" outlineLevel="1">
      <c r="A361" s="218"/>
      <c r="B361" s="20" t="s">
        <v>663</v>
      </c>
      <c r="C361" s="20">
        <v>200</v>
      </c>
      <c r="D361" s="3" t="s">
        <v>61</v>
      </c>
      <c r="E361" s="3" t="s">
        <v>24</v>
      </c>
      <c r="F361" s="7">
        <f>Ведомственная!G472</f>
        <v>0</v>
      </c>
      <c r="G361" s="7">
        <f>Ведомственная!H472</f>
        <v>0</v>
      </c>
      <c r="H361" s="7">
        <f>Ведомственная!I472</f>
        <v>0</v>
      </c>
    </row>
    <row r="362" spans="1:8" hidden="1" outlineLevel="1">
      <c r="A362" s="22"/>
      <c r="B362" s="20" t="s">
        <v>664</v>
      </c>
      <c r="C362" s="20"/>
      <c r="D362" s="3"/>
      <c r="E362" s="3"/>
      <c r="F362" s="7">
        <f>F363+F364</f>
        <v>0</v>
      </c>
      <c r="G362" s="7">
        <f t="shared" ref="G362:H362" si="199">G363+G364</f>
        <v>0</v>
      </c>
      <c r="H362" s="7">
        <f t="shared" si="199"/>
        <v>0</v>
      </c>
    </row>
    <row r="363" spans="1:8" hidden="1" outlineLevel="1">
      <c r="A363" s="229"/>
      <c r="B363" s="20" t="s">
        <v>664</v>
      </c>
      <c r="C363" s="20">
        <v>200</v>
      </c>
      <c r="D363" s="3" t="s">
        <v>7</v>
      </c>
      <c r="E363" s="3" t="s">
        <v>64</v>
      </c>
      <c r="F363" s="7">
        <f>Ведомственная!G281</f>
        <v>0</v>
      </c>
      <c r="G363" s="7">
        <f>Ведомственная!H281</f>
        <v>0</v>
      </c>
      <c r="H363" s="7">
        <f>Ведомственная!I281</f>
        <v>0</v>
      </c>
    </row>
    <row r="364" spans="1:8" hidden="1" outlineLevel="1">
      <c r="A364" s="218"/>
      <c r="B364" s="20" t="s">
        <v>664</v>
      </c>
      <c r="C364" s="20">
        <v>200</v>
      </c>
      <c r="D364" s="3" t="s">
        <v>61</v>
      </c>
      <c r="E364" s="3" t="s">
        <v>24</v>
      </c>
      <c r="F364" s="7">
        <f>Ведомственная!G474</f>
        <v>0</v>
      </c>
      <c r="G364" s="7">
        <f>Ведомственная!H474</f>
        <v>0</v>
      </c>
      <c r="H364" s="7">
        <f>Ведомственная!I474</f>
        <v>0</v>
      </c>
    </row>
    <row r="365" spans="1:8" ht="47.25" collapsed="1">
      <c r="A365" s="51" t="s">
        <v>718</v>
      </c>
      <c r="B365" s="52" t="s">
        <v>230</v>
      </c>
      <c r="C365" s="52"/>
      <c r="D365" s="56"/>
      <c r="E365" s="56"/>
      <c r="F365" s="54">
        <f>F366</f>
        <v>74720.3</v>
      </c>
      <c r="G365" s="54">
        <f t="shared" ref="G365" si="200">G366</f>
        <v>102087.59999999999</v>
      </c>
      <c r="H365" s="54">
        <f t="shared" ref="H365" si="201">H366</f>
        <v>104387.59999999999</v>
      </c>
    </row>
    <row r="366" spans="1:8">
      <c r="A366" s="207" t="s">
        <v>147</v>
      </c>
      <c r="B366" s="20" t="s">
        <v>499</v>
      </c>
      <c r="C366" s="20"/>
      <c r="D366" s="3"/>
      <c r="E366" s="3"/>
      <c r="F366" s="7">
        <f>F367+F370+F373+F376</f>
        <v>74720.3</v>
      </c>
      <c r="G366" s="7">
        <f t="shared" ref="G366:H366" si="202">G367+G370+G373+G376</f>
        <v>102087.59999999999</v>
      </c>
      <c r="H366" s="7">
        <f t="shared" si="202"/>
        <v>104387.59999999999</v>
      </c>
    </row>
    <row r="367" spans="1:8" ht="31.5">
      <c r="A367" s="81" t="s">
        <v>500</v>
      </c>
      <c r="B367" s="20" t="s">
        <v>501</v>
      </c>
      <c r="C367" s="20"/>
      <c r="D367" s="3"/>
      <c r="E367" s="3"/>
      <c r="F367" s="7">
        <f>F368</f>
        <v>10097.700000000001</v>
      </c>
      <c r="G367" s="7">
        <f t="shared" ref="G367:H367" si="203">G368</f>
        <v>13700</v>
      </c>
      <c r="H367" s="7">
        <f t="shared" si="203"/>
        <v>15000</v>
      </c>
    </row>
    <row r="368" spans="1:8">
      <c r="A368" s="49" t="s">
        <v>18</v>
      </c>
      <c r="B368" s="20" t="s">
        <v>550</v>
      </c>
      <c r="C368" s="20"/>
      <c r="D368" s="3"/>
      <c r="E368" s="3"/>
      <c r="F368" s="7">
        <f>F369</f>
        <v>10097.700000000001</v>
      </c>
      <c r="G368" s="7">
        <f t="shared" ref="G368:H368" si="204">G369</f>
        <v>13700</v>
      </c>
      <c r="H368" s="7">
        <f t="shared" si="204"/>
        <v>15000</v>
      </c>
    </row>
    <row r="369" spans="1:8" ht="31.5">
      <c r="A369" s="22" t="s">
        <v>22</v>
      </c>
      <c r="B369" s="20" t="s">
        <v>550</v>
      </c>
      <c r="C369" s="20">
        <v>200</v>
      </c>
      <c r="D369" s="3" t="s">
        <v>61</v>
      </c>
      <c r="E369" s="3" t="s">
        <v>24</v>
      </c>
      <c r="F369" s="7">
        <f>Ведомственная!G479</f>
        <v>10097.700000000001</v>
      </c>
      <c r="G369" s="7">
        <f>Ведомственная!H479</f>
        <v>13700</v>
      </c>
      <c r="H369" s="7">
        <f>Ведомственная!I479</f>
        <v>15000</v>
      </c>
    </row>
    <row r="370" spans="1:8" ht="31.5">
      <c r="A370" s="8" t="s">
        <v>502</v>
      </c>
      <c r="B370" s="20" t="s">
        <v>503</v>
      </c>
      <c r="C370" s="20"/>
      <c r="D370" s="3"/>
      <c r="E370" s="3"/>
      <c r="F370" s="7">
        <f>F371</f>
        <v>4542.1000000000004</v>
      </c>
      <c r="G370" s="7">
        <f t="shared" ref="G370:H370" si="205">G371</f>
        <v>6000</v>
      </c>
      <c r="H370" s="7">
        <f t="shared" si="205"/>
        <v>7000</v>
      </c>
    </row>
    <row r="371" spans="1:8">
      <c r="A371" s="49" t="s">
        <v>18</v>
      </c>
      <c r="B371" s="20" t="s">
        <v>551</v>
      </c>
      <c r="C371" s="20"/>
      <c r="D371" s="3"/>
      <c r="E371" s="3"/>
      <c r="F371" s="7">
        <f>F372</f>
        <v>4542.1000000000004</v>
      </c>
      <c r="G371" s="7">
        <f t="shared" ref="G371:H371" si="206">G372</f>
        <v>6000</v>
      </c>
      <c r="H371" s="7">
        <f t="shared" si="206"/>
        <v>7000</v>
      </c>
    </row>
    <row r="372" spans="1:8" ht="31.5">
      <c r="A372" s="22" t="s">
        <v>22</v>
      </c>
      <c r="B372" s="20" t="s">
        <v>551</v>
      </c>
      <c r="C372" s="20">
        <v>200</v>
      </c>
      <c r="D372" s="3" t="s">
        <v>61</v>
      </c>
      <c r="E372" s="3" t="s">
        <v>24</v>
      </c>
      <c r="F372" s="7">
        <f>Ведомственная!G482</f>
        <v>4542.1000000000004</v>
      </c>
      <c r="G372" s="7">
        <f>Ведомственная!H482</f>
        <v>6000</v>
      </c>
      <c r="H372" s="7">
        <f>Ведомственная!I482</f>
        <v>7000</v>
      </c>
    </row>
    <row r="373" spans="1:8" ht="31.5">
      <c r="A373" s="81" t="s">
        <v>504</v>
      </c>
      <c r="B373" s="20" t="s">
        <v>505</v>
      </c>
      <c r="C373" s="20"/>
      <c r="D373" s="3"/>
      <c r="E373" s="3"/>
      <c r="F373" s="7">
        <f>F374</f>
        <v>1730.6</v>
      </c>
      <c r="G373" s="7">
        <f t="shared" ref="G373:H373" si="207">G374</f>
        <v>3000</v>
      </c>
      <c r="H373" s="7">
        <f t="shared" si="207"/>
        <v>3000</v>
      </c>
    </row>
    <row r="374" spans="1:8">
      <c r="A374" s="49" t="s">
        <v>18</v>
      </c>
      <c r="B374" s="20" t="s">
        <v>552</v>
      </c>
      <c r="C374" s="20"/>
      <c r="D374" s="3"/>
      <c r="E374" s="3"/>
      <c r="F374" s="7">
        <f>F375</f>
        <v>1730.6</v>
      </c>
      <c r="G374" s="7">
        <f t="shared" ref="G374:H374" si="208">G375</f>
        <v>3000</v>
      </c>
      <c r="H374" s="7">
        <f t="shared" si="208"/>
        <v>3000</v>
      </c>
    </row>
    <row r="375" spans="1:8" ht="31.5">
      <c r="A375" s="22" t="s">
        <v>22</v>
      </c>
      <c r="B375" s="20" t="s">
        <v>552</v>
      </c>
      <c r="C375" s="20">
        <v>200</v>
      </c>
      <c r="D375" s="3" t="s">
        <v>61</v>
      </c>
      <c r="E375" s="3" t="s">
        <v>24</v>
      </c>
      <c r="F375" s="7">
        <f>Ведомственная!G485</f>
        <v>1730.6</v>
      </c>
      <c r="G375" s="7">
        <f>Ведомственная!H485</f>
        <v>3000</v>
      </c>
      <c r="H375" s="7">
        <f>Ведомственная!I485</f>
        <v>3000</v>
      </c>
    </row>
    <row r="376" spans="1:8" ht="47.25">
      <c r="A376" s="81" t="s">
        <v>776</v>
      </c>
      <c r="B376" s="20" t="s">
        <v>506</v>
      </c>
      <c r="C376" s="20"/>
      <c r="D376" s="3"/>
      <c r="E376" s="3"/>
      <c r="F376" s="7">
        <f>F377</f>
        <v>58349.9</v>
      </c>
      <c r="G376" s="7">
        <f t="shared" ref="G376:H376" si="209">G377</f>
        <v>79387.599999999991</v>
      </c>
      <c r="H376" s="7">
        <f t="shared" si="209"/>
        <v>79387.599999999991</v>
      </c>
    </row>
    <row r="377" spans="1:8">
      <c r="A377" s="81" t="s">
        <v>216</v>
      </c>
      <c r="B377" s="20" t="s">
        <v>553</v>
      </c>
      <c r="C377" s="20"/>
      <c r="D377" s="3"/>
      <c r="E377" s="3"/>
      <c r="F377" s="7">
        <f>SUM(F378:F380)</f>
        <v>58349.9</v>
      </c>
      <c r="G377" s="7">
        <f>SUM(G378:G380)</f>
        <v>79387.599999999991</v>
      </c>
      <c r="H377" s="7">
        <f>SUM(H378:H380)</f>
        <v>79387.599999999991</v>
      </c>
    </row>
    <row r="378" spans="1:8" ht="63">
      <c r="A378" s="2" t="s">
        <v>21</v>
      </c>
      <c r="B378" s="20" t="s">
        <v>553</v>
      </c>
      <c r="C378" s="20">
        <v>100</v>
      </c>
      <c r="D378" s="3" t="s">
        <v>61</v>
      </c>
      <c r="E378" s="3" t="s">
        <v>24</v>
      </c>
      <c r="F378" s="7">
        <f>Ведомственная!G488</f>
        <v>57835.3</v>
      </c>
      <c r="G378" s="7">
        <f>Ведомственная!H488</f>
        <v>78215.199999999997</v>
      </c>
      <c r="H378" s="7">
        <f>Ведомственная!I488</f>
        <v>78215.199999999997</v>
      </c>
    </row>
    <row r="379" spans="1:8" ht="31.5">
      <c r="A379" s="205" t="s">
        <v>22</v>
      </c>
      <c r="B379" s="20" t="s">
        <v>553</v>
      </c>
      <c r="C379" s="20">
        <v>200</v>
      </c>
      <c r="D379" s="3" t="s">
        <v>61</v>
      </c>
      <c r="E379" s="3" t="s">
        <v>24</v>
      </c>
      <c r="F379" s="7">
        <f>Ведомственная!G489</f>
        <v>364.9</v>
      </c>
      <c r="G379" s="7">
        <f>Ведомственная!H489</f>
        <v>964.9</v>
      </c>
      <c r="H379" s="7">
        <f>Ведомственная!I489</f>
        <v>964.9</v>
      </c>
    </row>
    <row r="380" spans="1:8">
      <c r="A380" s="207" t="s">
        <v>10</v>
      </c>
      <c r="B380" s="20" t="s">
        <v>553</v>
      </c>
      <c r="C380" s="20">
        <v>800</v>
      </c>
      <c r="D380" s="3" t="s">
        <v>61</v>
      </c>
      <c r="E380" s="3" t="s">
        <v>24</v>
      </c>
      <c r="F380" s="7">
        <f>Ведомственная!G490</f>
        <v>149.69999999999999</v>
      </c>
      <c r="G380" s="7">
        <f>Ведомственная!H490</f>
        <v>207.5</v>
      </c>
      <c r="H380" s="7">
        <f>Ведомственная!I490</f>
        <v>207.5</v>
      </c>
    </row>
    <row r="381" spans="1:8" ht="47.25">
      <c r="A381" s="51" t="s">
        <v>719</v>
      </c>
      <c r="B381" s="52" t="s">
        <v>231</v>
      </c>
      <c r="C381" s="52"/>
      <c r="D381" s="56"/>
      <c r="E381" s="56"/>
      <c r="F381" s="54">
        <f>F382+F386</f>
        <v>15790.5</v>
      </c>
      <c r="G381" s="54">
        <f t="shared" ref="G381:H381" si="210">G382+G386</f>
        <v>30105.9</v>
      </c>
      <c r="H381" s="54">
        <f t="shared" si="210"/>
        <v>30799</v>
      </c>
    </row>
    <row r="382" spans="1:8">
      <c r="A382" s="49" t="s">
        <v>184</v>
      </c>
      <c r="B382" s="20" t="s">
        <v>542</v>
      </c>
      <c r="C382" s="20"/>
      <c r="D382" s="3"/>
      <c r="E382" s="3"/>
      <c r="F382" s="7">
        <f>F383</f>
        <v>5212.1000000000004</v>
      </c>
      <c r="G382" s="7">
        <f t="shared" ref="G382" si="211">G383</f>
        <v>5212.1000000000004</v>
      </c>
      <c r="H382" s="7">
        <f t="shared" ref="H382" si="212">H383</f>
        <v>0</v>
      </c>
    </row>
    <row r="383" spans="1:8" ht="47.25">
      <c r="A383" s="81" t="s">
        <v>549</v>
      </c>
      <c r="B383" s="20" t="s">
        <v>543</v>
      </c>
      <c r="C383" s="20"/>
      <c r="D383" s="3"/>
      <c r="E383" s="3"/>
      <c r="F383" s="7">
        <f>F384</f>
        <v>5212.1000000000004</v>
      </c>
      <c r="G383" s="7">
        <f t="shared" ref="G383:H383" si="213">G384</f>
        <v>5212.1000000000004</v>
      </c>
      <c r="H383" s="7">
        <f t="shared" si="213"/>
        <v>0</v>
      </c>
    </row>
    <row r="384" spans="1:8" ht="47.25">
      <c r="A384" s="81" t="s">
        <v>544</v>
      </c>
      <c r="B384" s="20" t="s">
        <v>545</v>
      </c>
      <c r="C384" s="20"/>
      <c r="D384" s="3"/>
      <c r="E384" s="3"/>
      <c r="F384" s="7">
        <f>F385</f>
        <v>5212.1000000000004</v>
      </c>
      <c r="G384" s="7">
        <f>G385</f>
        <v>5212.1000000000004</v>
      </c>
      <c r="H384" s="7">
        <f>H385</f>
        <v>0</v>
      </c>
    </row>
    <row r="385" spans="1:8" ht="31.5">
      <c r="A385" s="207" t="s">
        <v>22</v>
      </c>
      <c r="B385" s="20" t="s">
        <v>545</v>
      </c>
      <c r="C385" s="20">
        <v>200</v>
      </c>
      <c r="D385" s="3" t="s">
        <v>24</v>
      </c>
      <c r="E385" s="3" t="s">
        <v>14</v>
      </c>
      <c r="F385" s="7">
        <f>Ведомственная!G162</f>
        <v>5212.1000000000004</v>
      </c>
      <c r="G385" s="7">
        <f>Ведомственная!H162</f>
        <v>5212.1000000000004</v>
      </c>
      <c r="H385" s="7">
        <f>Ведомственная!I162</f>
        <v>0</v>
      </c>
    </row>
    <row r="386" spans="1:8">
      <c r="A386" s="207" t="s">
        <v>147</v>
      </c>
      <c r="B386" s="20" t="s">
        <v>546</v>
      </c>
      <c r="C386" s="20"/>
      <c r="D386" s="3"/>
      <c r="E386" s="3"/>
      <c r="F386" s="7">
        <f>F387</f>
        <v>10578.4</v>
      </c>
      <c r="G386" s="7">
        <f t="shared" ref="G386:H386" si="214">G387</f>
        <v>24893.8</v>
      </c>
      <c r="H386" s="7">
        <f t="shared" si="214"/>
        <v>30799</v>
      </c>
    </row>
    <row r="387" spans="1:8" ht="94.5">
      <c r="A387" s="207" t="s">
        <v>855</v>
      </c>
      <c r="B387" s="20" t="s">
        <v>547</v>
      </c>
      <c r="C387" s="20"/>
      <c r="D387" s="3"/>
      <c r="E387" s="3"/>
      <c r="F387" s="7">
        <f>F388</f>
        <v>10578.4</v>
      </c>
      <c r="G387" s="7">
        <f t="shared" ref="G387:H387" si="215">G388</f>
        <v>24893.8</v>
      </c>
      <c r="H387" s="7">
        <f t="shared" si="215"/>
        <v>30799</v>
      </c>
    </row>
    <row r="388" spans="1:8">
      <c r="A388" s="49" t="s">
        <v>18</v>
      </c>
      <c r="B388" s="20" t="s">
        <v>548</v>
      </c>
      <c r="C388" s="20"/>
      <c r="D388" s="3"/>
      <c r="E388" s="3"/>
      <c r="F388" s="7">
        <f>F389</f>
        <v>10578.4</v>
      </c>
      <c r="G388" s="7">
        <f t="shared" ref="G388:H388" si="216">G389</f>
        <v>24893.8</v>
      </c>
      <c r="H388" s="7">
        <f t="shared" si="216"/>
        <v>30799</v>
      </c>
    </row>
    <row r="389" spans="1:8" ht="31.5">
      <c r="A389" s="207" t="s">
        <v>22</v>
      </c>
      <c r="B389" s="20" t="s">
        <v>548</v>
      </c>
      <c r="C389" s="20">
        <v>200</v>
      </c>
      <c r="D389" s="3" t="s">
        <v>24</v>
      </c>
      <c r="E389" s="3" t="s">
        <v>14</v>
      </c>
      <c r="F389" s="7">
        <f>Ведомственная!G166</f>
        <v>10578.4</v>
      </c>
      <c r="G389" s="7">
        <f>Ведомственная!H166</f>
        <v>24893.8</v>
      </c>
      <c r="H389" s="7">
        <f>Ведомственная!I166</f>
        <v>30799</v>
      </c>
    </row>
    <row r="390" spans="1:8" ht="47.25">
      <c r="A390" s="51" t="s">
        <v>720</v>
      </c>
      <c r="B390" s="52" t="s">
        <v>193</v>
      </c>
      <c r="C390" s="52"/>
      <c r="D390" s="56"/>
      <c r="E390" s="56"/>
      <c r="F390" s="54">
        <f>F391</f>
        <v>99335</v>
      </c>
      <c r="G390" s="54">
        <f t="shared" ref="G390:H390" si="217">G391</f>
        <v>115497</v>
      </c>
      <c r="H390" s="54">
        <f t="shared" si="217"/>
        <v>115497</v>
      </c>
    </row>
    <row r="391" spans="1:8">
      <c r="A391" s="207" t="s">
        <v>147</v>
      </c>
      <c r="B391" s="20" t="s">
        <v>194</v>
      </c>
      <c r="C391" s="20"/>
      <c r="D391" s="3"/>
      <c r="E391" s="3"/>
      <c r="F391" s="7">
        <f>F392+F404</f>
        <v>99335</v>
      </c>
      <c r="G391" s="7">
        <f t="shared" ref="G391:H391" si="218">G392+G404</f>
        <v>115497</v>
      </c>
      <c r="H391" s="7">
        <f t="shared" si="218"/>
        <v>115497</v>
      </c>
    </row>
    <row r="392" spans="1:8" ht="31.5">
      <c r="A392" s="207" t="s">
        <v>747</v>
      </c>
      <c r="B392" s="20" t="s">
        <v>195</v>
      </c>
      <c r="C392" s="20"/>
      <c r="D392" s="3"/>
      <c r="E392" s="3"/>
      <c r="F392" s="7">
        <f>F393+F396+F399+F401</f>
        <v>94574.6</v>
      </c>
      <c r="G392" s="7">
        <f t="shared" ref="G392:H392" si="219">G393+G396+G399+G401</f>
        <v>115497</v>
      </c>
      <c r="H392" s="7">
        <f t="shared" si="219"/>
        <v>115497</v>
      </c>
    </row>
    <row r="393" spans="1:8">
      <c r="A393" s="207" t="s">
        <v>27</v>
      </c>
      <c r="B393" s="143" t="s">
        <v>196</v>
      </c>
      <c r="C393" s="143"/>
      <c r="D393" s="3"/>
      <c r="E393" s="3"/>
      <c r="F393" s="7">
        <f>F394+F395</f>
        <v>67242.900000000009</v>
      </c>
      <c r="G393" s="7">
        <f t="shared" ref="G393:H393" si="220">G394+G395</f>
        <v>72128.700000000012</v>
      </c>
      <c r="H393" s="7">
        <f t="shared" si="220"/>
        <v>72128.700000000012</v>
      </c>
    </row>
    <row r="394" spans="1:8" ht="63">
      <c r="A394" s="2" t="s">
        <v>21</v>
      </c>
      <c r="B394" s="143" t="s">
        <v>196</v>
      </c>
      <c r="C394" s="143" t="s">
        <v>31</v>
      </c>
      <c r="D394" s="3" t="s">
        <v>17</v>
      </c>
      <c r="E394" s="3" t="s">
        <v>26</v>
      </c>
      <c r="F394" s="7">
        <f>Ведомственная!G587</f>
        <v>67226.3</v>
      </c>
      <c r="G394" s="7">
        <f>Ведомственная!H587</f>
        <v>72112.100000000006</v>
      </c>
      <c r="H394" s="7">
        <f>Ведомственная!I587</f>
        <v>72112.100000000006</v>
      </c>
    </row>
    <row r="395" spans="1:8" ht="31.5">
      <c r="A395" s="207" t="s">
        <v>22</v>
      </c>
      <c r="B395" s="143" t="s">
        <v>196</v>
      </c>
      <c r="C395" s="143" t="s">
        <v>32</v>
      </c>
      <c r="D395" s="3" t="s">
        <v>17</v>
      </c>
      <c r="E395" s="3" t="s">
        <v>26</v>
      </c>
      <c r="F395" s="7">
        <f>Ведомственная!G588</f>
        <v>16.600000000000001</v>
      </c>
      <c r="G395" s="7">
        <f>Ведомственная!H588</f>
        <v>16.600000000000001</v>
      </c>
      <c r="H395" s="7">
        <f>Ведомственная!I588</f>
        <v>16.600000000000001</v>
      </c>
    </row>
    <row r="396" spans="1:8">
      <c r="A396" s="207" t="s">
        <v>35</v>
      </c>
      <c r="B396" s="20" t="s">
        <v>197</v>
      </c>
      <c r="C396" s="20"/>
      <c r="D396" s="3"/>
      <c r="E396" s="3"/>
      <c r="F396" s="7">
        <f>SUM(F397:F398)</f>
        <v>252.70000000000002</v>
      </c>
      <c r="G396" s="7">
        <f t="shared" ref="G396:H396" si="221">SUM(G397:G398)</f>
        <v>252.70000000000002</v>
      </c>
      <c r="H396" s="7">
        <f t="shared" si="221"/>
        <v>252.70000000000002</v>
      </c>
    </row>
    <row r="397" spans="1:8" ht="31.5">
      <c r="A397" s="207" t="s">
        <v>22</v>
      </c>
      <c r="B397" s="20" t="s">
        <v>197</v>
      </c>
      <c r="C397" s="20">
        <v>200</v>
      </c>
      <c r="D397" s="3" t="s">
        <v>17</v>
      </c>
      <c r="E397" s="3" t="s">
        <v>34</v>
      </c>
      <c r="F397" s="7">
        <f>Ведомственная!G598</f>
        <v>251.3</v>
      </c>
      <c r="G397" s="7">
        <f>Ведомственная!H598</f>
        <v>251.3</v>
      </c>
      <c r="H397" s="7">
        <f>Ведомственная!I598</f>
        <v>251.3</v>
      </c>
    </row>
    <row r="398" spans="1:8">
      <c r="A398" s="207" t="s">
        <v>10</v>
      </c>
      <c r="B398" s="20" t="s">
        <v>197</v>
      </c>
      <c r="C398" s="20">
        <v>800</v>
      </c>
      <c r="D398" s="3" t="s">
        <v>17</v>
      </c>
      <c r="E398" s="3" t="s">
        <v>34</v>
      </c>
      <c r="F398" s="7">
        <f>Ведомственная!G599</f>
        <v>1.4</v>
      </c>
      <c r="G398" s="7">
        <f>Ведомственная!H599</f>
        <v>1.4</v>
      </c>
      <c r="H398" s="7">
        <f>Ведомственная!I599</f>
        <v>1.4</v>
      </c>
    </row>
    <row r="399" spans="1:8" ht="31.5">
      <c r="A399" s="207" t="s">
        <v>37</v>
      </c>
      <c r="B399" s="20" t="s">
        <v>198</v>
      </c>
      <c r="C399" s="20"/>
      <c r="D399" s="3"/>
      <c r="E399" s="3"/>
      <c r="F399" s="7">
        <f>F400</f>
        <v>333.7</v>
      </c>
      <c r="G399" s="7">
        <f t="shared" ref="G399:H399" si="222">G400</f>
        <v>333.7</v>
      </c>
      <c r="H399" s="7">
        <f t="shared" si="222"/>
        <v>333.7</v>
      </c>
    </row>
    <row r="400" spans="1:8" ht="31.5">
      <c r="A400" s="207" t="s">
        <v>22</v>
      </c>
      <c r="B400" s="20" t="s">
        <v>198</v>
      </c>
      <c r="C400" s="20">
        <v>200</v>
      </c>
      <c r="D400" s="3" t="s">
        <v>17</v>
      </c>
      <c r="E400" s="3" t="s">
        <v>34</v>
      </c>
      <c r="F400" s="7">
        <f>Ведомственная!G601</f>
        <v>333.7</v>
      </c>
      <c r="G400" s="7">
        <f>Ведомственная!H601</f>
        <v>333.7</v>
      </c>
      <c r="H400" s="7">
        <f>Ведомственная!I601</f>
        <v>333.7</v>
      </c>
    </row>
    <row r="401" spans="1:8" ht="31.5">
      <c r="A401" s="207" t="s">
        <v>38</v>
      </c>
      <c r="B401" s="20" t="s">
        <v>199</v>
      </c>
      <c r="C401" s="20"/>
      <c r="D401" s="3"/>
      <c r="E401" s="3"/>
      <c r="F401" s="7">
        <f>SUM(F402:F403)</f>
        <v>26745.3</v>
      </c>
      <c r="G401" s="7">
        <f>SUM(G402:G403)</f>
        <v>42781.899999999994</v>
      </c>
      <c r="H401" s="7">
        <f>SUM(H402:H403)</f>
        <v>42781.899999999994</v>
      </c>
    </row>
    <row r="402" spans="1:8" ht="31.5">
      <c r="A402" s="207" t="s">
        <v>22</v>
      </c>
      <c r="B402" s="20" t="s">
        <v>199</v>
      </c>
      <c r="C402" s="20">
        <v>200</v>
      </c>
      <c r="D402" s="3" t="s">
        <v>17</v>
      </c>
      <c r="E402" s="3" t="s">
        <v>34</v>
      </c>
      <c r="F402" s="7">
        <f>Ведомственная!G603</f>
        <v>26521.1</v>
      </c>
      <c r="G402" s="7">
        <f>Ведомственная!H603</f>
        <v>42557.7</v>
      </c>
      <c r="H402" s="7">
        <f>Ведомственная!I603</f>
        <v>42557.7</v>
      </c>
    </row>
    <row r="403" spans="1:8" ht="31.5">
      <c r="A403" s="207" t="s">
        <v>22</v>
      </c>
      <c r="B403" s="20" t="s">
        <v>199</v>
      </c>
      <c r="C403" s="20">
        <v>200</v>
      </c>
      <c r="D403" s="3" t="s">
        <v>47</v>
      </c>
      <c r="E403" s="3" t="s">
        <v>61</v>
      </c>
      <c r="F403" s="7">
        <f>Ведомственная!G618</f>
        <v>224.2</v>
      </c>
      <c r="G403" s="7">
        <f>Ведомственная!H618</f>
        <v>224.2</v>
      </c>
      <c r="H403" s="7">
        <f>Ведомственная!I618</f>
        <v>224.2</v>
      </c>
    </row>
    <row r="404" spans="1:8" ht="31.5">
      <c r="A404" s="176" t="s">
        <v>818</v>
      </c>
      <c r="B404" s="20" t="s">
        <v>738</v>
      </c>
      <c r="C404" s="20"/>
      <c r="D404" s="3"/>
      <c r="E404" s="3"/>
      <c r="F404" s="7">
        <f>F405</f>
        <v>4760.3999999999996</v>
      </c>
      <c r="G404" s="7">
        <f t="shared" ref="G404:H404" si="223">G405</f>
        <v>0</v>
      </c>
      <c r="H404" s="7">
        <f t="shared" si="223"/>
        <v>0</v>
      </c>
    </row>
    <row r="405" spans="1:8">
      <c r="A405" s="177" t="s">
        <v>739</v>
      </c>
      <c r="B405" s="20" t="s">
        <v>868</v>
      </c>
      <c r="C405" s="20"/>
      <c r="D405" s="3"/>
      <c r="E405" s="3"/>
      <c r="F405" s="7">
        <f>F406</f>
        <v>4760.3999999999996</v>
      </c>
      <c r="G405" s="7">
        <f t="shared" ref="G405:H405" si="224">G406</f>
        <v>0</v>
      </c>
      <c r="H405" s="7">
        <f t="shared" si="224"/>
        <v>0</v>
      </c>
    </row>
    <row r="406" spans="1:8">
      <c r="A406" s="207" t="s">
        <v>736</v>
      </c>
      <c r="B406" s="20" t="s">
        <v>868</v>
      </c>
      <c r="C406" s="20">
        <v>700</v>
      </c>
      <c r="D406" s="3" t="s">
        <v>34</v>
      </c>
      <c r="E406" s="3" t="s">
        <v>17</v>
      </c>
      <c r="F406" s="7">
        <f>Ведомственная!G630</f>
        <v>4760.3999999999996</v>
      </c>
      <c r="G406" s="7">
        <f>Ведомственная!H630</f>
        <v>0</v>
      </c>
      <c r="H406" s="7">
        <f>Ведомственная!I630</f>
        <v>0</v>
      </c>
    </row>
    <row r="407" spans="1:8" ht="31.5">
      <c r="A407" s="51" t="s">
        <v>721</v>
      </c>
      <c r="B407" s="52" t="s">
        <v>191</v>
      </c>
      <c r="C407" s="52"/>
      <c r="D407" s="56"/>
      <c r="E407" s="56"/>
      <c r="F407" s="54">
        <f>F408</f>
        <v>1055398.4000000001</v>
      </c>
      <c r="G407" s="54">
        <f t="shared" ref="G407:H407" si="225">G408</f>
        <v>1077405.9000000001</v>
      </c>
      <c r="H407" s="54">
        <f t="shared" si="225"/>
        <v>1099337.7999999998</v>
      </c>
    </row>
    <row r="408" spans="1:8">
      <c r="A408" s="207" t="s">
        <v>143</v>
      </c>
      <c r="B408" s="20" t="s">
        <v>192</v>
      </c>
      <c r="C408" s="20"/>
      <c r="D408" s="3"/>
      <c r="E408" s="3"/>
      <c r="F408" s="7">
        <f>F409+F445+F457+F467+F471+F536+F539</f>
        <v>1055398.4000000001</v>
      </c>
      <c r="G408" s="7">
        <f>G409+G445+G457+G467+G471+G536+G539</f>
        <v>1077405.9000000001</v>
      </c>
      <c r="H408" s="7">
        <f>H409+H445+H457+H467+H471+H536+H539</f>
        <v>1099337.7999999998</v>
      </c>
    </row>
    <row r="409" spans="1:8" ht="31.5">
      <c r="A409" s="207" t="s">
        <v>359</v>
      </c>
      <c r="B409" s="20" t="s">
        <v>337</v>
      </c>
      <c r="C409" s="20"/>
      <c r="D409" s="3"/>
      <c r="E409" s="3"/>
      <c r="F409" s="7">
        <f>F410+F413+F415+F417+F420+F423+F426+F429+F432+F434+F437+F440+F443</f>
        <v>76309</v>
      </c>
      <c r="G409" s="7">
        <f t="shared" ref="G409:H409" si="226">G410+G413+G415+G417+G420+G423+G426+G429+G432+G434+G437+G440+G443</f>
        <v>79246.899999999994</v>
      </c>
      <c r="H409" s="7">
        <f t="shared" si="226"/>
        <v>79312.799999999988</v>
      </c>
    </row>
    <row r="410" spans="1:8">
      <c r="A410" s="207" t="s">
        <v>27</v>
      </c>
      <c r="B410" s="20" t="s">
        <v>338</v>
      </c>
      <c r="C410" s="20"/>
      <c r="D410" s="3"/>
      <c r="E410" s="3"/>
      <c r="F410" s="7">
        <f>F411+F412</f>
        <v>17896</v>
      </c>
      <c r="G410" s="7">
        <f t="shared" ref="G410:H410" si="227">G411+G412</f>
        <v>20896</v>
      </c>
      <c r="H410" s="7">
        <f t="shared" si="227"/>
        <v>20896</v>
      </c>
    </row>
    <row r="411" spans="1:8" ht="63">
      <c r="A411" s="207" t="s">
        <v>21</v>
      </c>
      <c r="B411" s="20" t="s">
        <v>338</v>
      </c>
      <c r="C411" s="20">
        <v>100</v>
      </c>
      <c r="D411" s="3" t="s">
        <v>14</v>
      </c>
      <c r="E411" s="3" t="s">
        <v>26</v>
      </c>
      <c r="F411" s="7">
        <f>Ведомственная!G743</f>
        <v>17878.8</v>
      </c>
      <c r="G411" s="7">
        <f>Ведомственная!H743</f>
        <v>20878.8</v>
      </c>
      <c r="H411" s="7">
        <f>Ведомственная!I743</f>
        <v>20878.8</v>
      </c>
    </row>
    <row r="412" spans="1:8" ht="31.5">
      <c r="A412" s="207" t="s">
        <v>22</v>
      </c>
      <c r="B412" s="20" t="s">
        <v>338</v>
      </c>
      <c r="C412" s="20">
        <v>200</v>
      </c>
      <c r="D412" s="3" t="s">
        <v>14</v>
      </c>
      <c r="E412" s="3" t="s">
        <v>26</v>
      </c>
      <c r="F412" s="7">
        <f>Ведомственная!G744</f>
        <v>17.2</v>
      </c>
      <c r="G412" s="7">
        <f>Ведомственная!H744</f>
        <v>17.2</v>
      </c>
      <c r="H412" s="7">
        <f>Ведомственная!I744</f>
        <v>17.2</v>
      </c>
    </row>
    <row r="413" spans="1:8">
      <c r="A413" s="207" t="s">
        <v>35</v>
      </c>
      <c r="B413" s="20" t="s">
        <v>339</v>
      </c>
      <c r="C413" s="20"/>
      <c r="D413" s="3"/>
      <c r="E413" s="3"/>
      <c r="F413" s="7">
        <f>Ведомственная!G745</f>
        <v>466.3</v>
      </c>
      <c r="G413" s="7">
        <f>Ведомственная!H745</f>
        <v>466.3</v>
      </c>
      <c r="H413" s="7">
        <f>Ведомственная!I745</f>
        <v>466.3</v>
      </c>
    </row>
    <row r="414" spans="1:8" ht="31.5">
      <c r="A414" s="207" t="s">
        <v>22</v>
      </c>
      <c r="B414" s="20" t="s">
        <v>339</v>
      </c>
      <c r="C414" s="20">
        <v>200</v>
      </c>
      <c r="D414" s="3" t="s">
        <v>14</v>
      </c>
      <c r="E414" s="3" t="s">
        <v>26</v>
      </c>
      <c r="F414" s="7">
        <f>Ведомственная!G746</f>
        <v>466.3</v>
      </c>
      <c r="G414" s="7">
        <f>Ведомственная!H746</f>
        <v>466.3</v>
      </c>
      <c r="H414" s="7">
        <f>Ведомственная!I746</f>
        <v>466.3</v>
      </c>
    </row>
    <row r="415" spans="1:8" ht="31.5">
      <c r="A415" s="207" t="s">
        <v>37</v>
      </c>
      <c r="B415" s="20" t="s">
        <v>340</v>
      </c>
      <c r="C415" s="20"/>
      <c r="D415" s="3"/>
      <c r="E415" s="3"/>
      <c r="F415" s="7">
        <f>Ведомственная!G747</f>
        <v>1128.5999999999999</v>
      </c>
      <c r="G415" s="7">
        <f>Ведомственная!H747</f>
        <v>1128.5999999999999</v>
      </c>
      <c r="H415" s="7">
        <f>Ведомственная!I747</f>
        <v>1128.5999999999999</v>
      </c>
    </row>
    <row r="416" spans="1:8" ht="31.5">
      <c r="A416" s="207" t="s">
        <v>22</v>
      </c>
      <c r="B416" s="20" t="s">
        <v>340</v>
      </c>
      <c r="C416" s="20">
        <v>200</v>
      </c>
      <c r="D416" s="3" t="s">
        <v>14</v>
      </c>
      <c r="E416" s="3" t="s">
        <v>26</v>
      </c>
      <c r="F416" s="7">
        <f>Ведомственная!G748</f>
        <v>1128.5999999999999</v>
      </c>
      <c r="G416" s="7">
        <f>Ведомственная!H748</f>
        <v>1128.5999999999999</v>
      </c>
      <c r="H416" s="7">
        <f>Ведомственная!I748</f>
        <v>1128.5999999999999</v>
      </c>
    </row>
    <row r="417" spans="1:8" ht="31.5">
      <c r="A417" s="207" t="s">
        <v>38</v>
      </c>
      <c r="B417" s="20" t="s">
        <v>341</v>
      </c>
      <c r="C417" s="20"/>
      <c r="D417" s="3"/>
      <c r="E417" s="3"/>
      <c r="F417" s="7">
        <f>Ведомственная!G749</f>
        <v>720.09999999999991</v>
      </c>
      <c r="G417" s="7">
        <f>Ведомственная!H749</f>
        <v>544.6</v>
      </c>
      <c r="H417" s="7">
        <f>Ведомственная!I749</f>
        <v>544.6</v>
      </c>
    </row>
    <row r="418" spans="1:8" ht="31.5">
      <c r="A418" s="207" t="s">
        <v>22</v>
      </c>
      <c r="B418" s="20" t="s">
        <v>341</v>
      </c>
      <c r="C418" s="20">
        <v>200</v>
      </c>
      <c r="D418" s="3" t="s">
        <v>14</v>
      </c>
      <c r="E418" s="3" t="s">
        <v>26</v>
      </c>
      <c r="F418" s="7">
        <f>Ведомственная!G750</f>
        <v>621.79999999999995</v>
      </c>
      <c r="G418" s="7">
        <f>Ведомственная!H750</f>
        <v>448</v>
      </c>
      <c r="H418" s="7">
        <f>Ведомственная!I750</f>
        <v>449.7</v>
      </c>
    </row>
    <row r="419" spans="1:8">
      <c r="A419" s="207" t="s">
        <v>10</v>
      </c>
      <c r="B419" s="20" t="s">
        <v>341</v>
      </c>
      <c r="C419" s="20">
        <v>800</v>
      </c>
      <c r="D419" s="3" t="s">
        <v>14</v>
      </c>
      <c r="E419" s="3" t="s">
        <v>26</v>
      </c>
      <c r="F419" s="7">
        <f>Ведомственная!G751</f>
        <v>98.3</v>
      </c>
      <c r="G419" s="7">
        <f>Ведомственная!H751</f>
        <v>96.6</v>
      </c>
      <c r="H419" s="7">
        <f>Ведомственная!I751</f>
        <v>94.899999999999991</v>
      </c>
    </row>
    <row r="420" spans="1:8" ht="141.75">
      <c r="A420" s="207" t="s">
        <v>589</v>
      </c>
      <c r="B420" s="20" t="s">
        <v>342</v>
      </c>
      <c r="C420" s="20"/>
      <c r="D420" s="3"/>
      <c r="E420" s="3"/>
      <c r="F420" s="7">
        <f>Ведомственная!G752</f>
        <v>707.4</v>
      </c>
      <c r="G420" s="7">
        <f>Ведомственная!H752</f>
        <v>735.7</v>
      </c>
      <c r="H420" s="7">
        <f>Ведомственная!I752</f>
        <v>765.1</v>
      </c>
    </row>
    <row r="421" spans="1:8" ht="63">
      <c r="A421" s="207" t="s">
        <v>21</v>
      </c>
      <c r="B421" s="20" t="s">
        <v>342</v>
      </c>
      <c r="C421" s="20">
        <v>100</v>
      </c>
      <c r="D421" s="3" t="s">
        <v>14</v>
      </c>
      <c r="E421" s="3" t="s">
        <v>26</v>
      </c>
      <c r="F421" s="7">
        <f>Ведомственная!G753</f>
        <v>600</v>
      </c>
      <c r="G421" s="7">
        <f>Ведомственная!H753</f>
        <v>600</v>
      </c>
      <c r="H421" s="7">
        <f>Ведомственная!I753</f>
        <v>600</v>
      </c>
    </row>
    <row r="422" spans="1:8" ht="31.5">
      <c r="A422" s="207" t="s">
        <v>22</v>
      </c>
      <c r="B422" s="20" t="s">
        <v>342</v>
      </c>
      <c r="C422" s="20">
        <v>200</v>
      </c>
      <c r="D422" s="3" t="s">
        <v>14</v>
      </c>
      <c r="E422" s="3" t="s">
        <v>26</v>
      </c>
      <c r="F422" s="7">
        <f>Ведомственная!G754</f>
        <v>107.4</v>
      </c>
      <c r="G422" s="7">
        <f>Ведомственная!H754</f>
        <v>135.69999999999999</v>
      </c>
      <c r="H422" s="7">
        <f>Ведомственная!I754</f>
        <v>165.1</v>
      </c>
    </row>
    <row r="423" spans="1:8" ht="47.25">
      <c r="A423" s="207" t="s">
        <v>343</v>
      </c>
      <c r="B423" s="20" t="s">
        <v>344</v>
      </c>
      <c r="C423" s="20"/>
      <c r="D423" s="3"/>
      <c r="E423" s="3"/>
      <c r="F423" s="7">
        <f>SUM(F424:F425)</f>
        <v>9450</v>
      </c>
      <c r="G423" s="7">
        <f t="shared" ref="G423:H423" si="228">SUM(G424:G425)</f>
        <v>9450</v>
      </c>
      <c r="H423" s="7">
        <f t="shared" si="228"/>
        <v>9450</v>
      </c>
    </row>
    <row r="424" spans="1:8" ht="63">
      <c r="A424" s="207" t="s">
        <v>21</v>
      </c>
      <c r="B424" s="20" t="s">
        <v>344</v>
      </c>
      <c r="C424" s="20">
        <v>100</v>
      </c>
      <c r="D424" s="3" t="s">
        <v>14</v>
      </c>
      <c r="E424" s="3" t="s">
        <v>26</v>
      </c>
      <c r="F424" s="7">
        <f>Ведомственная!G756</f>
        <v>9401</v>
      </c>
      <c r="G424" s="7">
        <f>Ведомственная!H756</f>
        <v>9401</v>
      </c>
      <c r="H424" s="7">
        <f>Ведомственная!I756</f>
        <v>9401</v>
      </c>
    </row>
    <row r="425" spans="1:8" ht="31.5">
      <c r="A425" s="207" t="s">
        <v>22</v>
      </c>
      <c r="B425" s="20" t="s">
        <v>344</v>
      </c>
      <c r="C425" s="20">
        <v>200</v>
      </c>
      <c r="D425" s="3" t="s">
        <v>47</v>
      </c>
      <c r="E425" s="3" t="s">
        <v>61</v>
      </c>
      <c r="F425" s="7">
        <f>Ведомственная!G638</f>
        <v>49</v>
      </c>
      <c r="G425" s="7">
        <f>Ведомственная!H638</f>
        <v>49</v>
      </c>
      <c r="H425" s="7">
        <f>Ведомственная!I638</f>
        <v>49</v>
      </c>
    </row>
    <row r="426" spans="1:8" ht="31.5">
      <c r="A426" s="207" t="s">
        <v>345</v>
      </c>
      <c r="B426" s="20" t="s">
        <v>346</v>
      </c>
      <c r="C426" s="20"/>
      <c r="D426" s="3"/>
      <c r="E426" s="3"/>
      <c r="F426" s="7">
        <f>Ведомственная!G757</f>
        <v>28657.3</v>
      </c>
      <c r="G426" s="7">
        <f>Ведомственная!H757</f>
        <v>28657.3</v>
      </c>
      <c r="H426" s="7">
        <f>Ведомственная!I757</f>
        <v>28657.3</v>
      </c>
    </row>
    <row r="427" spans="1:8" ht="63">
      <c r="A427" s="207" t="s">
        <v>21</v>
      </c>
      <c r="B427" s="20" t="s">
        <v>346</v>
      </c>
      <c r="C427" s="20">
        <v>100</v>
      </c>
      <c r="D427" s="3" t="s">
        <v>14</v>
      </c>
      <c r="E427" s="3" t="s">
        <v>26</v>
      </c>
      <c r="F427" s="7">
        <f>Ведомственная!G758</f>
        <v>28247.3</v>
      </c>
      <c r="G427" s="7">
        <f>Ведомственная!H758</f>
        <v>28247.3</v>
      </c>
      <c r="H427" s="7">
        <f>Ведомственная!I758</f>
        <v>28247.3</v>
      </c>
    </row>
    <row r="428" spans="1:8" ht="31.5">
      <c r="A428" s="207" t="s">
        <v>22</v>
      </c>
      <c r="B428" s="20" t="s">
        <v>346</v>
      </c>
      <c r="C428" s="20">
        <v>200</v>
      </c>
      <c r="D428" s="3" t="s">
        <v>14</v>
      </c>
      <c r="E428" s="3" t="s">
        <v>26</v>
      </c>
      <c r="F428" s="7">
        <f>Ведомственная!G759</f>
        <v>410</v>
      </c>
      <c r="G428" s="7">
        <f>Ведомственная!H759</f>
        <v>410</v>
      </c>
      <c r="H428" s="7">
        <f>Ведомственная!I759</f>
        <v>410</v>
      </c>
    </row>
    <row r="429" spans="1:8" ht="47.25">
      <c r="A429" s="207" t="s">
        <v>586</v>
      </c>
      <c r="B429" s="20" t="s">
        <v>347</v>
      </c>
      <c r="C429" s="20"/>
      <c r="D429" s="3"/>
      <c r="E429" s="3"/>
      <c r="F429" s="7">
        <f>F430+F431</f>
        <v>7690.4</v>
      </c>
      <c r="G429" s="7">
        <f t="shared" ref="G429:H429" si="229">G430+G431</f>
        <v>7690.4</v>
      </c>
      <c r="H429" s="7">
        <f t="shared" si="229"/>
        <v>7690.4</v>
      </c>
    </row>
    <row r="430" spans="1:8" ht="63">
      <c r="A430" s="207" t="s">
        <v>21</v>
      </c>
      <c r="B430" s="20" t="s">
        <v>347</v>
      </c>
      <c r="C430" s="20">
        <v>100</v>
      </c>
      <c r="D430" s="3" t="s">
        <v>14</v>
      </c>
      <c r="E430" s="3" t="s">
        <v>26</v>
      </c>
      <c r="F430" s="7">
        <f>Ведомственная!G761</f>
        <v>7535.2</v>
      </c>
      <c r="G430" s="7">
        <f>Ведомственная!H761</f>
        <v>7535.2</v>
      </c>
      <c r="H430" s="7">
        <f>Ведомственная!I761</f>
        <v>7535.2</v>
      </c>
    </row>
    <row r="431" spans="1:8" ht="31.5">
      <c r="A431" s="207" t="s">
        <v>22</v>
      </c>
      <c r="B431" s="20" t="s">
        <v>856</v>
      </c>
      <c r="C431" s="20">
        <v>200</v>
      </c>
      <c r="D431" s="3" t="s">
        <v>14</v>
      </c>
      <c r="E431" s="3" t="s">
        <v>26</v>
      </c>
      <c r="F431" s="7">
        <f>Ведомственная!G762</f>
        <v>155.19999999999999</v>
      </c>
      <c r="G431" s="7">
        <f>Ведомственная!H762</f>
        <v>155.19999999999999</v>
      </c>
      <c r="H431" s="7">
        <f>Ведомственная!I762</f>
        <v>155.19999999999999</v>
      </c>
    </row>
    <row r="432" spans="1:8" ht="63">
      <c r="A432" s="207" t="s">
        <v>348</v>
      </c>
      <c r="B432" s="20" t="s">
        <v>349</v>
      </c>
      <c r="C432" s="20"/>
      <c r="D432" s="3"/>
      <c r="E432" s="3"/>
      <c r="F432" s="7">
        <f>F433</f>
        <v>65.099999999999994</v>
      </c>
      <c r="G432" s="7">
        <f t="shared" ref="G432:H432" si="230">G433</f>
        <v>65.099999999999994</v>
      </c>
      <c r="H432" s="7">
        <f t="shared" si="230"/>
        <v>65.099999999999994</v>
      </c>
    </row>
    <row r="433" spans="1:8" ht="31.5">
      <c r="A433" s="207" t="s">
        <v>22</v>
      </c>
      <c r="B433" s="20" t="s">
        <v>349</v>
      </c>
      <c r="C433" s="20">
        <v>200</v>
      </c>
      <c r="D433" s="3" t="s">
        <v>14</v>
      </c>
      <c r="E433" s="3" t="s">
        <v>26</v>
      </c>
      <c r="F433" s="7">
        <f>Ведомственная!G764</f>
        <v>65.099999999999994</v>
      </c>
      <c r="G433" s="7">
        <f>Ведомственная!H764</f>
        <v>65.099999999999994</v>
      </c>
      <c r="H433" s="7">
        <f>Ведомственная!I764</f>
        <v>65.099999999999994</v>
      </c>
    </row>
    <row r="434" spans="1:8" ht="110.25">
      <c r="A434" s="207" t="s">
        <v>590</v>
      </c>
      <c r="B434" s="20" t="s">
        <v>350</v>
      </c>
      <c r="C434" s="20"/>
      <c r="D434" s="3"/>
      <c r="E434" s="3"/>
      <c r="F434" s="7">
        <f>F435+F436</f>
        <v>672</v>
      </c>
      <c r="G434" s="7">
        <f t="shared" ref="G434:H434" si="231">G435+G436</f>
        <v>672</v>
      </c>
      <c r="H434" s="7">
        <f t="shared" si="231"/>
        <v>672</v>
      </c>
    </row>
    <row r="435" spans="1:8" ht="63">
      <c r="A435" s="207" t="s">
        <v>21</v>
      </c>
      <c r="B435" s="20" t="s">
        <v>350</v>
      </c>
      <c r="C435" s="20">
        <v>100</v>
      </c>
      <c r="D435" s="3" t="s">
        <v>14</v>
      </c>
      <c r="E435" s="3" t="s">
        <v>26</v>
      </c>
      <c r="F435" s="7">
        <f>Ведомственная!G766</f>
        <v>479.3</v>
      </c>
      <c r="G435" s="7">
        <f>Ведомственная!H766</f>
        <v>479.3</v>
      </c>
      <c r="H435" s="7">
        <f>Ведомственная!I766</f>
        <v>479.3</v>
      </c>
    </row>
    <row r="436" spans="1:8" ht="31.5">
      <c r="A436" s="207" t="s">
        <v>22</v>
      </c>
      <c r="B436" s="20" t="s">
        <v>350</v>
      </c>
      <c r="C436" s="20">
        <v>200</v>
      </c>
      <c r="D436" s="3" t="s">
        <v>14</v>
      </c>
      <c r="E436" s="3" t="s">
        <v>26</v>
      </c>
      <c r="F436" s="7">
        <f>Ведомственная!G767</f>
        <v>192.7</v>
      </c>
      <c r="G436" s="7">
        <f>Ведомственная!H767</f>
        <v>192.7</v>
      </c>
      <c r="H436" s="7">
        <f>Ведомственная!I767</f>
        <v>192.7</v>
      </c>
    </row>
    <row r="437" spans="1:8" ht="126">
      <c r="A437" s="207" t="s">
        <v>351</v>
      </c>
      <c r="B437" s="20" t="s">
        <v>352</v>
      </c>
      <c r="C437" s="20"/>
      <c r="D437" s="3"/>
      <c r="E437" s="3"/>
      <c r="F437" s="7">
        <f>Ведомственная!G768</f>
        <v>8000</v>
      </c>
      <c r="G437" s="7">
        <f>Ведомственная!H768</f>
        <v>8000</v>
      </c>
      <c r="H437" s="7">
        <f>Ведомственная!I768</f>
        <v>8000</v>
      </c>
    </row>
    <row r="438" spans="1:8" ht="63">
      <c r="A438" s="207" t="s">
        <v>21</v>
      </c>
      <c r="B438" s="20" t="s">
        <v>352</v>
      </c>
      <c r="C438" s="20">
        <v>100</v>
      </c>
      <c r="D438" s="3" t="s">
        <v>14</v>
      </c>
      <c r="E438" s="3" t="s">
        <v>26</v>
      </c>
      <c r="F438" s="7">
        <f>Ведомственная!G769</f>
        <v>7600</v>
      </c>
      <c r="G438" s="7">
        <f>Ведомственная!H769</f>
        <v>7600</v>
      </c>
      <c r="H438" s="7">
        <f>Ведомственная!I769</f>
        <v>7600</v>
      </c>
    </row>
    <row r="439" spans="1:8" ht="31.5">
      <c r="A439" s="207" t="s">
        <v>22</v>
      </c>
      <c r="B439" s="20" t="s">
        <v>352</v>
      </c>
      <c r="C439" s="20">
        <v>200</v>
      </c>
      <c r="D439" s="3" t="s">
        <v>14</v>
      </c>
      <c r="E439" s="3" t="s">
        <v>26</v>
      </c>
      <c r="F439" s="7">
        <f>Ведомственная!G770</f>
        <v>400</v>
      </c>
      <c r="G439" s="7">
        <f>Ведомственная!H770</f>
        <v>400</v>
      </c>
      <c r="H439" s="7">
        <f>Ведомственная!I770</f>
        <v>400</v>
      </c>
    </row>
    <row r="440" spans="1:8" ht="78.75">
      <c r="A440" s="207" t="s">
        <v>353</v>
      </c>
      <c r="B440" s="20" t="s">
        <v>354</v>
      </c>
      <c r="C440" s="20"/>
      <c r="D440" s="3"/>
      <c r="E440" s="3"/>
      <c r="F440" s="7">
        <f>Ведомственная!G771</f>
        <v>827.09999999999991</v>
      </c>
      <c r="G440" s="7">
        <f>Ведомственная!H771</f>
        <v>912.19999999999993</v>
      </c>
      <c r="H440" s="7">
        <f>Ведомственная!I771</f>
        <v>948.69999999999993</v>
      </c>
    </row>
    <row r="441" spans="1:8" ht="63">
      <c r="A441" s="207" t="s">
        <v>21</v>
      </c>
      <c r="B441" s="20" t="s">
        <v>354</v>
      </c>
      <c r="C441" s="20">
        <v>100</v>
      </c>
      <c r="D441" s="3" t="s">
        <v>14</v>
      </c>
      <c r="E441" s="3" t="s">
        <v>26</v>
      </c>
      <c r="F441" s="7">
        <f>Ведомственная!G772</f>
        <v>740.3</v>
      </c>
      <c r="G441" s="7">
        <f>Ведомственная!H772</f>
        <v>785.9</v>
      </c>
      <c r="H441" s="7">
        <f>Ведомственная!I772</f>
        <v>833.3</v>
      </c>
    </row>
    <row r="442" spans="1:8" ht="31.5">
      <c r="A442" s="207" t="s">
        <v>22</v>
      </c>
      <c r="B442" s="20" t="s">
        <v>354</v>
      </c>
      <c r="C442" s="20">
        <v>200</v>
      </c>
      <c r="D442" s="3" t="s">
        <v>14</v>
      </c>
      <c r="E442" s="3" t="s">
        <v>26</v>
      </c>
      <c r="F442" s="7">
        <f>Ведомственная!G773</f>
        <v>86.8</v>
      </c>
      <c r="G442" s="7">
        <f>Ведомственная!H773</f>
        <v>126.3</v>
      </c>
      <c r="H442" s="7">
        <f>Ведомственная!I773</f>
        <v>115.4</v>
      </c>
    </row>
    <row r="443" spans="1:8" ht="31.5">
      <c r="A443" s="207" t="s">
        <v>355</v>
      </c>
      <c r="B443" s="20" t="s">
        <v>356</v>
      </c>
      <c r="C443" s="20"/>
      <c r="D443" s="3"/>
      <c r="E443" s="3"/>
      <c r="F443" s="7">
        <f>Ведомственная!G774</f>
        <v>28.7</v>
      </c>
      <c r="G443" s="7">
        <f>Ведомственная!H774</f>
        <v>28.7</v>
      </c>
      <c r="H443" s="7">
        <f>Ведомственная!I774</f>
        <v>28.7</v>
      </c>
    </row>
    <row r="444" spans="1:8" ht="63">
      <c r="A444" s="207" t="s">
        <v>21</v>
      </c>
      <c r="B444" s="20" t="s">
        <v>356</v>
      </c>
      <c r="C444" s="20">
        <v>100</v>
      </c>
      <c r="D444" s="3" t="s">
        <v>14</v>
      </c>
      <c r="E444" s="3" t="s">
        <v>26</v>
      </c>
      <c r="F444" s="7">
        <f>Ведомственная!G775</f>
        <v>28.7</v>
      </c>
      <c r="G444" s="7">
        <f>Ведомственная!H775</f>
        <v>28.7</v>
      </c>
      <c r="H444" s="7">
        <f>Ведомственная!I775</f>
        <v>28.7</v>
      </c>
    </row>
    <row r="445" spans="1:8" ht="31.5">
      <c r="A445" s="207" t="s">
        <v>293</v>
      </c>
      <c r="B445" s="20" t="s">
        <v>294</v>
      </c>
      <c r="C445" s="20"/>
      <c r="D445" s="3"/>
      <c r="E445" s="3"/>
      <c r="F445" s="7">
        <f>F446+F455</f>
        <v>2906.7</v>
      </c>
      <c r="G445" s="7">
        <f>G446+G455</f>
        <v>3424.7</v>
      </c>
      <c r="H445" s="7">
        <f>H446+H455</f>
        <v>3424.7</v>
      </c>
    </row>
    <row r="446" spans="1:8">
      <c r="A446" s="207" t="s">
        <v>204</v>
      </c>
      <c r="B446" s="20" t="s">
        <v>295</v>
      </c>
      <c r="C446" s="20"/>
      <c r="D446" s="3"/>
      <c r="E446" s="3"/>
      <c r="F446" s="7">
        <f>SUM(F447:F454)</f>
        <v>1570</v>
      </c>
      <c r="G446" s="7">
        <f>SUM(G447:G454)</f>
        <v>2088</v>
      </c>
      <c r="H446" s="7">
        <f>SUM(H447:H454)</f>
        <v>2088</v>
      </c>
    </row>
    <row r="447" spans="1:8">
      <c r="A447" s="228" t="s">
        <v>22</v>
      </c>
      <c r="B447" s="20" t="s">
        <v>295</v>
      </c>
      <c r="C447" s="20">
        <v>200</v>
      </c>
      <c r="D447" s="3" t="s">
        <v>47</v>
      </c>
      <c r="E447" s="3" t="s">
        <v>20</v>
      </c>
      <c r="F447" s="7">
        <f>Ведомственная!G911</f>
        <v>0</v>
      </c>
      <c r="G447" s="7">
        <f>Ведомственная!H911</f>
        <v>0</v>
      </c>
      <c r="H447" s="7">
        <f>Ведомственная!I911</f>
        <v>0</v>
      </c>
    </row>
    <row r="448" spans="1:8">
      <c r="A448" s="228"/>
      <c r="B448" s="20" t="s">
        <v>295</v>
      </c>
      <c r="C448" s="20">
        <v>200</v>
      </c>
      <c r="D448" s="3" t="s">
        <v>9</v>
      </c>
      <c r="E448" s="3" t="s">
        <v>17</v>
      </c>
      <c r="F448" s="7">
        <f>Ведомственная!G1166</f>
        <v>0</v>
      </c>
      <c r="G448" s="7">
        <f>Ведомственная!H1166</f>
        <v>0</v>
      </c>
      <c r="H448" s="7">
        <f>Ведомственная!I1166</f>
        <v>0</v>
      </c>
    </row>
    <row r="449" spans="1:8">
      <c r="A449" s="223"/>
      <c r="B449" s="20" t="s">
        <v>295</v>
      </c>
      <c r="C449" s="20">
        <v>200</v>
      </c>
      <c r="D449" s="3" t="s">
        <v>14</v>
      </c>
      <c r="E449" s="3" t="s">
        <v>24</v>
      </c>
      <c r="F449" s="7">
        <f>Ведомственная!G651</f>
        <v>1540</v>
      </c>
      <c r="G449" s="7">
        <f>Ведомственная!H651</f>
        <v>2058</v>
      </c>
      <c r="H449" s="7">
        <f>Ведомственная!I651</f>
        <v>2058</v>
      </c>
    </row>
    <row r="450" spans="1:8">
      <c r="A450" s="219" t="s">
        <v>90</v>
      </c>
      <c r="B450" s="20" t="s">
        <v>295</v>
      </c>
      <c r="C450" s="20">
        <v>600</v>
      </c>
      <c r="D450" s="3" t="s">
        <v>47</v>
      </c>
      <c r="E450" s="3" t="s">
        <v>17</v>
      </c>
      <c r="F450" s="7">
        <f>Ведомственная!G870</f>
        <v>15</v>
      </c>
      <c r="G450" s="7">
        <f>Ведомственная!H870</f>
        <v>15</v>
      </c>
      <c r="H450" s="7">
        <f>Ведомственная!I870</f>
        <v>15</v>
      </c>
    </row>
    <row r="451" spans="1:8">
      <c r="A451" s="228"/>
      <c r="B451" s="20" t="s">
        <v>295</v>
      </c>
      <c r="C451" s="20">
        <v>600</v>
      </c>
      <c r="D451" s="3" t="s">
        <v>47</v>
      </c>
      <c r="E451" s="3" t="s">
        <v>20</v>
      </c>
      <c r="F451" s="7">
        <f>Ведомственная!G912</f>
        <v>15</v>
      </c>
      <c r="G451" s="7">
        <f>Ведомственная!H912</f>
        <v>15</v>
      </c>
      <c r="H451" s="7">
        <f>Ведомственная!I912</f>
        <v>15</v>
      </c>
    </row>
    <row r="452" spans="1:8">
      <c r="A452" s="228"/>
      <c r="B452" s="20" t="s">
        <v>295</v>
      </c>
      <c r="C452" s="20">
        <v>600</v>
      </c>
      <c r="D452" s="3" t="s">
        <v>47</v>
      </c>
      <c r="E452" s="3" t="s">
        <v>24</v>
      </c>
      <c r="F452" s="7">
        <f>Ведомственная!G1136</f>
        <v>0</v>
      </c>
      <c r="G452" s="7">
        <f>Ведомственная!H1136</f>
        <v>0</v>
      </c>
      <c r="H452" s="7">
        <f>Ведомственная!I1136</f>
        <v>0</v>
      </c>
    </row>
    <row r="453" spans="1:8">
      <c r="A453" s="223"/>
      <c r="B453" s="20" t="s">
        <v>295</v>
      </c>
      <c r="C453" s="20">
        <v>600</v>
      </c>
      <c r="D453" s="3" t="s">
        <v>9</v>
      </c>
      <c r="E453" s="3" t="s">
        <v>17</v>
      </c>
      <c r="F453" s="7">
        <f>Ведомственная!G1167</f>
        <v>0</v>
      </c>
      <c r="G453" s="7">
        <f>Ведомственная!H1167</f>
        <v>0</v>
      </c>
      <c r="H453" s="7">
        <f>Ведомственная!I1167</f>
        <v>0</v>
      </c>
    </row>
    <row r="454" spans="1:8">
      <c r="A454" s="207" t="s">
        <v>10</v>
      </c>
      <c r="B454" s="20" t="s">
        <v>295</v>
      </c>
      <c r="C454" s="20">
        <v>800</v>
      </c>
      <c r="D454" s="3" t="s">
        <v>14</v>
      </c>
      <c r="E454" s="3" t="s">
        <v>24</v>
      </c>
      <c r="F454" s="7">
        <f>Ведомственная!G652</f>
        <v>0</v>
      </c>
      <c r="G454" s="7">
        <f>Ведомственная!H652</f>
        <v>0</v>
      </c>
      <c r="H454" s="7">
        <f>Ведомственная!I652</f>
        <v>0</v>
      </c>
    </row>
    <row r="455" spans="1:8" ht="47.25">
      <c r="A455" s="73" t="s">
        <v>518</v>
      </c>
      <c r="B455" s="45" t="s">
        <v>519</v>
      </c>
      <c r="C455" s="74"/>
      <c r="D455" s="3"/>
      <c r="E455" s="3"/>
      <c r="F455" s="7">
        <f>F456</f>
        <v>1336.7</v>
      </c>
      <c r="G455" s="7">
        <f t="shared" ref="G455:H455" si="232">G456</f>
        <v>1336.7</v>
      </c>
      <c r="H455" s="7">
        <f t="shared" si="232"/>
        <v>1336.7</v>
      </c>
    </row>
    <row r="456" spans="1:8" ht="31.5">
      <c r="A456" s="73" t="s">
        <v>90</v>
      </c>
      <c r="B456" s="45" t="s">
        <v>519</v>
      </c>
      <c r="C456" s="74" t="s">
        <v>49</v>
      </c>
      <c r="D456" s="3" t="s">
        <v>62</v>
      </c>
      <c r="E456" s="3" t="s">
        <v>20</v>
      </c>
      <c r="F456" s="7">
        <f>Ведомственная!G821</f>
        <v>1336.7</v>
      </c>
      <c r="G456" s="7">
        <f>Ведомственная!H821</f>
        <v>1336.7</v>
      </c>
      <c r="H456" s="7">
        <f>Ведомственная!I821</f>
        <v>1336.7</v>
      </c>
    </row>
    <row r="457" spans="1:8" ht="31.5">
      <c r="A457" s="207" t="s">
        <v>564</v>
      </c>
      <c r="B457" s="20" t="s">
        <v>331</v>
      </c>
      <c r="C457" s="20"/>
      <c r="D457" s="3"/>
      <c r="E457" s="3"/>
      <c r="F457" s="7">
        <f>F458+F461+F464</f>
        <v>60436.800000000003</v>
      </c>
      <c r="G457" s="7">
        <f t="shared" ref="G457:H457" si="233">G458+G461+G464</f>
        <v>62366.5</v>
      </c>
      <c r="H457" s="7">
        <f t="shared" si="233"/>
        <v>64297.599999999999</v>
      </c>
    </row>
    <row r="458" spans="1:8" ht="47.25">
      <c r="A458" s="207" t="s">
        <v>583</v>
      </c>
      <c r="B458" s="20" t="s">
        <v>642</v>
      </c>
      <c r="C458" s="20"/>
      <c r="D458" s="3"/>
      <c r="E458" s="3"/>
      <c r="F458" s="7">
        <f>F459+F460</f>
        <v>7026.2</v>
      </c>
      <c r="G458" s="7">
        <f t="shared" ref="G458:H458" si="234">G459+G460</f>
        <v>7306.2999999999993</v>
      </c>
      <c r="H458" s="7">
        <f t="shared" si="234"/>
        <v>7597.6</v>
      </c>
    </row>
    <row r="459" spans="1:8" ht="31.5">
      <c r="A459" s="207" t="s">
        <v>22</v>
      </c>
      <c r="B459" s="20" t="s">
        <v>642</v>
      </c>
      <c r="C459" s="20">
        <v>200</v>
      </c>
      <c r="D459" s="3" t="s">
        <v>14</v>
      </c>
      <c r="E459" s="3" t="s">
        <v>7</v>
      </c>
      <c r="F459" s="7">
        <f>Ведомственная!G726</f>
        <v>100.2</v>
      </c>
      <c r="G459" s="7">
        <f>Ведомственная!H726</f>
        <v>102.4</v>
      </c>
      <c r="H459" s="7">
        <f>Ведомственная!I726</f>
        <v>105.3</v>
      </c>
    </row>
    <row r="460" spans="1:8">
      <c r="A460" s="207" t="s">
        <v>19</v>
      </c>
      <c r="B460" s="20" t="s">
        <v>642</v>
      </c>
      <c r="C460" s="20">
        <v>300</v>
      </c>
      <c r="D460" s="3" t="s">
        <v>14</v>
      </c>
      <c r="E460" s="3" t="s">
        <v>7</v>
      </c>
      <c r="F460" s="7">
        <f>Ведомственная!G727</f>
        <v>6926</v>
      </c>
      <c r="G460" s="7">
        <f>Ведомственная!H727</f>
        <v>7203.9</v>
      </c>
      <c r="H460" s="7">
        <f>Ведомственная!I727</f>
        <v>7492.3</v>
      </c>
    </row>
    <row r="461" spans="1:8" ht="31.5">
      <c r="A461" s="207" t="s">
        <v>584</v>
      </c>
      <c r="B461" s="20" t="s">
        <v>332</v>
      </c>
      <c r="C461" s="20"/>
      <c r="D461" s="3"/>
      <c r="E461" s="3"/>
      <c r="F461" s="7">
        <f>Ведомственная!G728</f>
        <v>14633.699999999999</v>
      </c>
      <c r="G461" s="7">
        <f>Ведомственная!H728</f>
        <v>14737.400000000001</v>
      </c>
      <c r="H461" s="7">
        <f>Ведомственная!I728</f>
        <v>14769.4</v>
      </c>
    </row>
    <row r="462" spans="1:8" ht="31.5">
      <c r="A462" s="207" t="s">
        <v>22</v>
      </c>
      <c r="B462" s="20" t="s">
        <v>332</v>
      </c>
      <c r="C462" s="20">
        <v>200</v>
      </c>
      <c r="D462" s="3" t="s">
        <v>14</v>
      </c>
      <c r="E462" s="3" t="s">
        <v>7</v>
      </c>
      <c r="F462" s="7">
        <f>Ведомственная!G729</f>
        <v>211.3</v>
      </c>
      <c r="G462" s="7">
        <f>Ведомственная!H729</f>
        <v>190.7</v>
      </c>
      <c r="H462" s="7">
        <f>Ведомственная!I729</f>
        <v>214.6</v>
      </c>
    </row>
    <row r="463" spans="1:8">
      <c r="A463" s="207" t="s">
        <v>19</v>
      </c>
      <c r="B463" s="20" t="s">
        <v>332</v>
      </c>
      <c r="C463" s="20">
        <v>300</v>
      </c>
      <c r="D463" s="3" t="s">
        <v>14</v>
      </c>
      <c r="E463" s="3" t="s">
        <v>7</v>
      </c>
      <c r="F463" s="7">
        <f>Ведомственная!G730</f>
        <v>14422.4</v>
      </c>
      <c r="G463" s="7">
        <f>Ведомственная!H730</f>
        <v>14546.7</v>
      </c>
      <c r="H463" s="7">
        <f>Ведомственная!I730</f>
        <v>14554.8</v>
      </c>
    </row>
    <row r="464" spans="1:8" ht="47.25">
      <c r="A464" s="213" t="s">
        <v>873</v>
      </c>
      <c r="B464" s="20" t="s">
        <v>333</v>
      </c>
      <c r="C464" s="20"/>
      <c r="D464" s="3"/>
      <c r="E464" s="3"/>
      <c r="F464" s="7">
        <f>Ведомственная!G731</f>
        <v>38776.9</v>
      </c>
      <c r="G464" s="7">
        <f>Ведомственная!H731</f>
        <v>40322.799999999996</v>
      </c>
      <c r="H464" s="7">
        <f>Ведомственная!I731</f>
        <v>41930.6</v>
      </c>
    </row>
    <row r="465" spans="1:8" ht="31.5">
      <c r="A465" s="207" t="s">
        <v>22</v>
      </c>
      <c r="B465" s="20" t="s">
        <v>333</v>
      </c>
      <c r="C465" s="20">
        <v>200</v>
      </c>
      <c r="D465" s="3" t="s">
        <v>14</v>
      </c>
      <c r="E465" s="3" t="s">
        <v>7</v>
      </c>
      <c r="F465" s="7">
        <f>Ведомственная!G732</f>
        <v>571.5</v>
      </c>
      <c r="G465" s="7">
        <f>Ведомственная!H732</f>
        <v>589.20000000000005</v>
      </c>
      <c r="H465" s="7">
        <f>Ведомственная!I732</f>
        <v>607.6</v>
      </c>
    </row>
    <row r="466" spans="1:8">
      <c r="A466" s="207" t="s">
        <v>19</v>
      </c>
      <c r="B466" s="20" t="s">
        <v>333</v>
      </c>
      <c r="C466" s="20">
        <v>300</v>
      </c>
      <c r="D466" s="3" t="s">
        <v>14</v>
      </c>
      <c r="E466" s="3" t="s">
        <v>7</v>
      </c>
      <c r="F466" s="7">
        <f>Ведомственная!G733</f>
        <v>38205.4</v>
      </c>
      <c r="G466" s="7">
        <f>Ведомственная!H733</f>
        <v>39733.599999999999</v>
      </c>
      <c r="H466" s="7">
        <f>Ведомственная!I733</f>
        <v>41323</v>
      </c>
    </row>
    <row r="467" spans="1:8" ht="47.25">
      <c r="A467" s="207" t="s">
        <v>334</v>
      </c>
      <c r="B467" s="20" t="s">
        <v>335</v>
      </c>
      <c r="C467" s="20"/>
      <c r="D467" s="3"/>
      <c r="E467" s="3"/>
      <c r="F467" s="7">
        <f>Ведомственная!G734</f>
        <v>122787.9</v>
      </c>
      <c r="G467" s="7">
        <f>Ведомственная!H734</f>
        <v>127319.70000000001</v>
      </c>
      <c r="H467" s="7">
        <f>Ведомственная!I734</f>
        <v>132032.6</v>
      </c>
    </row>
    <row r="468" spans="1:8" ht="78.75">
      <c r="A468" s="207" t="s">
        <v>580</v>
      </c>
      <c r="B468" s="20" t="s">
        <v>336</v>
      </c>
      <c r="C468" s="20"/>
      <c r="D468" s="3"/>
      <c r="E468" s="3"/>
      <c r="F468" s="7">
        <f>Ведомственная!G735</f>
        <v>122787.9</v>
      </c>
      <c r="G468" s="7">
        <f>Ведомственная!H735</f>
        <v>127319.70000000001</v>
      </c>
      <c r="H468" s="7">
        <f>Ведомственная!I735</f>
        <v>132032.6</v>
      </c>
    </row>
    <row r="469" spans="1:8" ht="31.5">
      <c r="A469" s="207" t="s">
        <v>22</v>
      </c>
      <c r="B469" s="20" t="s">
        <v>336</v>
      </c>
      <c r="C469" s="20">
        <v>200</v>
      </c>
      <c r="D469" s="3" t="s">
        <v>14</v>
      </c>
      <c r="E469" s="3" t="s">
        <v>7</v>
      </c>
      <c r="F469" s="7">
        <f>Ведомственная!G736</f>
        <v>1799.2</v>
      </c>
      <c r="G469" s="7">
        <f>Ведомственная!H736</f>
        <v>1824.6</v>
      </c>
      <c r="H469" s="7">
        <f>Ведомственная!I736</f>
        <v>1883.3</v>
      </c>
    </row>
    <row r="470" spans="1:8">
      <c r="A470" s="207" t="s">
        <v>19</v>
      </c>
      <c r="B470" s="20" t="s">
        <v>336</v>
      </c>
      <c r="C470" s="20">
        <v>300</v>
      </c>
      <c r="D470" s="3" t="s">
        <v>14</v>
      </c>
      <c r="E470" s="3" t="s">
        <v>7</v>
      </c>
      <c r="F470" s="7">
        <f>Ведомственная!G737</f>
        <v>120988.7</v>
      </c>
      <c r="G470" s="7">
        <f>Ведомственная!H737</f>
        <v>125495.1</v>
      </c>
      <c r="H470" s="7">
        <f>Ведомственная!I737</f>
        <v>130149.3</v>
      </c>
    </row>
    <row r="471" spans="1:8" ht="31.5">
      <c r="A471" s="207" t="s">
        <v>357</v>
      </c>
      <c r="B471" s="20" t="s">
        <v>288</v>
      </c>
      <c r="C471" s="20"/>
      <c r="D471" s="3"/>
      <c r="E471" s="3"/>
      <c r="F471" s="7">
        <f>F472+F475+F478+F481+F484+F487+F490+F493+F502+F505+F508+F511+F514+F517+F519+F521+F523+F525+F527+F529+F531+F534</f>
        <v>784347.2</v>
      </c>
      <c r="G471" s="7">
        <f t="shared" ref="G471:H471" si="235">G472+G475+G478+G481+G484+G487+G490+G493+G502+G505+G508+G511+G514+G517+G519+G521+G523+G525+G527+G529+G531+G534</f>
        <v>796437.3</v>
      </c>
      <c r="H471" s="7">
        <f t="shared" si="235"/>
        <v>811610.1</v>
      </c>
    </row>
    <row r="472" spans="1:8" ht="47.25">
      <c r="A472" s="207" t="s">
        <v>578</v>
      </c>
      <c r="B472" s="20" t="s">
        <v>296</v>
      </c>
      <c r="C472" s="20"/>
      <c r="D472" s="3"/>
      <c r="E472" s="3"/>
      <c r="F472" s="7">
        <f>Ведомственная!G654</f>
        <v>172807</v>
      </c>
      <c r="G472" s="7">
        <f>Ведомственная!H654</f>
        <v>179694.2</v>
      </c>
      <c r="H472" s="7">
        <f>Ведомственная!I654</f>
        <v>186857</v>
      </c>
    </row>
    <row r="473" spans="1:8" ht="31.5">
      <c r="A473" s="207" t="s">
        <v>22</v>
      </c>
      <c r="B473" s="20" t="s">
        <v>296</v>
      </c>
      <c r="C473" s="20">
        <v>200</v>
      </c>
      <c r="D473" s="3" t="s">
        <v>14</v>
      </c>
      <c r="E473" s="3" t="s">
        <v>24</v>
      </c>
      <c r="F473" s="7">
        <f>Ведомственная!G655</f>
        <v>2530.6</v>
      </c>
      <c r="G473" s="7">
        <f>Ведомственная!H655</f>
        <v>2594.1999999999998</v>
      </c>
      <c r="H473" s="7">
        <f>Ведомственная!I655</f>
        <v>2629</v>
      </c>
    </row>
    <row r="474" spans="1:8">
      <c r="A474" s="207" t="s">
        <v>19</v>
      </c>
      <c r="B474" s="20" t="s">
        <v>296</v>
      </c>
      <c r="C474" s="20">
        <v>300</v>
      </c>
      <c r="D474" s="3" t="s">
        <v>14</v>
      </c>
      <c r="E474" s="3" t="s">
        <v>24</v>
      </c>
      <c r="F474" s="7">
        <f>Ведомственная!G656</f>
        <v>170276.4</v>
      </c>
      <c r="G474" s="7">
        <f>Ведомственная!H656</f>
        <v>177100</v>
      </c>
      <c r="H474" s="7">
        <f>Ведомственная!I656</f>
        <v>184228</v>
      </c>
    </row>
    <row r="475" spans="1:8" ht="47.25">
      <c r="A475" s="207" t="s">
        <v>579</v>
      </c>
      <c r="B475" s="20" t="s">
        <v>297</v>
      </c>
      <c r="C475" s="20"/>
      <c r="D475" s="3"/>
      <c r="E475" s="3"/>
      <c r="F475" s="7">
        <f>Ведомственная!G657</f>
        <v>8870.6999999999989</v>
      </c>
      <c r="G475" s="7">
        <f>Ведомственная!H657</f>
        <v>9209.7999999999993</v>
      </c>
      <c r="H475" s="7">
        <f>Ведомственная!I657</f>
        <v>9562.5</v>
      </c>
    </row>
    <row r="476" spans="1:8" ht="31.5">
      <c r="A476" s="207" t="s">
        <v>22</v>
      </c>
      <c r="B476" s="20" t="s">
        <v>297</v>
      </c>
      <c r="C476" s="20">
        <v>200</v>
      </c>
      <c r="D476" s="3" t="s">
        <v>14</v>
      </c>
      <c r="E476" s="3" t="s">
        <v>24</v>
      </c>
      <c r="F476" s="7">
        <f>Ведомственная!G658</f>
        <v>129.80000000000001</v>
      </c>
      <c r="G476" s="7">
        <f>Ведомственная!H658</f>
        <v>129</v>
      </c>
      <c r="H476" s="7">
        <f>Ведомственная!I658</f>
        <v>127.7</v>
      </c>
    </row>
    <row r="477" spans="1:8">
      <c r="A477" s="207" t="s">
        <v>19</v>
      </c>
      <c r="B477" s="20" t="s">
        <v>297</v>
      </c>
      <c r="C477" s="20">
        <v>300</v>
      </c>
      <c r="D477" s="3" t="s">
        <v>14</v>
      </c>
      <c r="E477" s="3" t="s">
        <v>24</v>
      </c>
      <c r="F477" s="7">
        <f>Ведомственная!G659</f>
        <v>8740.9</v>
      </c>
      <c r="G477" s="7">
        <f>Ведомственная!H659</f>
        <v>9080.7999999999993</v>
      </c>
      <c r="H477" s="7">
        <f>Ведомственная!I659</f>
        <v>9434.7999999999993</v>
      </c>
    </row>
    <row r="478" spans="1:8" ht="31.5">
      <c r="A478" s="207" t="s">
        <v>581</v>
      </c>
      <c r="B478" s="20" t="s">
        <v>298</v>
      </c>
      <c r="C478" s="20"/>
      <c r="D478" s="3"/>
      <c r="E478" s="3"/>
      <c r="F478" s="7">
        <f>Ведомственная!G660</f>
        <v>131111</v>
      </c>
      <c r="G478" s="7">
        <f>Ведомственная!H660</f>
        <v>136334.70000000001</v>
      </c>
      <c r="H478" s="7">
        <f>Ведомственная!I660</f>
        <v>141767.29999999999</v>
      </c>
    </row>
    <row r="479" spans="1:8" ht="31.5">
      <c r="A479" s="207" t="s">
        <v>22</v>
      </c>
      <c r="B479" s="20" t="s">
        <v>298</v>
      </c>
      <c r="C479" s="20">
        <v>200</v>
      </c>
      <c r="D479" s="3" t="s">
        <v>14</v>
      </c>
      <c r="E479" s="3" t="s">
        <v>24</v>
      </c>
      <c r="F479" s="7">
        <f>Ведомственная!G661</f>
        <v>1898.4</v>
      </c>
      <c r="G479" s="7">
        <f>Ведомственная!H661</f>
        <v>1926.7</v>
      </c>
      <c r="H479" s="7">
        <f>Ведомственная!I661</f>
        <v>1947.9</v>
      </c>
    </row>
    <row r="480" spans="1:8">
      <c r="A480" s="207" t="s">
        <v>19</v>
      </c>
      <c r="B480" s="20" t="s">
        <v>298</v>
      </c>
      <c r="C480" s="20">
        <v>300</v>
      </c>
      <c r="D480" s="3" t="s">
        <v>14</v>
      </c>
      <c r="E480" s="3" t="s">
        <v>24</v>
      </c>
      <c r="F480" s="7">
        <f>Ведомственная!G662</f>
        <v>129212.6</v>
      </c>
      <c r="G480" s="7">
        <f>Ведомственная!H662</f>
        <v>134408</v>
      </c>
      <c r="H480" s="7">
        <f>Ведомственная!I662</f>
        <v>139819.4</v>
      </c>
    </row>
    <row r="481" spans="1:8" ht="110.25">
      <c r="A481" s="207" t="s">
        <v>819</v>
      </c>
      <c r="B481" s="20" t="s">
        <v>299</v>
      </c>
      <c r="C481" s="20"/>
      <c r="D481" s="3"/>
      <c r="E481" s="3"/>
      <c r="F481" s="7">
        <f>Ведомственная!G663</f>
        <v>325.5</v>
      </c>
      <c r="G481" s="7">
        <f>Ведомственная!H663</f>
        <v>338.5</v>
      </c>
      <c r="H481" s="7">
        <f>Ведомственная!I663</f>
        <v>352</v>
      </c>
    </row>
    <row r="482" spans="1:8" ht="31.5">
      <c r="A482" s="207" t="s">
        <v>22</v>
      </c>
      <c r="B482" s="20" t="s">
        <v>299</v>
      </c>
      <c r="C482" s="20">
        <v>200</v>
      </c>
      <c r="D482" s="3" t="s">
        <v>14</v>
      </c>
      <c r="E482" s="3" t="s">
        <v>24</v>
      </c>
      <c r="F482" s="7">
        <f>Ведомственная!G664</f>
        <v>4.7</v>
      </c>
      <c r="G482" s="7">
        <f>Ведомственная!H664</f>
        <v>4.9000000000000004</v>
      </c>
      <c r="H482" s="7">
        <f>Ведомственная!I664</f>
        <v>5</v>
      </c>
    </row>
    <row r="483" spans="1:8">
      <c r="A483" s="207" t="s">
        <v>19</v>
      </c>
      <c r="B483" s="20" t="s">
        <v>299</v>
      </c>
      <c r="C483" s="20">
        <v>300</v>
      </c>
      <c r="D483" s="3" t="s">
        <v>14</v>
      </c>
      <c r="E483" s="3" t="s">
        <v>24</v>
      </c>
      <c r="F483" s="7">
        <f>Ведомственная!G665</f>
        <v>320.8</v>
      </c>
      <c r="G483" s="7">
        <f>Ведомственная!H665</f>
        <v>333.6</v>
      </c>
      <c r="H483" s="7">
        <f>Ведомственная!I665</f>
        <v>347</v>
      </c>
    </row>
    <row r="484" spans="1:8" ht="110.25">
      <c r="A484" s="207" t="s">
        <v>820</v>
      </c>
      <c r="B484" s="20" t="s">
        <v>300</v>
      </c>
      <c r="C484" s="20"/>
      <c r="D484" s="3"/>
      <c r="E484" s="3"/>
      <c r="F484" s="7">
        <f>Ведомственная!G666</f>
        <v>11.7</v>
      </c>
      <c r="G484" s="7">
        <f>Ведомственная!H666</f>
        <v>11.7</v>
      </c>
      <c r="H484" s="7">
        <f>Ведомственная!I666</f>
        <v>11.7</v>
      </c>
    </row>
    <row r="485" spans="1:8" ht="31.5">
      <c r="A485" s="207" t="s">
        <v>22</v>
      </c>
      <c r="B485" s="20" t="s">
        <v>300</v>
      </c>
      <c r="C485" s="20">
        <v>200</v>
      </c>
      <c r="D485" s="3" t="s">
        <v>14</v>
      </c>
      <c r="E485" s="3" t="s">
        <v>24</v>
      </c>
      <c r="F485" s="7">
        <f>Ведомственная!G667</f>
        <v>0.2</v>
      </c>
      <c r="G485" s="7">
        <f>Ведомственная!H667</f>
        <v>0.2</v>
      </c>
      <c r="H485" s="7">
        <f>Ведомственная!I667</f>
        <v>0.2</v>
      </c>
    </row>
    <row r="486" spans="1:8">
      <c r="A486" s="207" t="s">
        <v>19</v>
      </c>
      <c r="B486" s="20" t="s">
        <v>300</v>
      </c>
      <c r="C486" s="20">
        <v>300</v>
      </c>
      <c r="D486" s="3" t="s">
        <v>14</v>
      </c>
      <c r="E486" s="3" t="s">
        <v>24</v>
      </c>
      <c r="F486" s="7">
        <f>Ведомственная!G668</f>
        <v>11.5</v>
      </c>
      <c r="G486" s="7">
        <f>Ведомственная!H668</f>
        <v>11.5</v>
      </c>
      <c r="H486" s="7">
        <f>Ведомственная!I668</f>
        <v>11.5</v>
      </c>
    </row>
    <row r="487" spans="1:8" ht="110.25">
      <c r="A487" s="207" t="s">
        <v>821</v>
      </c>
      <c r="B487" s="20" t="s">
        <v>301</v>
      </c>
      <c r="C487" s="20"/>
      <c r="D487" s="3"/>
      <c r="E487" s="3"/>
      <c r="F487" s="7">
        <f>Ведомственная!G669</f>
        <v>24491.8</v>
      </c>
      <c r="G487" s="7">
        <f>Ведомственная!H669</f>
        <v>23485.699999999997</v>
      </c>
      <c r="H487" s="7">
        <f>Ведомственная!I669</f>
        <v>22715.8</v>
      </c>
    </row>
    <row r="488" spans="1:8" ht="31.5">
      <c r="A488" s="207" t="s">
        <v>22</v>
      </c>
      <c r="B488" s="20" t="s">
        <v>301</v>
      </c>
      <c r="C488" s="20">
        <v>200</v>
      </c>
      <c r="D488" s="3" t="s">
        <v>14</v>
      </c>
      <c r="E488" s="3" t="s">
        <v>24</v>
      </c>
      <c r="F488" s="7">
        <f>Ведомственная!G670</f>
        <v>1195.8</v>
      </c>
      <c r="G488" s="7">
        <f>Ведомственная!H670</f>
        <v>1113.0999999999999</v>
      </c>
      <c r="H488" s="7">
        <f>Ведомственная!I670</f>
        <v>1121.2</v>
      </c>
    </row>
    <row r="489" spans="1:8">
      <c r="A489" s="207" t="s">
        <v>19</v>
      </c>
      <c r="B489" s="20" t="s">
        <v>301</v>
      </c>
      <c r="C489" s="20">
        <v>300</v>
      </c>
      <c r="D489" s="3" t="s">
        <v>14</v>
      </c>
      <c r="E489" s="3" t="s">
        <v>24</v>
      </c>
      <c r="F489" s="7">
        <f>Ведомственная!G671</f>
        <v>23296</v>
      </c>
      <c r="G489" s="7">
        <f>Ведомственная!H671</f>
        <v>22372.6</v>
      </c>
      <c r="H489" s="7">
        <f>Ведомственная!I671</f>
        <v>21594.6</v>
      </c>
    </row>
    <row r="490" spans="1:8" ht="47.25">
      <c r="A490" s="207" t="s">
        <v>586</v>
      </c>
      <c r="B490" s="20" t="s">
        <v>302</v>
      </c>
      <c r="C490" s="20"/>
      <c r="D490" s="3"/>
      <c r="E490" s="3"/>
      <c r="F490" s="7">
        <f>Ведомственная!G672</f>
        <v>143073.60000000001</v>
      </c>
      <c r="G490" s="7">
        <f>Ведомственная!H672</f>
        <v>143073.60000000001</v>
      </c>
      <c r="H490" s="7">
        <f>Ведомственная!I672</f>
        <v>143073.60000000001</v>
      </c>
    </row>
    <row r="491" spans="1:8" ht="31.5">
      <c r="A491" s="207" t="s">
        <v>22</v>
      </c>
      <c r="B491" s="20" t="s">
        <v>302</v>
      </c>
      <c r="C491" s="20" t="s">
        <v>32</v>
      </c>
      <c r="D491" s="3" t="s">
        <v>14</v>
      </c>
      <c r="E491" s="3" t="s">
        <v>24</v>
      </c>
      <c r="F491" s="7">
        <f>Ведомственная!G673</f>
        <v>2018.4</v>
      </c>
      <c r="G491" s="7">
        <f>Ведомственная!H673</f>
        <v>2018.4</v>
      </c>
      <c r="H491" s="7">
        <f>Ведомственная!I673</f>
        <v>2018.4</v>
      </c>
    </row>
    <row r="492" spans="1:8">
      <c r="A492" s="207" t="s">
        <v>19</v>
      </c>
      <c r="B492" s="20" t="s">
        <v>302</v>
      </c>
      <c r="C492" s="20" t="s">
        <v>39</v>
      </c>
      <c r="D492" s="3" t="s">
        <v>14</v>
      </c>
      <c r="E492" s="3" t="s">
        <v>24</v>
      </c>
      <c r="F492" s="7">
        <f>Ведомственная!G674</f>
        <v>141055.20000000001</v>
      </c>
      <c r="G492" s="7">
        <f>Ведомственная!H674</f>
        <v>141055.20000000001</v>
      </c>
      <c r="H492" s="7">
        <f>Ведомственная!I674</f>
        <v>141055.20000000001</v>
      </c>
    </row>
    <row r="493" spans="1:8" ht="63">
      <c r="A493" s="207" t="s">
        <v>587</v>
      </c>
      <c r="B493" s="20" t="s">
        <v>303</v>
      </c>
      <c r="C493" s="20"/>
      <c r="D493" s="3"/>
      <c r="E493" s="3"/>
      <c r="F493" s="7">
        <f>SUM(F494:F501)</f>
        <v>11146</v>
      </c>
      <c r="G493" s="7">
        <f t="shared" ref="G493:H493" si="236">SUM(G494:G501)</f>
        <v>11590.4</v>
      </c>
      <c r="H493" s="7">
        <f t="shared" si="236"/>
        <v>12052.5</v>
      </c>
    </row>
    <row r="494" spans="1:8" ht="26.25" customHeight="1">
      <c r="A494" s="219" t="s">
        <v>21</v>
      </c>
      <c r="B494" s="20" t="s">
        <v>303</v>
      </c>
      <c r="C494" s="20">
        <v>100</v>
      </c>
      <c r="D494" s="3" t="s">
        <v>47</v>
      </c>
      <c r="E494" s="3" t="s">
        <v>17</v>
      </c>
      <c r="F494" s="7">
        <f>Ведомственная!G873</f>
        <v>1532.3</v>
      </c>
      <c r="G494" s="7">
        <f>Ведомственная!H873</f>
        <v>1532.3</v>
      </c>
      <c r="H494" s="7">
        <f>Ведомственная!I873</f>
        <v>1532.3</v>
      </c>
    </row>
    <row r="495" spans="1:8" ht="36.75" customHeight="1">
      <c r="A495" s="228"/>
      <c r="B495" s="20" t="s">
        <v>303</v>
      </c>
      <c r="C495" s="20">
        <v>100</v>
      </c>
      <c r="D495" s="3" t="s">
        <v>47</v>
      </c>
      <c r="E495" s="3" t="s">
        <v>20</v>
      </c>
      <c r="F495" s="7">
        <f>Ведомственная!G915</f>
        <v>4540.3</v>
      </c>
      <c r="G495" s="7">
        <f>Ведомственная!H915</f>
        <v>4540.3</v>
      </c>
      <c r="H495" s="7">
        <f>Ведомственная!I915</f>
        <v>4540.3</v>
      </c>
    </row>
    <row r="496" spans="1:8" ht="36.75" customHeight="1">
      <c r="A496" s="223"/>
      <c r="B496" s="20" t="s">
        <v>303</v>
      </c>
      <c r="C496" s="20">
        <v>100</v>
      </c>
      <c r="D496" s="3" t="s">
        <v>9</v>
      </c>
      <c r="E496" s="3" t="s">
        <v>17</v>
      </c>
      <c r="F496" s="7">
        <f>Ведомственная!G1170</f>
        <v>394.6</v>
      </c>
      <c r="G496" s="7">
        <f>Ведомственная!H1170</f>
        <v>394.6</v>
      </c>
      <c r="H496" s="7">
        <f>Ведомственная!I1170</f>
        <v>394.6</v>
      </c>
    </row>
    <row r="497" spans="1:8" ht="31.5">
      <c r="A497" s="207" t="s">
        <v>22</v>
      </c>
      <c r="B497" s="20" t="s">
        <v>303</v>
      </c>
      <c r="C497" s="20" t="s">
        <v>32</v>
      </c>
      <c r="D497" s="3" t="s">
        <v>14</v>
      </c>
      <c r="E497" s="3" t="s">
        <v>24</v>
      </c>
      <c r="F497" s="7">
        <f>Ведомственная!G676</f>
        <v>58.5</v>
      </c>
      <c r="G497" s="7">
        <f>Ведомственная!H676</f>
        <v>65</v>
      </c>
      <c r="H497" s="7">
        <f>Ведомственная!I676</f>
        <v>71.099999999999994</v>
      </c>
    </row>
    <row r="498" spans="1:8">
      <c r="A498" s="207" t="s">
        <v>19</v>
      </c>
      <c r="B498" s="20" t="s">
        <v>303</v>
      </c>
      <c r="C498" s="20" t="s">
        <v>39</v>
      </c>
      <c r="D498" s="3" t="s">
        <v>14</v>
      </c>
      <c r="E498" s="3" t="s">
        <v>24</v>
      </c>
      <c r="F498" s="7">
        <f>Ведомственная!G677</f>
        <v>3787.5</v>
      </c>
      <c r="G498" s="7">
        <f>Ведомственная!H677</f>
        <v>4225.3999999999996</v>
      </c>
      <c r="H498" s="7">
        <f>Ведомственная!I677</f>
        <v>4681.3999999999996</v>
      </c>
    </row>
    <row r="499" spans="1:8">
      <c r="A499" s="219" t="s">
        <v>90</v>
      </c>
      <c r="B499" s="20" t="s">
        <v>303</v>
      </c>
      <c r="C499" s="20">
        <v>600</v>
      </c>
      <c r="D499" s="3" t="s">
        <v>47</v>
      </c>
      <c r="E499" s="3" t="s">
        <v>17</v>
      </c>
      <c r="F499" s="7">
        <f>Ведомственная!G874</f>
        <v>0</v>
      </c>
      <c r="G499" s="7">
        <f>Ведомственная!H874</f>
        <v>0</v>
      </c>
      <c r="H499" s="7">
        <f>Ведомственная!I874</f>
        <v>0</v>
      </c>
    </row>
    <row r="500" spans="1:8">
      <c r="A500" s="228"/>
      <c r="B500" s="20" t="s">
        <v>303</v>
      </c>
      <c r="C500" s="20">
        <v>600</v>
      </c>
      <c r="D500" s="3" t="s">
        <v>47</v>
      </c>
      <c r="E500" s="3" t="s">
        <v>20</v>
      </c>
      <c r="F500" s="7">
        <f>Ведомственная!G916</f>
        <v>427.4</v>
      </c>
      <c r="G500" s="7">
        <f>Ведомственная!H916</f>
        <v>427.4</v>
      </c>
      <c r="H500" s="7">
        <f>Ведомственная!I916</f>
        <v>427.4</v>
      </c>
    </row>
    <row r="501" spans="1:8">
      <c r="A501" s="223"/>
      <c r="B501" s="20" t="s">
        <v>303</v>
      </c>
      <c r="C501" s="20">
        <v>600</v>
      </c>
      <c r="D501" s="3" t="s">
        <v>9</v>
      </c>
      <c r="E501" s="3" t="s">
        <v>17</v>
      </c>
      <c r="F501" s="7">
        <f>Ведомственная!G1171</f>
        <v>405.4</v>
      </c>
      <c r="G501" s="7">
        <f>Ведомственная!H1171</f>
        <v>405.4</v>
      </c>
      <c r="H501" s="7">
        <f>Ведомственная!I1171</f>
        <v>405.4</v>
      </c>
    </row>
    <row r="502" spans="1:8" ht="47.25">
      <c r="A502" s="207" t="s">
        <v>582</v>
      </c>
      <c r="B502" s="20" t="s">
        <v>304</v>
      </c>
      <c r="C502" s="20"/>
      <c r="D502" s="3"/>
      <c r="E502" s="3"/>
      <c r="F502" s="7">
        <f>Ведомственная!G678</f>
        <v>3035.9</v>
      </c>
      <c r="G502" s="7">
        <f>Ведомственная!H678</f>
        <v>3035.9</v>
      </c>
      <c r="H502" s="7">
        <f>Ведомственная!I678</f>
        <v>3035.9</v>
      </c>
    </row>
    <row r="503" spans="1:8" ht="31.5">
      <c r="A503" s="207" t="s">
        <v>22</v>
      </c>
      <c r="B503" s="20" t="s">
        <v>304</v>
      </c>
      <c r="C503" s="20" t="s">
        <v>32</v>
      </c>
      <c r="D503" s="3" t="s">
        <v>14</v>
      </c>
      <c r="E503" s="3" t="s">
        <v>24</v>
      </c>
      <c r="F503" s="7">
        <f>Ведомственная!G679</f>
        <v>43.3</v>
      </c>
      <c r="G503" s="7">
        <f>Ведомственная!H679</f>
        <v>43.3</v>
      </c>
      <c r="H503" s="7">
        <f>Ведомственная!I679</f>
        <v>43.3</v>
      </c>
    </row>
    <row r="504" spans="1:8">
      <c r="A504" s="207" t="s">
        <v>19</v>
      </c>
      <c r="B504" s="20" t="s">
        <v>304</v>
      </c>
      <c r="C504" s="20" t="s">
        <v>39</v>
      </c>
      <c r="D504" s="3" t="s">
        <v>14</v>
      </c>
      <c r="E504" s="3" t="s">
        <v>24</v>
      </c>
      <c r="F504" s="7">
        <f>Ведомственная!G680</f>
        <v>2992.6</v>
      </c>
      <c r="G504" s="7">
        <f>Ведомственная!H680</f>
        <v>2992.6</v>
      </c>
      <c r="H504" s="7">
        <f>Ведомственная!I680</f>
        <v>2992.6</v>
      </c>
    </row>
    <row r="505" spans="1:8" ht="47.25">
      <c r="A505" s="207" t="s">
        <v>588</v>
      </c>
      <c r="B505" s="20" t="s">
        <v>305</v>
      </c>
      <c r="C505" s="20"/>
      <c r="D505" s="3"/>
      <c r="E505" s="3"/>
      <c r="F505" s="7">
        <f>Ведомственная!G681</f>
        <v>0.6</v>
      </c>
      <c r="G505" s="7">
        <f>Ведомственная!H681</f>
        <v>0.6</v>
      </c>
      <c r="H505" s="7">
        <f>Ведомственная!I681</f>
        <v>0.6</v>
      </c>
    </row>
    <row r="506" spans="1:8" ht="31.5">
      <c r="A506" s="207" t="s">
        <v>22</v>
      </c>
      <c r="B506" s="20" t="s">
        <v>305</v>
      </c>
      <c r="C506" s="20">
        <v>200</v>
      </c>
      <c r="D506" s="3" t="s">
        <v>14</v>
      </c>
      <c r="E506" s="3" t="s">
        <v>24</v>
      </c>
      <c r="F506" s="7">
        <f>Ведомственная!G682</f>
        <v>0.1</v>
      </c>
      <c r="G506" s="7">
        <f>Ведомственная!H682</f>
        <v>0.1</v>
      </c>
      <c r="H506" s="7">
        <f>Ведомственная!I682</f>
        <v>0.1</v>
      </c>
    </row>
    <row r="507" spans="1:8">
      <c r="A507" s="207" t="s">
        <v>19</v>
      </c>
      <c r="B507" s="20" t="s">
        <v>305</v>
      </c>
      <c r="C507" s="20" t="s">
        <v>39</v>
      </c>
      <c r="D507" s="3" t="s">
        <v>14</v>
      </c>
      <c r="E507" s="3" t="s">
        <v>24</v>
      </c>
      <c r="F507" s="7">
        <f>Ведомственная!G683</f>
        <v>0.5</v>
      </c>
      <c r="G507" s="7">
        <f>Ведомственная!H683</f>
        <v>0.5</v>
      </c>
      <c r="H507" s="7">
        <f>Ведомственная!I683</f>
        <v>0.5</v>
      </c>
    </row>
    <row r="508" spans="1:8" ht="78.75">
      <c r="A508" s="213" t="s">
        <v>874</v>
      </c>
      <c r="B508" s="20" t="s">
        <v>306</v>
      </c>
      <c r="C508" s="20"/>
      <c r="D508" s="3"/>
      <c r="E508" s="3"/>
      <c r="F508" s="7">
        <f>Ведомственная!G684</f>
        <v>16285.1</v>
      </c>
      <c r="G508" s="7">
        <f>Ведомственная!H684</f>
        <v>16932.7</v>
      </c>
      <c r="H508" s="7">
        <f>Ведомственная!I684</f>
        <v>17606.199999999997</v>
      </c>
    </row>
    <row r="509" spans="1:8" ht="31.5">
      <c r="A509" s="207" t="s">
        <v>22</v>
      </c>
      <c r="B509" s="20" t="s">
        <v>306</v>
      </c>
      <c r="C509" s="20" t="s">
        <v>32</v>
      </c>
      <c r="D509" s="3" t="s">
        <v>14</v>
      </c>
      <c r="E509" s="3" t="s">
        <v>24</v>
      </c>
      <c r="F509" s="7">
        <f>Ведомственная!G685</f>
        <v>246.9</v>
      </c>
      <c r="G509" s="7">
        <f>Ведомственная!H685</f>
        <v>256.8</v>
      </c>
      <c r="H509" s="7">
        <f>Ведомственная!I685</f>
        <v>267.10000000000002</v>
      </c>
    </row>
    <row r="510" spans="1:8">
      <c r="A510" s="207" t="s">
        <v>19</v>
      </c>
      <c r="B510" s="20" t="s">
        <v>306</v>
      </c>
      <c r="C510" s="20" t="s">
        <v>39</v>
      </c>
      <c r="D510" s="3" t="s">
        <v>14</v>
      </c>
      <c r="E510" s="3" t="s">
        <v>24</v>
      </c>
      <c r="F510" s="7">
        <f>Ведомственная!G686</f>
        <v>16038.2</v>
      </c>
      <c r="G510" s="7">
        <f>Ведомственная!H686</f>
        <v>16675.900000000001</v>
      </c>
      <c r="H510" s="7">
        <f>Ведомственная!I686</f>
        <v>17339.099999999999</v>
      </c>
    </row>
    <row r="511" spans="1:8" ht="47.25">
      <c r="A511" s="207" t="s">
        <v>358</v>
      </c>
      <c r="B511" s="20" t="s">
        <v>307</v>
      </c>
      <c r="C511" s="20"/>
      <c r="D511" s="3"/>
      <c r="E511" s="3"/>
      <c r="F511" s="7">
        <f>Ведомственная!G687</f>
        <v>20109.599999999999</v>
      </c>
      <c r="G511" s="7">
        <f>Ведомственная!H687</f>
        <v>20902.5</v>
      </c>
      <c r="H511" s="7">
        <f>Ведомственная!I687</f>
        <v>21726.199999999997</v>
      </c>
    </row>
    <row r="512" spans="1:8" ht="31.5">
      <c r="A512" s="207" t="s">
        <v>22</v>
      </c>
      <c r="B512" s="20" t="s">
        <v>307</v>
      </c>
      <c r="C512" s="20" t="s">
        <v>32</v>
      </c>
      <c r="D512" s="3" t="s">
        <v>14</v>
      </c>
      <c r="E512" s="3" t="s">
        <v>24</v>
      </c>
      <c r="F512" s="7">
        <f>Ведомственная!G688</f>
        <v>300</v>
      </c>
      <c r="G512" s="7">
        <f>Ведомственная!H688</f>
        <v>320.7</v>
      </c>
      <c r="H512" s="7">
        <f>Ведомственная!I688</f>
        <v>300.10000000000002</v>
      </c>
    </row>
    <row r="513" spans="1:8">
      <c r="A513" s="207" t="s">
        <v>19</v>
      </c>
      <c r="B513" s="20" t="s">
        <v>307</v>
      </c>
      <c r="C513" s="20" t="s">
        <v>39</v>
      </c>
      <c r="D513" s="3" t="s">
        <v>14</v>
      </c>
      <c r="E513" s="3" t="s">
        <v>24</v>
      </c>
      <c r="F513" s="7">
        <f>Ведомственная!G689</f>
        <v>19809.599999999999</v>
      </c>
      <c r="G513" s="7">
        <f>Ведомственная!H689</f>
        <v>20581.8</v>
      </c>
      <c r="H513" s="7">
        <f>Ведомственная!I689</f>
        <v>21426.1</v>
      </c>
    </row>
    <row r="514" spans="1:8" ht="31.5">
      <c r="A514" s="207" t="s">
        <v>289</v>
      </c>
      <c r="B514" s="20" t="s">
        <v>290</v>
      </c>
      <c r="C514" s="20"/>
      <c r="D514" s="3"/>
      <c r="E514" s="3"/>
      <c r="F514" s="7">
        <f>F515+F516</f>
        <v>139066.4</v>
      </c>
      <c r="G514" s="7">
        <f t="shared" ref="G514:H514" si="237">G515+G516</f>
        <v>138983.20000000001</v>
      </c>
      <c r="H514" s="7">
        <f t="shared" si="237"/>
        <v>138955.9</v>
      </c>
    </row>
    <row r="515" spans="1:8" ht="31.5">
      <c r="A515" s="207" t="s">
        <v>22</v>
      </c>
      <c r="B515" s="20" t="s">
        <v>290</v>
      </c>
      <c r="C515" s="20" t="s">
        <v>32</v>
      </c>
      <c r="D515" s="3" t="s">
        <v>14</v>
      </c>
      <c r="E515" s="3" t="s">
        <v>24</v>
      </c>
      <c r="F515" s="7">
        <f>Ведомственная!G691</f>
        <v>2446.4</v>
      </c>
      <c r="G515" s="7">
        <f>Ведомственная!H691</f>
        <v>2363.1999999999998</v>
      </c>
      <c r="H515" s="7">
        <f>Ведомственная!I691</f>
        <v>2335.9</v>
      </c>
    </row>
    <row r="516" spans="1:8">
      <c r="A516" s="207" t="s">
        <v>19</v>
      </c>
      <c r="B516" s="20" t="s">
        <v>290</v>
      </c>
      <c r="C516" s="20" t="s">
        <v>39</v>
      </c>
      <c r="D516" s="3" t="s">
        <v>14</v>
      </c>
      <c r="E516" s="3" t="s">
        <v>24</v>
      </c>
      <c r="F516" s="7">
        <f>Ведомственная!G692</f>
        <v>136620</v>
      </c>
      <c r="G516" s="7">
        <f>Ведомственная!H692</f>
        <v>136620</v>
      </c>
      <c r="H516" s="7">
        <f>Ведомственная!I692</f>
        <v>136620</v>
      </c>
    </row>
    <row r="517" spans="1:8" ht="31.5">
      <c r="A517" s="207" t="s">
        <v>291</v>
      </c>
      <c r="B517" s="20" t="s">
        <v>292</v>
      </c>
      <c r="C517" s="20"/>
      <c r="D517" s="3"/>
      <c r="E517" s="3"/>
      <c r="F517" s="7">
        <f>F518</f>
        <v>32000</v>
      </c>
      <c r="G517" s="7">
        <f t="shared" ref="G517:H517" si="238">G518</f>
        <v>32000</v>
      </c>
      <c r="H517" s="7">
        <f t="shared" si="238"/>
        <v>32000</v>
      </c>
    </row>
    <row r="518" spans="1:8">
      <c r="A518" s="207" t="s">
        <v>19</v>
      </c>
      <c r="B518" s="20" t="s">
        <v>292</v>
      </c>
      <c r="C518" s="20">
        <v>300</v>
      </c>
      <c r="D518" s="3" t="s">
        <v>14</v>
      </c>
      <c r="E518" s="3" t="s">
        <v>17</v>
      </c>
      <c r="F518" s="7">
        <f>Ведомственная!G645</f>
        <v>32000</v>
      </c>
      <c r="G518" s="7">
        <f>Ведомственная!H645</f>
        <v>32000</v>
      </c>
      <c r="H518" s="7">
        <f>Ведомственная!I645</f>
        <v>32000</v>
      </c>
    </row>
    <row r="519" spans="1:8">
      <c r="A519" s="207" t="s">
        <v>310</v>
      </c>
      <c r="B519" s="20" t="s">
        <v>311</v>
      </c>
      <c r="C519" s="20"/>
      <c r="D519" s="3"/>
      <c r="E519" s="3"/>
      <c r="F519" s="7">
        <f>Ведомственная!G693</f>
        <v>10000</v>
      </c>
      <c r="G519" s="7">
        <f>Ведомственная!H693</f>
        <v>10242.1</v>
      </c>
      <c r="H519" s="7">
        <f>Ведомственная!I693</f>
        <v>9968.1</v>
      </c>
    </row>
    <row r="520" spans="1:8">
      <c r="A520" s="207" t="s">
        <v>19</v>
      </c>
      <c r="B520" s="20" t="s">
        <v>311</v>
      </c>
      <c r="C520" s="20">
        <v>300</v>
      </c>
      <c r="D520" s="3" t="s">
        <v>14</v>
      </c>
      <c r="E520" s="3" t="s">
        <v>24</v>
      </c>
      <c r="F520" s="7">
        <f>Ведомственная!G694</f>
        <v>10000</v>
      </c>
      <c r="G520" s="7">
        <f>Ведомственная!H694</f>
        <v>10242.1</v>
      </c>
      <c r="H520" s="7">
        <f>Ведомственная!I694</f>
        <v>9968.1</v>
      </c>
    </row>
    <row r="521" spans="1:8" ht="31.5">
      <c r="A521" s="207" t="s">
        <v>312</v>
      </c>
      <c r="B521" s="20" t="s">
        <v>313</v>
      </c>
      <c r="C521" s="20"/>
      <c r="D521" s="3"/>
      <c r="E521" s="3"/>
      <c r="F521" s="7">
        <f>Ведомственная!G695</f>
        <v>2466.6</v>
      </c>
      <c r="G521" s="7">
        <f>Ведомственная!H695</f>
        <v>2723.9</v>
      </c>
      <c r="H521" s="7">
        <f>Ведомственная!I695</f>
        <v>2997.9</v>
      </c>
    </row>
    <row r="522" spans="1:8">
      <c r="A522" s="207" t="s">
        <v>19</v>
      </c>
      <c r="B522" s="20" t="s">
        <v>313</v>
      </c>
      <c r="C522" s="20">
        <v>300</v>
      </c>
      <c r="D522" s="3" t="s">
        <v>14</v>
      </c>
      <c r="E522" s="3" t="s">
        <v>24</v>
      </c>
      <c r="F522" s="7">
        <f>Ведомственная!G696</f>
        <v>2466.6</v>
      </c>
      <c r="G522" s="7">
        <f>Ведомственная!H696</f>
        <v>2723.9</v>
      </c>
      <c r="H522" s="7">
        <f>Ведомственная!I696</f>
        <v>2997.9</v>
      </c>
    </row>
    <row r="523" spans="1:8" ht="47.25">
      <c r="A523" s="207" t="s">
        <v>314</v>
      </c>
      <c r="B523" s="20" t="s">
        <v>315</v>
      </c>
      <c r="C523" s="20"/>
      <c r="D523" s="3"/>
      <c r="E523" s="3"/>
      <c r="F523" s="7">
        <f>Ведомственная!G697</f>
        <v>1300</v>
      </c>
      <c r="G523" s="7">
        <f>Ведомственная!H697</f>
        <v>1300</v>
      </c>
      <c r="H523" s="7">
        <f>Ведомственная!I697</f>
        <v>1300</v>
      </c>
    </row>
    <row r="524" spans="1:8">
      <c r="A524" s="207" t="s">
        <v>19</v>
      </c>
      <c r="B524" s="20" t="s">
        <v>315</v>
      </c>
      <c r="C524" s="20" t="s">
        <v>39</v>
      </c>
      <c r="D524" s="3" t="s">
        <v>14</v>
      </c>
      <c r="E524" s="3" t="s">
        <v>24</v>
      </c>
      <c r="F524" s="7">
        <f>Ведомственная!G698</f>
        <v>1300</v>
      </c>
      <c r="G524" s="7">
        <f>Ведомственная!H698</f>
        <v>1300</v>
      </c>
      <c r="H524" s="7">
        <f>Ведомственная!I698</f>
        <v>1300</v>
      </c>
    </row>
    <row r="525" spans="1:8" ht="47.25">
      <c r="A525" s="207" t="s">
        <v>316</v>
      </c>
      <c r="B525" s="20" t="s">
        <v>317</v>
      </c>
      <c r="C525" s="20"/>
      <c r="D525" s="3"/>
      <c r="E525" s="3"/>
      <c r="F525" s="7">
        <f>Ведомственная!G699</f>
        <v>136.19999999999999</v>
      </c>
      <c r="G525" s="7">
        <f>Ведомственная!H699</f>
        <v>304</v>
      </c>
      <c r="H525" s="7">
        <f>Ведомственная!I699</f>
        <v>304</v>
      </c>
    </row>
    <row r="526" spans="1:8">
      <c r="A526" s="207" t="s">
        <v>19</v>
      </c>
      <c r="B526" s="20" t="s">
        <v>317</v>
      </c>
      <c r="C526" s="20" t="s">
        <v>39</v>
      </c>
      <c r="D526" s="3" t="s">
        <v>14</v>
      </c>
      <c r="E526" s="3" t="s">
        <v>24</v>
      </c>
      <c r="F526" s="7">
        <f>Ведомственная!G700</f>
        <v>136.19999999999999</v>
      </c>
      <c r="G526" s="7">
        <f>Ведомственная!H700</f>
        <v>304</v>
      </c>
      <c r="H526" s="7">
        <f>Ведомственная!I700</f>
        <v>304</v>
      </c>
    </row>
    <row r="527" spans="1:8" ht="63">
      <c r="A527" s="207" t="s">
        <v>318</v>
      </c>
      <c r="B527" s="20" t="s">
        <v>319</v>
      </c>
      <c r="C527" s="20"/>
      <c r="D527" s="3"/>
      <c r="E527" s="3"/>
      <c r="F527" s="7">
        <f>Ведомственная!G701</f>
        <v>50000</v>
      </c>
      <c r="G527" s="7">
        <f>Ведомственная!H701</f>
        <v>50000</v>
      </c>
      <c r="H527" s="7">
        <f>Ведомственная!I701</f>
        <v>50000</v>
      </c>
    </row>
    <row r="528" spans="1:8">
      <c r="A528" s="207" t="s">
        <v>19</v>
      </c>
      <c r="B528" s="20" t="s">
        <v>319</v>
      </c>
      <c r="C528" s="20" t="s">
        <v>39</v>
      </c>
      <c r="D528" s="3" t="s">
        <v>14</v>
      </c>
      <c r="E528" s="3" t="s">
        <v>24</v>
      </c>
      <c r="F528" s="7">
        <f>Ведомственная!G702</f>
        <v>50000</v>
      </c>
      <c r="G528" s="7">
        <f>Ведомственная!H702</f>
        <v>50000</v>
      </c>
      <c r="H528" s="7">
        <f>Ведомственная!I702</f>
        <v>50000</v>
      </c>
    </row>
    <row r="529" spans="1:8" ht="31.5" hidden="1">
      <c r="A529" s="207" t="s">
        <v>320</v>
      </c>
      <c r="B529" s="20" t="s">
        <v>321</v>
      </c>
      <c r="C529" s="20"/>
      <c r="D529" s="3"/>
      <c r="E529" s="3"/>
      <c r="F529" s="7">
        <f>Ведомственная!G703</f>
        <v>0</v>
      </c>
      <c r="G529" s="7">
        <f>Ведомственная!H703</f>
        <v>0</v>
      </c>
      <c r="H529" s="7">
        <f>Ведомственная!I703</f>
        <v>0</v>
      </c>
    </row>
    <row r="530" spans="1:8" hidden="1">
      <c r="A530" s="207" t="s">
        <v>19</v>
      </c>
      <c r="B530" s="20" t="s">
        <v>321</v>
      </c>
      <c r="C530" s="20" t="s">
        <v>39</v>
      </c>
      <c r="D530" s="3" t="s">
        <v>14</v>
      </c>
      <c r="E530" s="3" t="s">
        <v>24</v>
      </c>
      <c r="F530" s="7">
        <f>Ведомственная!G704</f>
        <v>0</v>
      </c>
      <c r="G530" s="7">
        <f>Ведомственная!H704</f>
        <v>0</v>
      </c>
      <c r="H530" s="7">
        <f>Ведомственная!I704</f>
        <v>0</v>
      </c>
    </row>
    <row r="531" spans="1:8">
      <c r="A531" s="207" t="s">
        <v>322</v>
      </c>
      <c r="B531" s="20" t="s">
        <v>323</v>
      </c>
      <c r="C531" s="20"/>
      <c r="D531" s="3"/>
      <c r="E531" s="3"/>
      <c r="F531" s="7">
        <f>Ведомственная!G705</f>
        <v>1450.9</v>
      </c>
      <c r="G531" s="7">
        <f>Ведомственная!H705</f>
        <v>1450.9</v>
      </c>
      <c r="H531" s="7">
        <f>Ведомственная!I705</f>
        <v>1450.9</v>
      </c>
    </row>
    <row r="532" spans="1:8" ht="31.5">
      <c r="A532" s="207" t="s">
        <v>22</v>
      </c>
      <c r="B532" s="20" t="s">
        <v>323</v>
      </c>
      <c r="C532" s="20">
        <v>200</v>
      </c>
      <c r="D532" s="3" t="s">
        <v>14</v>
      </c>
      <c r="E532" s="3" t="s">
        <v>24</v>
      </c>
      <c r="F532" s="7">
        <f>Ведомственная!G706</f>
        <v>670.9</v>
      </c>
      <c r="G532" s="7">
        <f>Ведомственная!H706</f>
        <v>670.9</v>
      </c>
      <c r="H532" s="7">
        <f>Ведомственная!I706</f>
        <v>670.9</v>
      </c>
    </row>
    <row r="533" spans="1:8">
      <c r="A533" s="207" t="s">
        <v>19</v>
      </c>
      <c r="B533" s="20" t="s">
        <v>323</v>
      </c>
      <c r="C533" s="20">
        <v>300</v>
      </c>
      <c r="D533" s="3" t="s">
        <v>14</v>
      </c>
      <c r="E533" s="3" t="s">
        <v>24</v>
      </c>
      <c r="F533" s="7">
        <f>Ведомственная!G707</f>
        <v>780</v>
      </c>
      <c r="G533" s="7">
        <f>Ведомственная!H707</f>
        <v>780</v>
      </c>
      <c r="H533" s="7">
        <f>Ведомственная!I707</f>
        <v>780</v>
      </c>
    </row>
    <row r="534" spans="1:8" ht="31.5">
      <c r="A534" s="207" t="s">
        <v>308</v>
      </c>
      <c r="B534" s="20" t="s">
        <v>309</v>
      </c>
      <c r="C534" s="20"/>
      <c r="D534" s="3"/>
      <c r="E534" s="3"/>
      <c r="F534" s="7">
        <f>Ведомственная!G708</f>
        <v>16658.599999999999</v>
      </c>
      <c r="G534" s="7">
        <f>Ведомственная!H708</f>
        <v>14822.9</v>
      </c>
      <c r="H534" s="7">
        <f>Ведомственная!I708</f>
        <v>15872</v>
      </c>
    </row>
    <row r="535" spans="1:8">
      <c r="A535" s="207" t="s">
        <v>19</v>
      </c>
      <c r="B535" s="20" t="s">
        <v>309</v>
      </c>
      <c r="C535" s="20">
        <v>300</v>
      </c>
      <c r="D535" s="3" t="s">
        <v>14</v>
      </c>
      <c r="E535" s="3" t="s">
        <v>24</v>
      </c>
      <c r="F535" s="7">
        <f>Ведомственная!G709</f>
        <v>16658.599999999999</v>
      </c>
      <c r="G535" s="7">
        <f>Ведомственная!H709</f>
        <v>14822.9</v>
      </c>
      <c r="H535" s="7">
        <f>Ведомственная!I709</f>
        <v>15872</v>
      </c>
    </row>
    <row r="536" spans="1:8" ht="47.25">
      <c r="A536" s="207" t="s">
        <v>778</v>
      </c>
      <c r="B536" s="20" t="s">
        <v>324</v>
      </c>
      <c r="C536" s="20"/>
      <c r="D536" s="3"/>
      <c r="E536" s="3"/>
      <c r="F536" s="7">
        <f>F537</f>
        <v>6000</v>
      </c>
      <c r="G536" s="7">
        <f t="shared" ref="G536:H536" si="239">G537</f>
        <v>6000</v>
      </c>
      <c r="H536" s="7">
        <f t="shared" si="239"/>
        <v>6000</v>
      </c>
    </row>
    <row r="537" spans="1:8" ht="63">
      <c r="A537" s="207" t="s">
        <v>777</v>
      </c>
      <c r="B537" s="20" t="s">
        <v>325</v>
      </c>
      <c r="C537" s="20"/>
      <c r="D537" s="3"/>
      <c r="E537" s="3"/>
      <c r="F537" s="7">
        <f>Ведомственная!G711</f>
        <v>6000</v>
      </c>
      <c r="G537" s="7">
        <f>Ведомственная!H711</f>
        <v>6000</v>
      </c>
      <c r="H537" s="7">
        <f>Ведомственная!I711</f>
        <v>6000</v>
      </c>
    </row>
    <row r="538" spans="1:8">
      <c r="A538" s="207" t="s">
        <v>19</v>
      </c>
      <c r="B538" s="20" t="s">
        <v>325</v>
      </c>
      <c r="C538" s="20">
        <v>300</v>
      </c>
      <c r="D538" s="3" t="s">
        <v>14</v>
      </c>
      <c r="E538" s="3" t="s">
        <v>24</v>
      </c>
      <c r="F538" s="7">
        <f>Ведомственная!G712</f>
        <v>6000</v>
      </c>
      <c r="G538" s="7">
        <f>Ведомственная!H712</f>
        <v>6000</v>
      </c>
      <c r="H538" s="7">
        <f>Ведомственная!I712</f>
        <v>6000</v>
      </c>
    </row>
    <row r="539" spans="1:8" ht="47.25">
      <c r="A539" s="207" t="s">
        <v>779</v>
      </c>
      <c r="B539" s="20" t="s">
        <v>207</v>
      </c>
      <c r="C539" s="20"/>
      <c r="D539" s="3"/>
      <c r="E539" s="3"/>
      <c r="F539" s="7">
        <f>F540</f>
        <v>2610.8000000000002</v>
      </c>
      <c r="G539" s="7">
        <f t="shared" ref="G539:H539" si="240">G540</f>
        <v>2610.8000000000002</v>
      </c>
      <c r="H539" s="7">
        <f t="shared" si="240"/>
        <v>2660</v>
      </c>
    </row>
    <row r="540" spans="1:8">
      <c r="A540" s="207" t="s">
        <v>204</v>
      </c>
      <c r="B540" s="20" t="s">
        <v>232</v>
      </c>
      <c r="C540" s="20"/>
      <c r="D540" s="3"/>
      <c r="E540" s="3"/>
      <c r="F540" s="7">
        <f>F541+F542</f>
        <v>2610.8000000000002</v>
      </c>
      <c r="G540" s="7">
        <f t="shared" ref="G540:H540" si="241">G541+G542</f>
        <v>2610.8000000000002</v>
      </c>
      <c r="H540" s="7">
        <f t="shared" si="241"/>
        <v>2660</v>
      </c>
    </row>
    <row r="541" spans="1:8">
      <c r="A541" s="219" t="s">
        <v>90</v>
      </c>
      <c r="B541" s="20" t="s">
        <v>232</v>
      </c>
      <c r="C541" s="20">
        <v>600</v>
      </c>
      <c r="D541" s="3" t="s">
        <v>14</v>
      </c>
      <c r="E541" s="3" t="s">
        <v>24</v>
      </c>
      <c r="F541" s="7">
        <f>Ведомственная!G715+Ведомственная!G790</f>
        <v>2010.8</v>
      </c>
      <c r="G541" s="7">
        <f>Ведомственная!H715+Ведомственная!H790</f>
        <v>2010.8</v>
      </c>
      <c r="H541" s="7">
        <f>Ведомственная!I715+Ведомственная!I790</f>
        <v>2060</v>
      </c>
    </row>
    <row r="542" spans="1:8">
      <c r="A542" s="223"/>
      <c r="B542" s="20" t="s">
        <v>232</v>
      </c>
      <c r="C542" s="20">
        <v>600</v>
      </c>
      <c r="D542" s="3" t="s">
        <v>14</v>
      </c>
      <c r="E542" s="3" t="s">
        <v>26</v>
      </c>
      <c r="F542" s="7">
        <f>Ведомственная!G572</f>
        <v>600</v>
      </c>
      <c r="G542" s="7">
        <f>Ведомственная!H572</f>
        <v>600</v>
      </c>
      <c r="H542" s="7">
        <f>Ведомственная!I572</f>
        <v>600</v>
      </c>
    </row>
    <row r="543" spans="1:8" ht="63">
      <c r="A543" s="51" t="s">
        <v>722</v>
      </c>
      <c r="B543" s="52" t="s">
        <v>234</v>
      </c>
      <c r="C543" s="52"/>
      <c r="D543" s="56"/>
      <c r="E543" s="56"/>
      <c r="F543" s="54">
        <f>F544</f>
        <v>4327.6000000000004</v>
      </c>
      <c r="G543" s="54">
        <f t="shared" ref="G543:H543" si="242">G544</f>
        <v>4327.6000000000004</v>
      </c>
      <c r="H543" s="54">
        <f t="shared" si="242"/>
        <v>4327.6000000000004</v>
      </c>
    </row>
    <row r="544" spans="1:8">
      <c r="A544" s="207" t="s">
        <v>143</v>
      </c>
      <c r="B544" s="20" t="s">
        <v>326</v>
      </c>
      <c r="C544" s="20"/>
      <c r="D544" s="3"/>
      <c r="E544" s="3"/>
      <c r="F544" s="7">
        <f>F545</f>
        <v>4327.6000000000004</v>
      </c>
      <c r="G544" s="7">
        <f t="shared" ref="G544:H544" si="243">G545</f>
        <v>4327.6000000000004</v>
      </c>
      <c r="H544" s="7">
        <f t="shared" si="243"/>
        <v>4327.6000000000004</v>
      </c>
    </row>
    <row r="545" spans="1:8" ht="63">
      <c r="A545" s="207" t="s">
        <v>327</v>
      </c>
      <c r="B545" s="20" t="s">
        <v>328</v>
      </c>
      <c r="C545" s="20"/>
      <c r="D545" s="3"/>
      <c r="E545" s="3"/>
      <c r="F545" s="7">
        <f>F546</f>
        <v>4327.6000000000004</v>
      </c>
      <c r="G545" s="7">
        <f t="shared" ref="G545:H545" si="244">G546</f>
        <v>4327.6000000000004</v>
      </c>
      <c r="H545" s="7">
        <f t="shared" si="244"/>
        <v>4327.6000000000004</v>
      </c>
    </row>
    <row r="546" spans="1:8" ht="31.5">
      <c r="A546" s="207" t="s">
        <v>329</v>
      </c>
      <c r="B546" s="20" t="s">
        <v>330</v>
      </c>
      <c r="C546" s="20"/>
      <c r="D546" s="3"/>
      <c r="E546" s="3"/>
      <c r="F546" s="7">
        <f>F547</f>
        <v>4327.6000000000004</v>
      </c>
      <c r="G546" s="7">
        <f>G547</f>
        <v>4327.6000000000004</v>
      </c>
      <c r="H546" s="7">
        <f>H547</f>
        <v>4327.6000000000004</v>
      </c>
    </row>
    <row r="547" spans="1:8" ht="31.5">
      <c r="A547" s="207" t="s">
        <v>22</v>
      </c>
      <c r="B547" s="20" t="s">
        <v>330</v>
      </c>
      <c r="C547" s="20">
        <v>200</v>
      </c>
      <c r="D547" s="3" t="s">
        <v>14</v>
      </c>
      <c r="E547" s="3" t="s">
        <v>24</v>
      </c>
      <c r="F547" s="7">
        <f>Ведомственная!G720</f>
        <v>4327.6000000000004</v>
      </c>
      <c r="G547" s="7">
        <f>Ведомственная!H720</f>
        <v>4327.6000000000004</v>
      </c>
      <c r="H547" s="7">
        <f>Ведомственная!I720</f>
        <v>4327.6000000000004</v>
      </c>
    </row>
    <row r="548" spans="1:8" ht="31.5">
      <c r="A548" s="51" t="s">
        <v>723</v>
      </c>
      <c r="B548" s="52" t="s">
        <v>235</v>
      </c>
      <c r="C548" s="52"/>
      <c r="D548" s="56"/>
      <c r="E548" s="56"/>
      <c r="F548" s="54">
        <f>F569+F549</f>
        <v>456729.1</v>
      </c>
      <c r="G548" s="54">
        <f>G569+G549</f>
        <v>593871.80000000005</v>
      </c>
      <c r="H548" s="54">
        <f>H569+H549</f>
        <v>779801</v>
      </c>
    </row>
    <row r="549" spans="1:8">
      <c r="A549" s="49" t="s">
        <v>184</v>
      </c>
      <c r="B549" s="74" t="s">
        <v>520</v>
      </c>
      <c r="C549" s="74"/>
      <c r="D549" s="3"/>
      <c r="E549" s="3"/>
      <c r="F549" s="7">
        <f>F550+F566+F563+F556</f>
        <v>26614.799999999999</v>
      </c>
      <c r="G549" s="7">
        <f>G550+G566+G563+G556</f>
        <v>155418.40000000002</v>
      </c>
      <c r="H549" s="7">
        <f>H550+H566+H563+H556</f>
        <v>320836.5</v>
      </c>
    </row>
    <row r="550" spans="1:8" ht="31.5">
      <c r="A550" s="79" t="s">
        <v>555</v>
      </c>
      <c r="B550" s="74" t="s">
        <v>521</v>
      </c>
      <c r="C550" s="74"/>
      <c r="D550" s="3"/>
      <c r="E550" s="3"/>
      <c r="F550" s="7">
        <f>F554+F551</f>
        <v>4208.2</v>
      </c>
      <c r="G550" s="7">
        <f t="shared" ref="G550:H550" si="245">G554+G551</f>
        <v>8719.2000000000007</v>
      </c>
      <c r="H550" s="7">
        <f t="shared" si="245"/>
        <v>8719.2000000000007</v>
      </c>
    </row>
    <row r="551" spans="1:8" ht="94.5">
      <c r="A551" s="113" t="s">
        <v>875</v>
      </c>
      <c r="B551" s="3" t="s">
        <v>525</v>
      </c>
      <c r="C551" s="3"/>
      <c r="D551" s="3"/>
      <c r="E551" s="3"/>
      <c r="F551" s="7">
        <f>F552+F553</f>
        <v>3752</v>
      </c>
      <c r="G551" s="7">
        <f t="shared" ref="G551:H551" si="246">G552+G553</f>
        <v>8263</v>
      </c>
      <c r="H551" s="7">
        <f t="shared" si="246"/>
        <v>8263</v>
      </c>
    </row>
    <row r="552" spans="1:8" ht="31.5" hidden="1">
      <c r="A552" s="207" t="s">
        <v>22</v>
      </c>
      <c r="B552" s="3" t="s">
        <v>525</v>
      </c>
      <c r="C552" s="3" t="s">
        <v>32</v>
      </c>
      <c r="D552" s="3" t="s">
        <v>62</v>
      </c>
      <c r="E552" s="3" t="s">
        <v>24</v>
      </c>
      <c r="F552" s="7">
        <f>Ведомственная!G841</f>
        <v>0</v>
      </c>
      <c r="G552" s="7">
        <f>Ведомственная!H841</f>
        <v>0</v>
      </c>
      <c r="H552" s="7">
        <f>Ведомственная!I841</f>
        <v>0</v>
      </c>
    </row>
    <row r="553" spans="1:8" ht="31.5">
      <c r="A553" s="207" t="s">
        <v>90</v>
      </c>
      <c r="B553" s="3" t="s">
        <v>525</v>
      </c>
      <c r="C553" s="3" t="s">
        <v>49</v>
      </c>
      <c r="D553" s="3" t="s">
        <v>62</v>
      </c>
      <c r="E553" s="3" t="s">
        <v>24</v>
      </c>
      <c r="F553" s="7">
        <f>Ведомственная!G842</f>
        <v>3752</v>
      </c>
      <c r="G553" s="7">
        <f>Ведомственная!H842</f>
        <v>8263</v>
      </c>
      <c r="H553" s="7">
        <f>Ведомственная!I842</f>
        <v>8263</v>
      </c>
    </row>
    <row r="554" spans="1:8" ht="31.5">
      <c r="A554" s="101" t="s">
        <v>556</v>
      </c>
      <c r="B554" s="74" t="s">
        <v>522</v>
      </c>
      <c r="C554" s="74"/>
      <c r="D554" s="3"/>
      <c r="E554" s="3"/>
      <c r="F554" s="7">
        <f>F555</f>
        <v>456.2</v>
      </c>
      <c r="G554" s="7">
        <f t="shared" ref="G554:H554" si="247">G555</f>
        <v>456.2</v>
      </c>
      <c r="H554" s="7">
        <f t="shared" si="247"/>
        <v>456.2</v>
      </c>
    </row>
    <row r="555" spans="1:8" ht="31.5">
      <c r="A555" s="73" t="s">
        <v>90</v>
      </c>
      <c r="B555" s="74" t="s">
        <v>522</v>
      </c>
      <c r="C555" s="74" t="s">
        <v>49</v>
      </c>
      <c r="D555" s="3" t="s">
        <v>62</v>
      </c>
      <c r="E555" s="3" t="s">
        <v>20</v>
      </c>
      <c r="F555" s="7">
        <f>Ведомственная!G826</f>
        <v>456.2</v>
      </c>
      <c r="G555" s="7">
        <f>Ведомственная!H826</f>
        <v>456.2</v>
      </c>
      <c r="H555" s="7">
        <f>Ведомственная!I826</f>
        <v>456.2</v>
      </c>
    </row>
    <row r="556" spans="1:8">
      <c r="A556" s="129" t="s">
        <v>814</v>
      </c>
      <c r="B556" s="3" t="s">
        <v>600</v>
      </c>
      <c r="C556" s="3"/>
      <c r="D556" s="3"/>
      <c r="E556" s="3"/>
      <c r="F556" s="7">
        <f>F557+F559+F561</f>
        <v>10394.599999999999</v>
      </c>
      <c r="G556" s="7">
        <f t="shared" ref="G556:H556" si="248">G557+G559+G561</f>
        <v>11564.1</v>
      </c>
      <c r="H556" s="7">
        <f t="shared" si="248"/>
        <v>11816.999999999998</v>
      </c>
    </row>
    <row r="557" spans="1:8" ht="31.5">
      <c r="A557" s="113" t="s">
        <v>524</v>
      </c>
      <c r="B557" s="3" t="s">
        <v>601</v>
      </c>
      <c r="C557" s="3"/>
      <c r="D557" s="3"/>
      <c r="E557" s="3"/>
      <c r="F557" s="7">
        <f>F558</f>
        <v>5986.2</v>
      </c>
      <c r="G557" s="7">
        <f t="shared" ref="G557:H557" si="249">G558</f>
        <v>6132.7</v>
      </c>
      <c r="H557" s="7">
        <f t="shared" si="249"/>
        <v>6271.9</v>
      </c>
    </row>
    <row r="558" spans="1:8" ht="31.5">
      <c r="A558" s="207" t="s">
        <v>90</v>
      </c>
      <c r="B558" s="3" t="s">
        <v>601</v>
      </c>
      <c r="C558" s="3" t="s">
        <v>49</v>
      </c>
      <c r="D558" s="3" t="s">
        <v>62</v>
      </c>
      <c r="E558" s="3" t="s">
        <v>24</v>
      </c>
      <c r="F558" s="7">
        <f>Ведомственная!G845</f>
        <v>5986.2</v>
      </c>
      <c r="G558" s="7">
        <f>Ведомственная!H845</f>
        <v>6132.7</v>
      </c>
      <c r="H558" s="7">
        <f>Ведомственная!I845</f>
        <v>6271.9</v>
      </c>
    </row>
    <row r="559" spans="1:8" ht="94.5">
      <c r="A559" s="114" t="s">
        <v>867</v>
      </c>
      <c r="B559" s="3" t="s">
        <v>602</v>
      </c>
      <c r="C559" s="3"/>
      <c r="D559" s="3"/>
      <c r="E559" s="3"/>
      <c r="F559" s="7">
        <f>F560</f>
        <v>4408.3999999999996</v>
      </c>
      <c r="G559" s="7">
        <f t="shared" ref="G559:H559" si="250">G560</f>
        <v>4530.5</v>
      </c>
      <c r="H559" s="7">
        <f t="shared" si="250"/>
        <v>4644.2</v>
      </c>
    </row>
    <row r="560" spans="1:8" ht="31.5">
      <c r="A560" s="207" t="s">
        <v>90</v>
      </c>
      <c r="B560" s="3" t="s">
        <v>602</v>
      </c>
      <c r="C560" s="3" t="s">
        <v>49</v>
      </c>
      <c r="D560" s="3" t="s">
        <v>62</v>
      </c>
      <c r="E560" s="3" t="s">
        <v>24</v>
      </c>
      <c r="F560" s="7">
        <f>Ведомственная!G847</f>
        <v>4408.3999999999996</v>
      </c>
      <c r="G560" s="7">
        <f>Ведомственная!H847</f>
        <v>4530.5</v>
      </c>
      <c r="H560" s="7">
        <f>Ведомственная!I847</f>
        <v>4644.2</v>
      </c>
    </row>
    <row r="561" spans="1:8" ht="47.25">
      <c r="A561" s="73" t="s">
        <v>815</v>
      </c>
      <c r="B561" s="74" t="s">
        <v>816</v>
      </c>
      <c r="C561" s="74"/>
      <c r="D561" s="3"/>
      <c r="E561" s="3"/>
      <c r="F561" s="7">
        <f>F562</f>
        <v>0</v>
      </c>
      <c r="G561" s="7">
        <f t="shared" ref="G561:H561" si="251">G562</f>
        <v>900.9</v>
      </c>
      <c r="H561" s="7">
        <f t="shared" si="251"/>
        <v>900.9</v>
      </c>
    </row>
    <row r="562" spans="1:8" ht="31.5">
      <c r="A562" s="73" t="s">
        <v>90</v>
      </c>
      <c r="B562" s="74" t="s">
        <v>816</v>
      </c>
      <c r="C562" s="74" t="s">
        <v>49</v>
      </c>
      <c r="D562" s="3" t="s">
        <v>62</v>
      </c>
      <c r="E562" s="3" t="s">
        <v>20</v>
      </c>
      <c r="F562" s="7">
        <f>Ведомственная!G829</f>
        <v>0</v>
      </c>
      <c r="G562" s="7">
        <f>Ведомственная!H829</f>
        <v>900.9</v>
      </c>
      <c r="H562" s="7">
        <f>Ведомственная!I829</f>
        <v>900.9</v>
      </c>
    </row>
    <row r="563" spans="1:8">
      <c r="A563" s="129" t="s">
        <v>817</v>
      </c>
      <c r="B563" s="3" t="s">
        <v>595</v>
      </c>
      <c r="C563" s="3"/>
      <c r="D563" s="3"/>
      <c r="E563" s="3"/>
      <c r="F563" s="7">
        <f>F564</f>
        <v>12012</v>
      </c>
      <c r="G563" s="7">
        <f t="shared" ref="G563:H564" si="252">G564</f>
        <v>0</v>
      </c>
      <c r="H563" s="7">
        <f t="shared" si="252"/>
        <v>0</v>
      </c>
    </row>
    <row r="564" spans="1:8" ht="31.5">
      <c r="A564" s="207" t="s">
        <v>596</v>
      </c>
      <c r="B564" s="3" t="s">
        <v>597</v>
      </c>
      <c r="C564" s="3"/>
      <c r="D564" s="3"/>
      <c r="E564" s="3"/>
      <c r="F564" s="7">
        <f>F565</f>
        <v>12012</v>
      </c>
      <c r="G564" s="7">
        <f t="shared" si="252"/>
        <v>0</v>
      </c>
      <c r="H564" s="7">
        <f t="shared" si="252"/>
        <v>0</v>
      </c>
    </row>
    <row r="565" spans="1:8" ht="31.5">
      <c r="A565" s="207" t="s">
        <v>90</v>
      </c>
      <c r="B565" s="3" t="s">
        <v>597</v>
      </c>
      <c r="C565" s="3" t="s">
        <v>49</v>
      </c>
      <c r="D565" s="3" t="s">
        <v>62</v>
      </c>
      <c r="E565" s="3" t="s">
        <v>20</v>
      </c>
      <c r="F565" s="7">
        <f>Ведомственная!G1118</f>
        <v>12012</v>
      </c>
      <c r="G565" s="7">
        <f>Ведомственная!H1118</f>
        <v>0</v>
      </c>
      <c r="H565" s="7">
        <f>Ведомственная!I1118</f>
        <v>0</v>
      </c>
    </row>
    <row r="566" spans="1:8">
      <c r="A566" s="129" t="s">
        <v>538</v>
      </c>
      <c r="B566" s="3" t="s">
        <v>523</v>
      </c>
      <c r="C566" s="3"/>
      <c r="D566" s="3"/>
      <c r="E566" s="3"/>
      <c r="F566" s="7">
        <f>F567</f>
        <v>0</v>
      </c>
      <c r="G566" s="7">
        <f t="shared" ref="G566:H566" si="253">G567</f>
        <v>135135.1</v>
      </c>
      <c r="H566" s="7">
        <f t="shared" si="253"/>
        <v>300300.3</v>
      </c>
    </row>
    <row r="567" spans="1:8" ht="31.5">
      <c r="A567" s="112" t="s">
        <v>598</v>
      </c>
      <c r="B567" s="3" t="s">
        <v>599</v>
      </c>
      <c r="C567" s="3"/>
      <c r="D567" s="3"/>
      <c r="E567" s="3"/>
      <c r="F567" s="7">
        <f>F568</f>
        <v>0</v>
      </c>
      <c r="G567" s="7">
        <f t="shared" ref="G567:H567" si="254">G568</f>
        <v>135135.1</v>
      </c>
      <c r="H567" s="7">
        <f t="shared" si="254"/>
        <v>300300.3</v>
      </c>
    </row>
    <row r="568" spans="1:8" ht="31.5">
      <c r="A568" s="207" t="s">
        <v>90</v>
      </c>
      <c r="B568" s="3" t="s">
        <v>599</v>
      </c>
      <c r="C568" s="3" t="s">
        <v>49</v>
      </c>
      <c r="D568" s="3" t="s">
        <v>62</v>
      </c>
      <c r="E568" s="3" t="s">
        <v>20</v>
      </c>
      <c r="F568" s="7">
        <f>Ведомственная!G835</f>
        <v>0</v>
      </c>
      <c r="G568" s="7">
        <f>Ведомственная!H835</f>
        <v>135135.1</v>
      </c>
      <c r="H568" s="7">
        <f>Ведомственная!I835</f>
        <v>300300.3</v>
      </c>
    </row>
    <row r="569" spans="1:8">
      <c r="A569" s="73" t="s">
        <v>143</v>
      </c>
      <c r="B569" s="78" t="s">
        <v>509</v>
      </c>
      <c r="C569" s="74"/>
      <c r="D569" s="3"/>
      <c r="E569" s="3"/>
      <c r="F569" s="7">
        <f>F570+F588+F594+F576</f>
        <v>430114.3</v>
      </c>
      <c r="G569" s="7">
        <f t="shared" ref="G569:H569" si="255">G570+G588+G594+G576</f>
        <v>438453.39999999997</v>
      </c>
      <c r="H569" s="7">
        <f t="shared" si="255"/>
        <v>458964.5</v>
      </c>
    </row>
    <row r="570" spans="1:8" ht="31.5">
      <c r="A570" s="73" t="s">
        <v>510</v>
      </c>
      <c r="B570" s="74" t="s">
        <v>511</v>
      </c>
      <c r="C570" s="74"/>
      <c r="D570" s="3"/>
      <c r="E570" s="3"/>
      <c r="F570" s="7">
        <f>F571</f>
        <v>19568.5</v>
      </c>
      <c r="G570" s="7">
        <f t="shared" ref="G570:H570" si="256">G571</f>
        <v>16818.5</v>
      </c>
      <c r="H570" s="7">
        <f t="shared" si="256"/>
        <v>19760.5</v>
      </c>
    </row>
    <row r="571" spans="1:8">
      <c r="A571" s="73" t="s">
        <v>18</v>
      </c>
      <c r="B571" s="74" t="s">
        <v>512</v>
      </c>
      <c r="C571" s="74"/>
      <c r="D571" s="3"/>
      <c r="E571" s="3"/>
      <c r="F571" s="7">
        <f>SUM(F572:F575)</f>
        <v>19568.5</v>
      </c>
      <c r="G571" s="7">
        <f t="shared" ref="G571:H571" si="257">SUM(G572:G575)</f>
        <v>16818.5</v>
      </c>
      <c r="H571" s="7">
        <f t="shared" si="257"/>
        <v>19760.5</v>
      </c>
    </row>
    <row r="572" spans="1:8" ht="63">
      <c r="A572" s="73" t="s">
        <v>21</v>
      </c>
      <c r="B572" s="74" t="s">
        <v>512</v>
      </c>
      <c r="C572" s="74" t="s">
        <v>31</v>
      </c>
      <c r="D572" s="3" t="s">
        <v>62</v>
      </c>
      <c r="E572" s="3" t="s">
        <v>17</v>
      </c>
      <c r="F572" s="7">
        <f>Ведомственная!G797</f>
        <v>8455.7000000000007</v>
      </c>
      <c r="G572" s="7">
        <f>Ведомственная!H797</f>
        <v>5705.7</v>
      </c>
      <c r="H572" s="7">
        <f>Ведомственная!I797</f>
        <v>5705.7</v>
      </c>
    </row>
    <row r="573" spans="1:8" ht="31.5">
      <c r="A573" s="73" t="s">
        <v>22</v>
      </c>
      <c r="B573" s="74" t="s">
        <v>512</v>
      </c>
      <c r="C573" s="74" t="s">
        <v>32</v>
      </c>
      <c r="D573" s="3" t="s">
        <v>62</v>
      </c>
      <c r="E573" s="3" t="s">
        <v>17</v>
      </c>
      <c r="F573" s="7">
        <f>Ведомственная!G798</f>
        <v>3840.8</v>
      </c>
      <c r="G573" s="7">
        <f>Ведомственная!H798</f>
        <v>3840.8</v>
      </c>
      <c r="H573" s="7">
        <f>Ведомственная!I798</f>
        <v>6640.8</v>
      </c>
    </row>
    <row r="574" spans="1:8">
      <c r="A574" s="73" t="s">
        <v>19</v>
      </c>
      <c r="B574" s="74" t="s">
        <v>512</v>
      </c>
      <c r="C574" s="74" t="s">
        <v>39</v>
      </c>
      <c r="D574" s="3" t="s">
        <v>62</v>
      </c>
      <c r="E574" s="3" t="s">
        <v>17</v>
      </c>
      <c r="F574" s="7">
        <f>Ведомственная!G799</f>
        <v>242</v>
      </c>
      <c r="G574" s="7">
        <f>Ведомственная!H799</f>
        <v>242</v>
      </c>
      <c r="H574" s="7">
        <f>Ведомственная!I799</f>
        <v>384</v>
      </c>
    </row>
    <row r="575" spans="1:8" ht="31.5">
      <c r="A575" s="73" t="s">
        <v>90</v>
      </c>
      <c r="B575" s="74" t="s">
        <v>512</v>
      </c>
      <c r="C575" s="74" t="s">
        <v>49</v>
      </c>
      <c r="D575" s="3" t="s">
        <v>62</v>
      </c>
      <c r="E575" s="3" t="s">
        <v>17</v>
      </c>
      <c r="F575" s="7">
        <f>Ведомственная!G800</f>
        <v>7030</v>
      </c>
      <c r="G575" s="7">
        <f>Ведомственная!H800</f>
        <v>7030</v>
      </c>
      <c r="H575" s="7">
        <f>Ведомственная!I800</f>
        <v>7030</v>
      </c>
    </row>
    <row r="576" spans="1:8" ht="47.25">
      <c r="A576" s="207" t="s">
        <v>785</v>
      </c>
      <c r="B576" s="80" t="s">
        <v>526</v>
      </c>
      <c r="C576" s="74"/>
      <c r="D576" s="3"/>
      <c r="E576" s="3"/>
      <c r="F576" s="7">
        <f>F577+F580+F583+F585</f>
        <v>15017.300000000001</v>
      </c>
      <c r="G576" s="7">
        <f t="shared" ref="G576:H576" si="258">G577+G580+G583+G585</f>
        <v>18403.300000000003</v>
      </c>
      <c r="H576" s="7">
        <f t="shared" si="258"/>
        <v>18953.300000000003</v>
      </c>
    </row>
    <row r="577" spans="1:8">
      <c r="A577" s="73" t="s">
        <v>27</v>
      </c>
      <c r="B577" s="80" t="s">
        <v>527</v>
      </c>
      <c r="C577" s="74"/>
      <c r="D577" s="3"/>
      <c r="E577" s="3"/>
      <c r="F577" s="7">
        <f>F578+F579</f>
        <v>13886.5</v>
      </c>
      <c r="G577" s="7">
        <f t="shared" ref="G577:H577" si="259">G578+G579</f>
        <v>17265.2</v>
      </c>
      <c r="H577" s="7">
        <f t="shared" si="259"/>
        <v>17265.2</v>
      </c>
    </row>
    <row r="578" spans="1:8" ht="63">
      <c r="A578" s="73" t="s">
        <v>21</v>
      </c>
      <c r="B578" s="80" t="s">
        <v>527</v>
      </c>
      <c r="C578" s="74">
        <v>100</v>
      </c>
      <c r="D578" s="3" t="s">
        <v>62</v>
      </c>
      <c r="E578" s="3" t="s">
        <v>61</v>
      </c>
      <c r="F578" s="7">
        <f>Ведомственная!G853</f>
        <v>13884.5</v>
      </c>
      <c r="G578" s="7">
        <f>Ведомственная!H853</f>
        <v>17263.2</v>
      </c>
      <c r="H578" s="7">
        <f>Ведомственная!I853</f>
        <v>17263.2</v>
      </c>
    </row>
    <row r="579" spans="1:8" ht="31.5">
      <c r="A579" s="73" t="s">
        <v>22</v>
      </c>
      <c r="B579" s="80" t="s">
        <v>527</v>
      </c>
      <c r="C579" s="74">
        <v>200</v>
      </c>
      <c r="D579" s="3" t="s">
        <v>62</v>
      </c>
      <c r="E579" s="3" t="s">
        <v>61</v>
      </c>
      <c r="F579" s="7">
        <f>Ведомственная!G854</f>
        <v>2</v>
      </c>
      <c r="G579" s="7">
        <f>Ведомственная!H854</f>
        <v>2</v>
      </c>
      <c r="H579" s="7">
        <f>Ведомственная!I854</f>
        <v>2</v>
      </c>
    </row>
    <row r="580" spans="1:8">
      <c r="A580" s="73" t="s">
        <v>35</v>
      </c>
      <c r="B580" s="80" t="s">
        <v>528</v>
      </c>
      <c r="C580" s="74"/>
      <c r="D580" s="3"/>
      <c r="E580" s="3"/>
      <c r="F580" s="7">
        <f>F581+F582</f>
        <v>261.2</v>
      </c>
      <c r="G580" s="7">
        <f t="shared" ref="G580:H580" si="260">G581+G582</f>
        <v>261.2</v>
      </c>
      <c r="H580" s="7">
        <f t="shared" si="260"/>
        <v>461.2</v>
      </c>
    </row>
    <row r="581" spans="1:8" ht="31.5">
      <c r="A581" s="73" t="s">
        <v>22</v>
      </c>
      <c r="B581" s="80" t="s">
        <v>528</v>
      </c>
      <c r="C581" s="74">
        <v>200</v>
      </c>
      <c r="D581" s="3" t="s">
        <v>62</v>
      </c>
      <c r="E581" s="3" t="s">
        <v>61</v>
      </c>
      <c r="F581" s="7">
        <f>Ведомственная!G856</f>
        <v>234.3</v>
      </c>
      <c r="G581" s="7">
        <f>Ведомственная!H856</f>
        <v>234.3</v>
      </c>
      <c r="H581" s="7">
        <f>Ведомственная!I856</f>
        <v>434.3</v>
      </c>
    </row>
    <row r="582" spans="1:8">
      <c r="A582" s="73" t="s">
        <v>10</v>
      </c>
      <c r="B582" s="80" t="s">
        <v>528</v>
      </c>
      <c r="C582" s="74">
        <v>800</v>
      </c>
      <c r="D582" s="3" t="s">
        <v>62</v>
      </c>
      <c r="E582" s="3" t="s">
        <v>61</v>
      </c>
      <c r="F582" s="7">
        <f>Ведомственная!G857</f>
        <v>26.9</v>
      </c>
      <c r="G582" s="7">
        <f>Ведомственная!H857</f>
        <v>26.9</v>
      </c>
      <c r="H582" s="7">
        <f>Ведомственная!I857</f>
        <v>26.9</v>
      </c>
    </row>
    <row r="583" spans="1:8" ht="31.5">
      <c r="A583" s="73" t="s">
        <v>37</v>
      </c>
      <c r="B583" s="80" t="s">
        <v>529</v>
      </c>
      <c r="C583" s="74"/>
      <c r="D583" s="3"/>
      <c r="E583" s="3"/>
      <c r="F583" s="7">
        <f>F584</f>
        <v>640.20000000000005</v>
      </c>
      <c r="G583" s="7">
        <f t="shared" ref="G583:H583" si="261">G584</f>
        <v>640.20000000000005</v>
      </c>
      <c r="H583" s="7">
        <f t="shared" si="261"/>
        <v>690.2</v>
      </c>
    </row>
    <row r="584" spans="1:8" ht="31.5">
      <c r="A584" s="73" t="s">
        <v>22</v>
      </c>
      <c r="B584" s="80" t="s">
        <v>529</v>
      </c>
      <c r="C584" s="74">
        <v>200</v>
      </c>
      <c r="D584" s="3" t="s">
        <v>62</v>
      </c>
      <c r="E584" s="3" t="s">
        <v>61</v>
      </c>
      <c r="F584" s="7">
        <f>Ведомственная!G859</f>
        <v>640.20000000000005</v>
      </c>
      <c r="G584" s="7">
        <f>Ведомственная!H859</f>
        <v>640.20000000000005</v>
      </c>
      <c r="H584" s="7">
        <f>Ведомственная!I859</f>
        <v>690.2</v>
      </c>
    </row>
    <row r="585" spans="1:8" ht="31.5">
      <c r="A585" s="73" t="s">
        <v>38</v>
      </c>
      <c r="B585" s="80" t="s">
        <v>530</v>
      </c>
      <c r="C585" s="74"/>
      <c r="D585" s="3"/>
      <c r="E585" s="3"/>
      <c r="F585" s="7">
        <f>F586+F587</f>
        <v>229.4</v>
      </c>
      <c r="G585" s="7">
        <f t="shared" ref="G585:H585" si="262">G586+G587</f>
        <v>236.7</v>
      </c>
      <c r="H585" s="7">
        <f t="shared" si="262"/>
        <v>536.70000000000005</v>
      </c>
    </row>
    <row r="586" spans="1:8" ht="31.5">
      <c r="A586" s="73" t="s">
        <v>22</v>
      </c>
      <c r="B586" s="80" t="s">
        <v>530</v>
      </c>
      <c r="C586" s="74">
        <v>200</v>
      </c>
      <c r="D586" s="3" t="s">
        <v>62</v>
      </c>
      <c r="E586" s="3" t="s">
        <v>61</v>
      </c>
      <c r="F586" s="7">
        <f>Ведомственная!G861</f>
        <v>207</v>
      </c>
      <c r="G586" s="7">
        <f>Ведомственная!H861</f>
        <v>207</v>
      </c>
      <c r="H586" s="7">
        <f>Ведомственная!I861</f>
        <v>507</v>
      </c>
    </row>
    <row r="587" spans="1:8">
      <c r="A587" s="73" t="s">
        <v>10</v>
      </c>
      <c r="B587" s="80" t="s">
        <v>530</v>
      </c>
      <c r="C587" s="74">
        <v>800</v>
      </c>
      <c r="D587" s="3" t="s">
        <v>62</v>
      </c>
      <c r="E587" s="3" t="s">
        <v>61</v>
      </c>
      <c r="F587" s="7">
        <f>Ведомственная!G862</f>
        <v>22.4</v>
      </c>
      <c r="G587" s="7">
        <f>Ведомственная!H862</f>
        <v>29.7</v>
      </c>
      <c r="H587" s="7">
        <f>Ведомственная!I862</f>
        <v>29.7</v>
      </c>
    </row>
    <row r="588" spans="1:8" ht="47.25">
      <c r="A588" s="73" t="s">
        <v>567</v>
      </c>
      <c r="B588" s="74" t="s">
        <v>513</v>
      </c>
      <c r="C588" s="74"/>
      <c r="D588" s="3"/>
      <c r="E588" s="3"/>
      <c r="F588" s="7">
        <f>F589</f>
        <v>385030.9</v>
      </c>
      <c r="G588" s="7">
        <f t="shared" ref="G588:H588" si="263">G589</f>
        <v>403231.6</v>
      </c>
      <c r="H588" s="7">
        <f t="shared" si="263"/>
        <v>420250.7</v>
      </c>
    </row>
    <row r="589" spans="1:8">
      <c r="A589" s="73" t="s">
        <v>216</v>
      </c>
      <c r="B589" s="74" t="s">
        <v>514</v>
      </c>
      <c r="C589" s="74"/>
      <c r="D589" s="3"/>
      <c r="E589" s="3"/>
      <c r="F589" s="7">
        <f>SUM(F590:F593)</f>
        <v>385030.9</v>
      </c>
      <c r="G589" s="7">
        <f t="shared" ref="G589:H589" si="264">SUM(G590:G593)</f>
        <v>403231.6</v>
      </c>
      <c r="H589" s="7">
        <f t="shared" si="264"/>
        <v>420250.7</v>
      </c>
    </row>
    <row r="590" spans="1:8" ht="63" hidden="1">
      <c r="A590" s="73" t="s">
        <v>21</v>
      </c>
      <c r="B590" s="74" t="s">
        <v>514</v>
      </c>
      <c r="C590" s="74" t="s">
        <v>31</v>
      </c>
      <c r="D590" s="3" t="s">
        <v>62</v>
      </c>
      <c r="E590" s="3" t="s">
        <v>17</v>
      </c>
      <c r="F590" s="7">
        <f>Ведомственная!G803</f>
        <v>0</v>
      </c>
      <c r="G590" s="7">
        <f>Ведомственная!H803</f>
        <v>0</v>
      </c>
      <c r="H590" s="7">
        <f>Ведомственная!I803</f>
        <v>0</v>
      </c>
    </row>
    <row r="591" spans="1:8" ht="31.5" hidden="1">
      <c r="A591" s="73" t="s">
        <v>22</v>
      </c>
      <c r="B591" s="74" t="s">
        <v>514</v>
      </c>
      <c r="C591" s="74" t="s">
        <v>32</v>
      </c>
      <c r="D591" s="3" t="s">
        <v>62</v>
      </c>
      <c r="E591" s="3" t="s">
        <v>17</v>
      </c>
      <c r="F591" s="7">
        <f>Ведомственная!G804</f>
        <v>0</v>
      </c>
      <c r="G591" s="7">
        <f>Ведомственная!H804</f>
        <v>0</v>
      </c>
      <c r="H591" s="7">
        <f>Ведомственная!I804</f>
        <v>0</v>
      </c>
    </row>
    <row r="592" spans="1:8" ht="31.5">
      <c r="A592" s="73" t="s">
        <v>90</v>
      </c>
      <c r="B592" s="74" t="s">
        <v>514</v>
      </c>
      <c r="C592" s="74" t="s">
        <v>49</v>
      </c>
      <c r="D592" s="3" t="s">
        <v>62</v>
      </c>
      <c r="E592" s="3" t="s">
        <v>17</v>
      </c>
      <c r="F592" s="7">
        <f>Ведомственная!G805</f>
        <v>385030.9</v>
      </c>
      <c r="G592" s="7">
        <f>Ведомственная!H805</f>
        <v>403231.6</v>
      </c>
      <c r="H592" s="7">
        <f>Ведомственная!I805</f>
        <v>420250.7</v>
      </c>
    </row>
    <row r="593" spans="1:8">
      <c r="A593" s="73" t="s">
        <v>10</v>
      </c>
      <c r="B593" s="74" t="s">
        <v>514</v>
      </c>
      <c r="C593" s="74" t="s">
        <v>36</v>
      </c>
      <c r="D593" s="3" t="s">
        <v>62</v>
      </c>
      <c r="E593" s="3" t="s">
        <v>17</v>
      </c>
      <c r="F593" s="7">
        <f>Ведомственная!G806</f>
        <v>0</v>
      </c>
      <c r="G593" s="7">
        <f>Ведомственная!H806</f>
        <v>0</v>
      </c>
      <c r="H593" s="7">
        <f>Ведомственная!I806</f>
        <v>0</v>
      </c>
    </row>
    <row r="594" spans="1:8" ht="47.25">
      <c r="A594" s="73" t="s">
        <v>515</v>
      </c>
      <c r="B594" s="74" t="s">
        <v>516</v>
      </c>
      <c r="C594" s="74"/>
      <c r="D594" s="3"/>
      <c r="E594" s="3"/>
      <c r="F594" s="7">
        <f>F595</f>
        <v>10497.6</v>
      </c>
      <c r="G594" s="7">
        <f t="shared" ref="G594:H594" si="265">G595</f>
        <v>0</v>
      </c>
      <c r="H594" s="7">
        <f t="shared" si="265"/>
        <v>0</v>
      </c>
    </row>
    <row r="595" spans="1:8">
      <c r="A595" s="73" t="s">
        <v>18</v>
      </c>
      <c r="B595" s="74" t="s">
        <v>561</v>
      </c>
      <c r="C595" s="74"/>
      <c r="D595" s="3"/>
      <c r="E595" s="3"/>
      <c r="F595" s="7">
        <f>SUM(F597:F598)</f>
        <v>10497.6</v>
      </c>
      <c r="G595" s="7">
        <f t="shared" ref="G595:H595" si="266">SUM(G597:G598)</f>
        <v>0</v>
      </c>
      <c r="H595" s="7">
        <f t="shared" si="266"/>
        <v>0</v>
      </c>
    </row>
    <row r="596" spans="1:8" ht="31.5" hidden="1">
      <c r="A596" s="73" t="s">
        <v>22</v>
      </c>
      <c r="B596" s="74" t="s">
        <v>561</v>
      </c>
      <c r="C596" s="74" t="s">
        <v>32</v>
      </c>
      <c r="D596" s="3" t="s">
        <v>62</v>
      </c>
      <c r="E596" s="3" t="s">
        <v>17</v>
      </c>
      <c r="F596" s="7">
        <f>Ведомственная!G809</f>
        <v>0</v>
      </c>
      <c r="G596" s="7">
        <f>Ведомственная!H809</f>
        <v>0</v>
      </c>
      <c r="H596" s="7">
        <f>Ведомственная!I809</f>
        <v>0</v>
      </c>
    </row>
    <row r="597" spans="1:8">
      <c r="A597" s="222" t="s">
        <v>90</v>
      </c>
      <c r="B597" s="74" t="s">
        <v>561</v>
      </c>
      <c r="C597" s="74" t="s">
        <v>49</v>
      </c>
      <c r="D597" s="3" t="s">
        <v>62</v>
      </c>
      <c r="E597" s="3" t="s">
        <v>17</v>
      </c>
      <c r="F597" s="7">
        <f>Ведомственная!G810</f>
        <v>297.60000000000002</v>
      </c>
      <c r="G597" s="7">
        <f>Ведомственная!H810</f>
        <v>0</v>
      </c>
      <c r="H597" s="7">
        <f>Ведомственная!I810</f>
        <v>0</v>
      </c>
    </row>
    <row r="598" spans="1:8">
      <c r="A598" s="221"/>
      <c r="B598" s="74" t="s">
        <v>561</v>
      </c>
      <c r="C598" s="74" t="s">
        <v>49</v>
      </c>
      <c r="D598" s="3" t="s">
        <v>62</v>
      </c>
      <c r="E598" s="3" t="s">
        <v>20</v>
      </c>
      <c r="F598" s="7">
        <f>Ведомственная!G1122</f>
        <v>10200</v>
      </c>
      <c r="G598" s="7">
        <f>Ведомственная!H1122</f>
        <v>0</v>
      </c>
      <c r="H598" s="7">
        <f>Ведомственная!I1122</f>
        <v>0</v>
      </c>
    </row>
    <row r="599" spans="1:8" ht="31.5">
      <c r="A599" s="51" t="s">
        <v>724</v>
      </c>
      <c r="B599" s="52" t="s">
        <v>236</v>
      </c>
      <c r="C599" s="52"/>
      <c r="D599" s="56"/>
      <c r="E599" s="56"/>
      <c r="F599" s="54">
        <f>F600+F632+F636+F627</f>
        <v>4298015.7999999989</v>
      </c>
      <c r="G599" s="54">
        <f>G600+G632+G636+G627</f>
        <v>4628049.9000000004</v>
      </c>
      <c r="H599" s="54">
        <f>H600+H632+H636+H627</f>
        <v>4540747.2</v>
      </c>
    </row>
    <row r="600" spans="1:8" ht="31.5">
      <c r="A600" s="207" t="s">
        <v>146</v>
      </c>
      <c r="B600" s="20" t="s">
        <v>375</v>
      </c>
      <c r="C600" s="3"/>
      <c r="D600" s="3"/>
      <c r="E600" s="3"/>
      <c r="F600" s="7">
        <f>F601+F605+F614+F624</f>
        <v>153331.69999999998</v>
      </c>
      <c r="G600" s="7">
        <f>G601+G605+G614+G624</f>
        <v>296662.30000000005</v>
      </c>
      <c r="H600" s="7">
        <f>H601+H605+H614+H624</f>
        <v>117977.9</v>
      </c>
    </row>
    <row r="601" spans="1:8" ht="31.5">
      <c r="A601" s="207" t="s">
        <v>623</v>
      </c>
      <c r="B601" s="20" t="s">
        <v>624</v>
      </c>
      <c r="C601" s="3"/>
      <c r="D601" s="3"/>
      <c r="E601" s="3"/>
      <c r="F601" s="7">
        <f>F602</f>
        <v>420</v>
      </c>
      <c r="G601" s="7">
        <f t="shared" ref="G601:H601" si="267">G602</f>
        <v>420</v>
      </c>
      <c r="H601" s="7">
        <f t="shared" si="267"/>
        <v>420</v>
      </c>
    </row>
    <row r="602" spans="1:8">
      <c r="A602" s="207" t="s">
        <v>400</v>
      </c>
      <c r="B602" s="3" t="s">
        <v>625</v>
      </c>
      <c r="C602" s="3"/>
      <c r="D602" s="3"/>
      <c r="E602" s="3"/>
      <c r="F602" s="7">
        <f>F603+F604</f>
        <v>420</v>
      </c>
      <c r="G602" s="7">
        <f t="shared" ref="G602:H602" si="268">G603+G604</f>
        <v>420</v>
      </c>
      <c r="H602" s="7">
        <f t="shared" si="268"/>
        <v>420</v>
      </c>
    </row>
    <row r="603" spans="1:8" ht="31.5">
      <c r="A603" s="207" t="s">
        <v>22</v>
      </c>
      <c r="B603" s="3" t="s">
        <v>625</v>
      </c>
      <c r="C603" s="3" t="s">
        <v>32</v>
      </c>
      <c r="D603" s="3" t="s">
        <v>47</v>
      </c>
      <c r="E603" s="3" t="s">
        <v>47</v>
      </c>
      <c r="F603" s="7">
        <f>Ведомственная!G1015</f>
        <v>370</v>
      </c>
      <c r="G603" s="7">
        <f>Ведомственная!H1015</f>
        <v>370</v>
      </c>
      <c r="H603" s="7">
        <f>Ведомственная!I1015</f>
        <v>370</v>
      </c>
    </row>
    <row r="604" spans="1:8">
      <c r="A604" s="206" t="s">
        <v>19</v>
      </c>
      <c r="B604" s="130" t="s">
        <v>625</v>
      </c>
      <c r="C604" s="130" t="s">
        <v>39</v>
      </c>
      <c r="D604" s="3" t="s">
        <v>47</v>
      </c>
      <c r="E604" s="3" t="s">
        <v>47</v>
      </c>
      <c r="F604" s="7">
        <f>Ведомственная!G1016</f>
        <v>50</v>
      </c>
      <c r="G604" s="7">
        <f>Ведомственная!H1016</f>
        <v>50</v>
      </c>
      <c r="H604" s="7">
        <f>Ведомственная!I1016</f>
        <v>50</v>
      </c>
    </row>
    <row r="605" spans="1:8">
      <c r="A605" s="206" t="s">
        <v>611</v>
      </c>
      <c r="B605" s="131" t="s">
        <v>612</v>
      </c>
      <c r="C605" s="130"/>
      <c r="D605" s="3"/>
      <c r="E605" s="3"/>
      <c r="F605" s="7">
        <f>F606+F608+F611</f>
        <v>44492.000000000007</v>
      </c>
      <c r="G605" s="7">
        <f t="shared" ref="G605:H605" si="269">G606+G608+G611</f>
        <v>153831.20000000001</v>
      </c>
      <c r="H605" s="7">
        <f t="shared" si="269"/>
        <v>5579.9</v>
      </c>
    </row>
    <row r="606" spans="1:8" ht="31.5">
      <c r="A606" s="206" t="s">
        <v>378</v>
      </c>
      <c r="B606" s="131" t="s">
        <v>670</v>
      </c>
      <c r="C606" s="130"/>
      <c r="D606" s="3"/>
      <c r="E606" s="3"/>
      <c r="F606" s="7">
        <f>F607</f>
        <v>43472.200000000004</v>
      </c>
      <c r="G606" s="7">
        <f t="shared" ref="G606:H606" si="270">G607</f>
        <v>148450.6</v>
      </c>
      <c r="H606" s="7">
        <f t="shared" si="270"/>
        <v>0</v>
      </c>
    </row>
    <row r="607" spans="1:8" ht="31.5">
      <c r="A607" s="206" t="s">
        <v>90</v>
      </c>
      <c r="B607" s="131" t="s">
        <v>670</v>
      </c>
      <c r="C607" s="130" t="s">
        <v>49</v>
      </c>
      <c r="D607" s="3" t="s">
        <v>47</v>
      </c>
      <c r="E607" s="3" t="s">
        <v>20</v>
      </c>
      <c r="F607" s="7">
        <f>Ведомственная!G921</f>
        <v>43472.200000000004</v>
      </c>
      <c r="G607" s="7">
        <f>Ведомственная!H921</f>
        <v>148450.6</v>
      </c>
      <c r="H607" s="7">
        <f>Ведомственная!I921</f>
        <v>0</v>
      </c>
    </row>
    <row r="608" spans="1:8" ht="47.25">
      <c r="A608" s="206" t="s">
        <v>826</v>
      </c>
      <c r="B608" s="191" t="s">
        <v>827</v>
      </c>
      <c r="C608" s="192"/>
      <c r="D608" s="3"/>
      <c r="E608" s="3"/>
      <c r="F608" s="7">
        <f>SUM(F609:F610)</f>
        <v>0</v>
      </c>
      <c r="G608" s="7">
        <f t="shared" ref="G608:H608" si="271">SUM(G609:G610)</f>
        <v>3895.5</v>
      </c>
      <c r="H608" s="7">
        <f t="shared" si="271"/>
        <v>3895.5</v>
      </c>
    </row>
    <row r="609" spans="1:8" ht="31.5">
      <c r="A609" s="195" t="s">
        <v>22</v>
      </c>
      <c r="B609" s="191" t="s">
        <v>827</v>
      </c>
      <c r="C609" s="192" t="s">
        <v>32</v>
      </c>
      <c r="D609" s="3" t="s">
        <v>47</v>
      </c>
      <c r="E609" s="3" t="s">
        <v>20</v>
      </c>
      <c r="F609" s="7">
        <f>Ведомственная!G923</f>
        <v>0</v>
      </c>
      <c r="G609" s="7">
        <f>Ведомственная!H923</f>
        <v>0</v>
      </c>
      <c r="H609" s="7">
        <f>Ведомственная!I923</f>
        <v>3895.5</v>
      </c>
    </row>
    <row r="610" spans="1:8" ht="31.5">
      <c r="A610" s="195" t="s">
        <v>90</v>
      </c>
      <c r="B610" s="191" t="s">
        <v>827</v>
      </c>
      <c r="C610" s="192" t="s">
        <v>49</v>
      </c>
      <c r="D610" s="3" t="s">
        <v>47</v>
      </c>
      <c r="E610" s="3" t="s">
        <v>20</v>
      </c>
      <c r="F610" s="7">
        <f>Ведомственная!G924</f>
        <v>0</v>
      </c>
      <c r="G610" s="7">
        <f>Ведомственная!H924</f>
        <v>3895.5</v>
      </c>
      <c r="H610" s="7">
        <f>Ведомственная!I924</f>
        <v>0</v>
      </c>
    </row>
    <row r="611" spans="1:8" ht="31.5">
      <c r="A611" s="206" t="s">
        <v>379</v>
      </c>
      <c r="B611" s="131" t="s">
        <v>613</v>
      </c>
      <c r="C611" s="130"/>
      <c r="D611" s="3"/>
      <c r="E611" s="3"/>
      <c r="F611" s="7">
        <f>F612+F613</f>
        <v>1019.8</v>
      </c>
      <c r="G611" s="7">
        <f t="shared" ref="G611:H611" si="272">G612+G613</f>
        <v>1485.1</v>
      </c>
      <c r="H611" s="7">
        <f t="shared" si="272"/>
        <v>1684.4</v>
      </c>
    </row>
    <row r="612" spans="1:8" ht="31.5">
      <c r="A612" s="206" t="s">
        <v>22</v>
      </c>
      <c r="B612" s="131" t="s">
        <v>613</v>
      </c>
      <c r="C612" s="130" t="s">
        <v>32</v>
      </c>
      <c r="D612" s="3" t="s">
        <v>47</v>
      </c>
      <c r="E612" s="3" t="s">
        <v>20</v>
      </c>
      <c r="F612" s="7">
        <f>Ведомственная!G926</f>
        <v>611.9</v>
      </c>
      <c r="G612" s="7">
        <f>Ведомственная!H926</f>
        <v>594</v>
      </c>
      <c r="H612" s="7">
        <f>Ведомственная!I926</f>
        <v>1010.6</v>
      </c>
    </row>
    <row r="613" spans="1:8" ht="31.5">
      <c r="A613" s="206" t="s">
        <v>90</v>
      </c>
      <c r="B613" s="131" t="s">
        <v>613</v>
      </c>
      <c r="C613" s="130" t="s">
        <v>49</v>
      </c>
      <c r="D613" s="3" t="s">
        <v>47</v>
      </c>
      <c r="E613" s="3" t="s">
        <v>20</v>
      </c>
      <c r="F613" s="7">
        <f>Ведомственная!G927</f>
        <v>407.9</v>
      </c>
      <c r="G613" s="7">
        <f>Ведомственная!H927</f>
        <v>891.1</v>
      </c>
      <c r="H613" s="7">
        <f>Ведомственная!I927</f>
        <v>673.8</v>
      </c>
    </row>
    <row r="614" spans="1:8">
      <c r="A614" s="206" t="s">
        <v>614</v>
      </c>
      <c r="B614" s="131" t="s">
        <v>615</v>
      </c>
      <c r="C614" s="130"/>
      <c r="D614" s="3"/>
      <c r="E614" s="3"/>
      <c r="F614" s="7">
        <f>F615+F618+F621</f>
        <v>108419.69999999998</v>
      </c>
      <c r="G614" s="7">
        <f t="shared" ref="G614:H614" si="273">G615+G618+G621</f>
        <v>111700.6</v>
      </c>
      <c r="H614" s="7">
        <f t="shared" si="273"/>
        <v>111978</v>
      </c>
    </row>
    <row r="615" spans="1:8" ht="63">
      <c r="A615" s="134" t="s">
        <v>616</v>
      </c>
      <c r="B615" s="30" t="s">
        <v>617</v>
      </c>
      <c r="C615" s="130"/>
      <c r="D615" s="3"/>
      <c r="E615" s="3"/>
      <c r="F615" s="7">
        <f>F616+F617</f>
        <v>3956.3999999999996</v>
      </c>
      <c r="G615" s="7">
        <f t="shared" ref="G615:H615" si="274">G616+G617</f>
        <v>4803.8999999999996</v>
      </c>
      <c r="H615" s="7">
        <f t="shared" si="274"/>
        <v>4800.8999999999996</v>
      </c>
    </row>
    <row r="616" spans="1:8" ht="63">
      <c r="A616" s="134" t="s">
        <v>21</v>
      </c>
      <c r="B616" s="30" t="s">
        <v>617</v>
      </c>
      <c r="C616" s="130" t="s">
        <v>31</v>
      </c>
      <c r="D616" s="3" t="s">
        <v>47</v>
      </c>
      <c r="E616" s="3" t="s">
        <v>20</v>
      </c>
      <c r="F616" s="7">
        <f>Ведомственная!G930</f>
        <v>1529.8999999999999</v>
      </c>
      <c r="G616" s="7">
        <f>Ведомственная!H930</f>
        <v>2377.4</v>
      </c>
      <c r="H616" s="7">
        <f>Ведомственная!I930</f>
        <v>2374.4</v>
      </c>
    </row>
    <row r="617" spans="1:8" ht="31.5">
      <c r="A617" s="206" t="s">
        <v>90</v>
      </c>
      <c r="B617" s="30" t="s">
        <v>617</v>
      </c>
      <c r="C617" s="130" t="s">
        <v>49</v>
      </c>
      <c r="D617" s="3" t="s">
        <v>47</v>
      </c>
      <c r="E617" s="3" t="s">
        <v>20</v>
      </c>
      <c r="F617" s="7">
        <f>Ведомственная!G931</f>
        <v>2426.5</v>
      </c>
      <c r="G617" s="7">
        <f>Ведомственная!H931</f>
        <v>2426.5</v>
      </c>
      <c r="H617" s="7">
        <f>Ведомственная!I931</f>
        <v>2426.5</v>
      </c>
    </row>
    <row r="618" spans="1:8" ht="63">
      <c r="A618" s="206" t="s">
        <v>618</v>
      </c>
      <c r="B618" s="131" t="s">
        <v>619</v>
      </c>
      <c r="C618" s="130"/>
      <c r="D618" s="3"/>
      <c r="E618" s="3"/>
      <c r="F618" s="7">
        <f>F619+F620</f>
        <v>9272.5</v>
      </c>
      <c r="G618" s="7">
        <f t="shared" ref="G618:H618" si="275">G619+G620</f>
        <v>11563.7</v>
      </c>
      <c r="H618" s="7">
        <f t="shared" si="275"/>
        <v>11707.1</v>
      </c>
    </row>
    <row r="619" spans="1:8" ht="63">
      <c r="A619" s="206" t="s">
        <v>21</v>
      </c>
      <c r="B619" s="131" t="s">
        <v>619</v>
      </c>
      <c r="C619" s="130" t="s">
        <v>31</v>
      </c>
      <c r="D619" s="3" t="s">
        <v>47</v>
      </c>
      <c r="E619" s="3" t="s">
        <v>20</v>
      </c>
      <c r="F619" s="7">
        <f>Ведомственная!G933</f>
        <v>2703.2</v>
      </c>
      <c r="G619" s="7">
        <f>Ведомственная!H933</f>
        <v>3457.4</v>
      </c>
      <c r="H619" s="7">
        <f>Ведомственная!I933</f>
        <v>3587.5</v>
      </c>
    </row>
    <row r="620" spans="1:8" ht="31.5">
      <c r="A620" s="206" t="s">
        <v>90</v>
      </c>
      <c r="B620" s="131" t="s">
        <v>619</v>
      </c>
      <c r="C620" s="130" t="s">
        <v>49</v>
      </c>
      <c r="D620" s="3" t="s">
        <v>47</v>
      </c>
      <c r="E620" s="3" t="s">
        <v>20</v>
      </c>
      <c r="F620" s="7">
        <f>Ведомственная!G934</f>
        <v>6569.3</v>
      </c>
      <c r="G620" s="7">
        <f>Ведомственная!H934</f>
        <v>8106.3</v>
      </c>
      <c r="H620" s="7">
        <f>Ведомственная!I934</f>
        <v>8119.6</v>
      </c>
    </row>
    <row r="621" spans="1:8" ht="47.25">
      <c r="A621" s="206" t="s">
        <v>387</v>
      </c>
      <c r="B621" s="30" t="s">
        <v>620</v>
      </c>
      <c r="C621" s="130"/>
      <c r="D621" s="3"/>
      <c r="E621" s="3"/>
      <c r="F621" s="7">
        <f>F622+F623</f>
        <v>95190.799999999988</v>
      </c>
      <c r="G621" s="7">
        <f t="shared" ref="G621:H621" si="276">G622+G623</f>
        <v>95333</v>
      </c>
      <c r="H621" s="7">
        <f t="shared" si="276"/>
        <v>95470</v>
      </c>
    </row>
    <row r="622" spans="1:8" ht="63">
      <c r="A622" s="134" t="s">
        <v>21</v>
      </c>
      <c r="B622" s="30" t="s">
        <v>620</v>
      </c>
      <c r="C622" s="130" t="s">
        <v>31</v>
      </c>
      <c r="D622" s="3" t="s">
        <v>47</v>
      </c>
      <c r="E622" s="3" t="s">
        <v>20</v>
      </c>
      <c r="F622" s="7">
        <f>Ведомственная!G936</f>
        <v>33381.199999999997</v>
      </c>
      <c r="G622" s="7">
        <f>Ведомственная!H936</f>
        <v>33523.4</v>
      </c>
      <c r="H622" s="7">
        <f>Ведомственная!I936</f>
        <v>33660.400000000001</v>
      </c>
    </row>
    <row r="623" spans="1:8" ht="31.5">
      <c r="A623" s="207" t="s">
        <v>90</v>
      </c>
      <c r="B623" s="18" t="s">
        <v>620</v>
      </c>
      <c r="C623" s="3" t="s">
        <v>49</v>
      </c>
      <c r="D623" s="3" t="s">
        <v>47</v>
      </c>
      <c r="E623" s="3" t="s">
        <v>20</v>
      </c>
      <c r="F623" s="7">
        <f>Ведомственная!G937</f>
        <v>61809.599999999999</v>
      </c>
      <c r="G623" s="7">
        <f>Ведомственная!H937</f>
        <v>61809.599999999999</v>
      </c>
      <c r="H623" s="7">
        <f>Ведомственная!I937</f>
        <v>61809.599999999999</v>
      </c>
    </row>
    <row r="624" spans="1:8" s="133" customFormat="1">
      <c r="A624" s="207" t="s">
        <v>607</v>
      </c>
      <c r="B624" s="20" t="s">
        <v>608</v>
      </c>
      <c r="C624" s="20"/>
      <c r="D624" s="3"/>
      <c r="E624" s="3"/>
      <c r="F624" s="7">
        <f>F625</f>
        <v>0</v>
      </c>
      <c r="G624" s="7">
        <f t="shared" ref="G624:H624" si="277">G625</f>
        <v>30710.5</v>
      </c>
      <c r="H624" s="7">
        <f t="shared" si="277"/>
        <v>0</v>
      </c>
    </row>
    <row r="625" spans="1:8" s="133" customFormat="1" ht="47.25">
      <c r="A625" s="207" t="s">
        <v>609</v>
      </c>
      <c r="B625" s="20" t="s">
        <v>669</v>
      </c>
      <c r="C625" s="20"/>
      <c r="D625" s="3"/>
      <c r="E625" s="3"/>
      <c r="F625" s="7">
        <f>F626</f>
        <v>0</v>
      </c>
      <c r="G625" s="7">
        <f t="shared" ref="G625:H625" si="278">G626</f>
        <v>30710.5</v>
      </c>
      <c r="H625" s="7">
        <f t="shared" si="278"/>
        <v>0</v>
      </c>
    </row>
    <row r="626" spans="1:8" s="133" customFormat="1" ht="31.5">
      <c r="A626" s="207" t="s">
        <v>22</v>
      </c>
      <c r="B626" s="20" t="s">
        <v>669</v>
      </c>
      <c r="C626" s="3" t="s">
        <v>32</v>
      </c>
      <c r="D626" s="3" t="s">
        <v>47</v>
      </c>
      <c r="E626" s="3" t="s">
        <v>17</v>
      </c>
      <c r="F626" s="7">
        <f>Ведомственная!G879</f>
        <v>0</v>
      </c>
      <c r="G626" s="7">
        <f>Ведомственная!H879</f>
        <v>30710.5</v>
      </c>
      <c r="H626" s="7">
        <f>Ведомственная!I879</f>
        <v>0</v>
      </c>
    </row>
    <row r="627" spans="1:8" s="133" customFormat="1">
      <c r="A627" s="207" t="s">
        <v>184</v>
      </c>
      <c r="B627" s="18" t="s">
        <v>376</v>
      </c>
      <c r="C627" s="3"/>
      <c r="D627" s="3"/>
      <c r="E627" s="3"/>
      <c r="F627" s="7">
        <f>F628</f>
        <v>0</v>
      </c>
      <c r="G627" s="7">
        <f t="shared" ref="G627:H627" si="279">G628</f>
        <v>700</v>
      </c>
      <c r="H627" s="7">
        <f t="shared" si="279"/>
        <v>700</v>
      </c>
    </row>
    <row r="628" spans="1:8" s="133" customFormat="1" ht="31.5">
      <c r="A628" s="207" t="s">
        <v>865</v>
      </c>
      <c r="B628" s="20" t="s">
        <v>377</v>
      </c>
      <c r="C628" s="20"/>
      <c r="D628" s="3"/>
      <c r="E628" s="3"/>
      <c r="F628" s="7">
        <f>F629</f>
        <v>0</v>
      </c>
      <c r="G628" s="7">
        <f t="shared" ref="G628:H628" si="280">G629</f>
        <v>700</v>
      </c>
      <c r="H628" s="7">
        <f t="shared" si="280"/>
        <v>700</v>
      </c>
    </row>
    <row r="629" spans="1:8" s="183" customFormat="1" ht="78.75">
      <c r="A629" s="206" t="s">
        <v>606</v>
      </c>
      <c r="B629" s="189" t="s">
        <v>823</v>
      </c>
      <c r="C629" s="66"/>
      <c r="D629" s="3"/>
      <c r="E629" s="3"/>
      <c r="F629" s="7">
        <f>F630+F631</f>
        <v>0</v>
      </c>
      <c r="G629" s="7">
        <f t="shared" ref="G629:H629" si="281">G630+G631</f>
        <v>700</v>
      </c>
      <c r="H629" s="7">
        <f t="shared" si="281"/>
        <v>700</v>
      </c>
    </row>
    <row r="630" spans="1:8" s="183" customFormat="1">
      <c r="A630" s="219" t="s">
        <v>90</v>
      </c>
      <c r="B630" s="189" t="s">
        <v>823</v>
      </c>
      <c r="C630" s="66" t="s">
        <v>49</v>
      </c>
      <c r="D630" s="3" t="s">
        <v>47</v>
      </c>
      <c r="E630" s="3" t="s">
        <v>17</v>
      </c>
      <c r="F630" s="7">
        <f>Ведомственная!G883</f>
        <v>0</v>
      </c>
      <c r="G630" s="7">
        <f>Ведомственная!H883</f>
        <v>700</v>
      </c>
      <c r="H630" s="7">
        <f>Ведомственная!I883</f>
        <v>350</v>
      </c>
    </row>
    <row r="631" spans="1:8" s="183" customFormat="1">
      <c r="A631" s="221"/>
      <c r="B631" s="189" t="s">
        <v>823</v>
      </c>
      <c r="C631" s="186" t="s">
        <v>49</v>
      </c>
      <c r="D631" s="3" t="s">
        <v>47</v>
      </c>
      <c r="E631" s="3" t="s">
        <v>20</v>
      </c>
      <c r="F631" s="7">
        <f>Ведомственная!G941</f>
        <v>0</v>
      </c>
      <c r="G631" s="7">
        <f>Ведомственная!H941</f>
        <v>0</v>
      </c>
      <c r="H631" s="7">
        <f>Ведомственная!I941</f>
        <v>350</v>
      </c>
    </row>
    <row r="632" spans="1:8" s="133" customFormat="1">
      <c r="A632" s="207" t="s">
        <v>603</v>
      </c>
      <c r="B632" s="20" t="s">
        <v>604</v>
      </c>
      <c r="C632" s="20"/>
      <c r="D632" s="3"/>
      <c r="E632" s="3"/>
      <c r="F632" s="7">
        <f>F633</f>
        <v>1270.5</v>
      </c>
      <c r="G632" s="7">
        <f t="shared" ref="G632:H632" si="282">G633</f>
        <v>1270.5</v>
      </c>
      <c r="H632" s="7">
        <f t="shared" si="282"/>
        <v>1270.5</v>
      </c>
    </row>
    <row r="633" spans="1:8" s="183" customFormat="1" ht="47.25">
      <c r="A633" s="206" t="s">
        <v>628</v>
      </c>
      <c r="B633" s="20" t="s">
        <v>605</v>
      </c>
      <c r="C633" s="20"/>
      <c r="D633" s="3"/>
      <c r="E633" s="3"/>
      <c r="F633" s="7">
        <f>F634</f>
        <v>1270.5</v>
      </c>
      <c r="G633" s="7">
        <f t="shared" ref="G633:H634" si="283">G634</f>
        <v>1270.5</v>
      </c>
      <c r="H633" s="7">
        <f t="shared" si="283"/>
        <v>1270.5</v>
      </c>
    </row>
    <row r="634" spans="1:8" s="183" customFormat="1" ht="31.5">
      <c r="A634" s="206" t="s">
        <v>406</v>
      </c>
      <c r="B634" s="20" t="s">
        <v>837</v>
      </c>
      <c r="C634" s="20"/>
      <c r="D634" s="3"/>
      <c r="E634" s="3"/>
      <c r="F634" s="7">
        <f>F635</f>
        <v>1270.5</v>
      </c>
      <c r="G634" s="7">
        <f t="shared" si="283"/>
        <v>1270.5</v>
      </c>
      <c r="H634" s="7">
        <f t="shared" si="283"/>
        <v>1270.5</v>
      </c>
    </row>
    <row r="635" spans="1:8" s="183" customFormat="1">
      <c r="A635" s="206" t="s">
        <v>10</v>
      </c>
      <c r="B635" s="20" t="s">
        <v>837</v>
      </c>
      <c r="C635" s="20">
        <v>800</v>
      </c>
      <c r="D635" s="3" t="s">
        <v>47</v>
      </c>
      <c r="E635" s="3" t="s">
        <v>64</v>
      </c>
      <c r="F635" s="7">
        <f>Ведомственная!G1036</f>
        <v>1270.5</v>
      </c>
      <c r="G635" s="7">
        <f>Ведомственная!H1036</f>
        <v>1270.5</v>
      </c>
      <c r="H635" s="7">
        <f>Ведомственная!I1036</f>
        <v>1270.5</v>
      </c>
    </row>
    <row r="636" spans="1:8" s="133" customFormat="1">
      <c r="A636" s="207" t="s">
        <v>143</v>
      </c>
      <c r="B636" s="20" t="s">
        <v>363</v>
      </c>
      <c r="C636" s="3"/>
      <c r="D636" s="3"/>
      <c r="E636" s="3"/>
      <c r="F636" s="7">
        <f>F637+F700+F706+F717+F728+F756</f>
        <v>4143413.5999999992</v>
      </c>
      <c r="G636" s="7">
        <f>G637+G700+G706+G717+G728+G756</f>
        <v>4329417.1000000006</v>
      </c>
      <c r="H636" s="7">
        <f>H637+H700+H706+H717+H728+H756</f>
        <v>4420798.8</v>
      </c>
    </row>
    <row r="637" spans="1:8" s="133" customFormat="1" ht="31.5">
      <c r="A637" s="207" t="s">
        <v>517</v>
      </c>
      <c r="B637" s="20" t="s">
        <v>364</v>
      </c>
      <c r="C637" s="3"/>
      <c r="D637" s="3"/>
      <c r="E637" s="3"/>
      <c r="F637" s="7">
        <f>F665+F680+F682+F685+F659+F643+F647+F656+F689+F692+F695+F652+F640+F638+F654+F663+F698</f>
        <v>3983636.4999999991</v>
      </c>
      <c r="G637" s="7">
        <f>G665+G680+G682+G685+G659+G643+G647+G656+G689+G692+G695+G652+G640+G638+G654+G663+G698</f>
        <v>4174691.4000000004</v>
      </c>
      <c r="H637" s="7">
        <f>H665+H680+H682+H685+H659+H643+H647+H656+H689+H692+H695+H652+H640+H638+H654+H663+H698</f>
        <v>4232320.7</v>
      </c>
    </row>
    <row r="638" spans="1:8" s="183" customFormat="1" ht="94.5">
      <c r="A638" s="206" t="s">
        <v>636</v>
      </c>
      <c r="B638" s="131" t="s">
        <v>842</v>
      </c>
      <c r="C638" s="3"/>
      <c r="D638" s="3"/>
      <c r="E638" s="3"/>
      <c r="F638" s="7">
        <f>F639</f>
        <v>38538.5</v>
      </c>
      <c r="G638" s="7">
        <f t="shared" ref="G638:H638" si="284">G639</f>
        <v>38538.5</v>
      </c>
      <c r="H638" s="7">
        <f t="shared" si="284"/>
        <v>38538.5</v>
      </c>
    </row>
    <row r="639" spans="1:8" s="183" customFormat="1">
      <c r="A639" s="206" t="s">
        <v>19</v>
      </c>
      <c r="B639" s="131" t="s">
        <v>842</v>
      </c>
      <c r="C639" s="3" t="s">
        <v>39</v>
      </c>
      <c r="D639" s="3" t="s">
        <v>14</v>
      </c>
      <c r="E639" s="3" t="s">
        <v>7</v>
      </c>
      <c r="F639" s="7">
        <f>Ведомственная!G1100</f>
        <v>38538.5</v>
      </c>
      <c r="G639" s="7">
        <f>Ведомственная!H1100</f>
        <v>38538.5</v>
      </c>
      <c r="H639" s="7">
        <f>Ведомственная!I1100</f>
        <v>38538.5</v>
      </c>
    </row>
    <row r="640" spans="1:8" s="183" customFormat="1" ht="78.75">
      <c r="A640" s="206" t="s">
        <v>627</v>
      </c>
      <c r="B640" s="30" t="s">
        <v>838</v>
      </c>
      <c r="C640" s="3"/>
      <c r="D640" s="3"/>
      <c r="E640" s="3"/>
      <c r="F640" s="7">
        <f>F641+F642</f>
        <v>5947.5</v>
      </c>
      <c r="G640" s="7">
        <f t="shared" ref="G640:H640" si="285">G641+G642</f>
        <v>5962.7</v>
      </c>
      <c r="H640" s="7">
        <f t="shared" si="285"/>
        <v>5978.7</v>
      </c>
    </row>
    <row r="641" spans="1:8" s="183" customFormat="1" ht="63">
      <c r="A641" s="206" t="s">
        <v>21</v>
      </c>
      <c r="B641" s="30" t="s">
        <v>838</v>
      </c>
      <c r="C641" s="3" t="s">
        <v>31</v>
      </c>
      <c r="D641" s="3" t="s">
        <v>47</v>
      </c>
      <c r="E641" s="3" t="s">
        <v>64</v>
      </c>
      <c r="F641" s="7">
        <f>Ведомственная!G1040</f>
        <v>5610.2</v>
      </c>
      <c r="G641" s="7">
        <f>Ведомственная!H1040</f>
        <v>5625.4</v>
      </c>
      <c r="H641" s="7">
        <f>Ведомственная!I1040</f>
        <v>5641.4</v>
      </c>
    </row>
    <row r="642" spans="1:8" s="183" customFormat="1" ht="31.5">
      <c r="A642" s="206" t="s">
        <v>22</v>
      </c>
      <c r="B642" s="30" t="s">
        <v>838</v>
      </c>
      <c r="C642" s="3" t="s">
        <v>32</v>
      </c>
      <c r="D642" s="3" t="s">
        <v>47</v>
      </c>
      <c r="E642" s="3" t="s">
        <v>64</v>
      </c>
      <c r="F642" s="7">
        <f>Ведомственная!G1041</f>
        <v>337.3</v>
      </c>
      <c r="G642" s="7">
        <f>Ведомственная!H1041</f>
        <v>337.3</v>
      </c>
      <c r="H642" s="7">
        <f>Ведомственная!I1041</f>
        <v>337.3</v>
      </c>
    </row>
    <row r="643" spans="1:8" s="183" customFormat="1" ht="94.5">
      <c r="A643" s="135" t="s">
        <v>380</v>
      </c>
      <c r="B643" s="131" t="s">
        <v>828</v>
      </c>
      <c r="C643" s="3"/>
      <c r="D643" s="3"/>
      <c r="E643" s="3"/>
      <c r="F643" s="7">
        <f>SUM(F644:F646)</f>
        <v>68483.899999999994</v>
      </c>
      <c r="G643" s="7">
        <f t="shared" ref="G643:H643" si="286">SUM(G644:G646)</f>
        <v>68676</v>
      </c>
      <c r="H643" s="7">
        <f t="shared" si="286"/>
        <v>68875.7</v>
      </c>
    </row>
    <row r="644" spans="1:8" s="183" customFormat="1" ht="63">
      <c r="A644" s="134" t="s">
        <v>21</v>
      </c>
      <c r="B644" s="131" t="s">
        <v>828</v>
      </c>
      <c r="C644" s="3" t="s">
        <v>31</v>
      </c>
      <c r="D644" s="3" t="s">
        <v>47</v>
      </c>
      <c r="E644" s="3" t="s">
        <v>20</v>
      </c>
      <c r="F644" s="7">
        <f>Ведомственная!G945</f>
        <v>63973.4</v>
      </c>
      <c r="G644" s="7">
        <f>Ведомственная!H945</f>
        <v>64165.5</v>
      </c>
      <c r="H644" s="7">
        <f>Ведомственная!I945</f>
        <v>64365.2</v>
      </c>
    </row>
    <row r="645" spans="1:8" s="183" customFormat="1" ht="31.5">
      <c r="A645" s="206" t="s">
        <v>22</v>
      </c>
      <c r="B645" s="131" t="s">
        <v>828</v>
      </c>
      <c r="C645" s="3" t="s">
        <v>32</v>
      </c>
      <c r="D645" s="3" t="s">
        <v>47</v>
      </c>
      <c r="E645" s="3" t="s">
        <v>20</v>
      </c>
      <c r="F645" s="7">
        <f>Ведомственная!G946</f>
        <v>4133.8</v>
      </c>
      <c r="G645" s="7">
        <f>Ведомственная!H946</f>
        <v>4133.8</v>
      </c>
      <c r="H645" s="7">
        <f>Ведомственная!I946</f>
        <v>4133.8</v>
      </c>
    </row>
    <row r="646" spans="1:8" s="183" customFormat="1">
      <c r="A646" s="206" t="s">
        <v>19</v>
      </c>
      <c r="B646" s="131" t="s">
        <v>828</v>
      </c>
      <c r="C646" s="3" t="s">
        <v>39</v>
      </c>
      <c r="D646" s="3" t="s">
        <v>14</v>
      </c>
      <c r="E646" s="3" t="s">
        <v>7</v>
      </c>
      <c r="F646" s="7">
        <f>Ведомственная!G1102</f>
        <v>376.7</v>
      </c>
      <c r="G646" s="7">
        <f>Ведомственная!H1102</f>
        <v>376.7</v>
      </c>
      <c r="H646" s="7">
        <f>Ведомственная!I1102</f>
        <v>376.7</v>
      </c>
    </row>
    <row r="647" spans="1:8" s="183" customFormat="1" ht="78.75">
      <c r="A647" s="206" t="s">
        <v>381</v>
      </c>
      <c r="B647" s="131" t="s">
        <v>829</v>
      </c>
      <c r="C647" s="3"/>
      <c r="D647" s="3"/>
      <c r="E647" s="3"/>
      <c r="F647" s="7">
        <f>SUM(F648:F651)</f>
        <v>1439918.2999999998</v>
      </c>
      <c r="G647" s="7">
        <f t="shared" ref="G647:H647" si="287">SUM(G648:G651)</f>
        <v>1440714.4999999998</v>
      </c>
      <c r="H647" s="7">
        <f t="shared" si="287"/>
        <v>1441542.4</v>
      </c>
    </row>
    <row r="648" spans="1:8" s="183" customFormat="1" ht="63">
      <c r="A648" s="206" t="s">
        <v>21</v>
      </c>
      <c r="B648" s="131" t="s">
        <v>829</v>
      </c>
      <c r="C648" s="3" t="s">
        <v>31</v>
      </c>
      <c r="D648" s="3" t="s">
        <v>47</v>
      </c>
      <c r="E648" s="3" t="s">
        <v>20</v>
      </c>
      <c r="F648" s="7">
        <f>Ведомственная!G948</f>
        <v>316648.09999999998</v>
      </c>
      <c r="G648" s="7">
        <f>Ведомственная!H948</f>
        <v>317444.3</v>
      </c>
      <c r="H648" s="7">
        <f>Ведомственная!I948</f>
        <v>318272.2</v>
      </c>
    </row>
    <row r="649" spans="1:8" s="183" customFormat="1" ht="31.5">
      <c r="A649" s="206" t="s">
        <v>22</v>
      </c>
      <c r="B649" s="131" t="s">
        <v>829</v>
      </c>
      <c r="C649" s="3" t="s">
        <v>32</v>
      </c>
      <c r="D649" s="3" t="s">
        <v>47</v>
      </c>
      <c r="E649" s="3" t="s">
        <v>20</v>
      </c>
      <c r="F649" s="7">
        <f>Ведомственная!G949</f>
        <v>14646.8</v>
      </c>
      <c r="G649" s="7">
        <f>Ведомственная!H949</f>
        <v>14646.8</v>
      </c>
      <c r="H649" s="7">
        <f>Ведомственная!I949</f>
        <v>14646.8</v>
      </c>
    </row>
    <row r="650" spans="1:8" s="183" customFormat="1">
      <c r="A650" s="220" t="s">
        <v>90</v>
      </c>
      <c r="B650" s="131" t="s">
        <v>829</v>
      </c>
      <c r="C650" s="3" t="s">
        <v>49</v>
      </c>
      <c r="D650" s="3" t="s">
        <v>47</v>
      </c>
      <c r="E650" s="3" t="s">
        <v>20</v>
      </c>
      <c r="F650" s="7">
        <f>Ведомственная!G950</f>
        <v>1084195.2</v>
      </c>
      <c r="G650" s="7">
        <f>Ведомственная!H950</f>
        <v>1084195.2</v>
      </c>
      <c r="H650" s="7">
        <f>Ведомственная!I950</f>
        <v>1084195.2</v>
      </c>
    </row>
    <row r="651" spans="1:8" s="183" customFormat="1">
      <c r="A651" s="221"/>
      <c r="B651" s="131" t="s">
        <v>829</v>
      </c>
      <c r="C651" s="3" t="s">
        <v>49</v>
      </c>
      <c r="D651" s="3" t="s">
        <v>47</v>
      </c>
      <c r="E651" s="3" t="s">
        <v>24</v>
      </c>
      <c r="F651" s="7">
        <f>Ведомственная!G987</f>
        <v>24428.199999999997</v>
      </c>
      <c r="G651" s="7">
        <f>Ведомственная!H987</f>
        <v>24428.199999999997</v>
      </c>
      <c r="H651" s="7">
        <f>Ведомственная!I987</f>
        <v>24428.199999999997</v>
      </c>
    </row>
    <row r="652" spans="1:8" s="183" customFormat="1" ht="110.25">
      <c r="A652" s="206" t="s">
        <v>390</v>
      </c>
      <c r="B652" s="131" t="s">
        <v>834</v>
      </c>
      <c r="C652" s="3"/>
      <c r="D652" s="3"/>
      <c r="E652" s="3"/>
      <c r="F652" s="7">
        <f>F653</f>
        <v>17554.600000000002</v>
      </c>
      <c r="G652" s="7">
        <f t="shared" ref="G652:H652" si="288">G653</f>
        <v>17554.600000000002</v>
      </c>
      <c r="H652" s="7">
        <f t="shared" si="288"/>
        <v>17554.600000000002</v>
      </c>
    </row>
    <row r="653" spans="1:8" s="183" customFormat="1" ht="31.5">
      <c r="A653" s="206" t="s">
        <v>90</v>
      </c>
      <c r="B653" s="131" t="s">
        <v>834</v>
      </c>
      <c r="C653" s="3" t="s">
        <v>49</v>
      </c>
      <c r="D653" s="3" t="s">
        <v>47</v>
      </c>
      <c r="E653" s="3" t="s">
        <v>24</v>
      </c>
      <c r="F653" s="7">
        <f>Ведомственная!G989</f>
        <v>17554.600000000002</v>
      </c>
      <c r="G653" s="7">
        <f>Ведомственная!H989</f>
        <v>17554.600000000002</v>
      </c>
      <c r="H653" s="7">
        <f>Ведомственная!I989</f>
        <v>17554.600000000002</v>
      </c>
    </row>
    <row r="654" spans="1:8" s="183" customFormat="1" ht="110.25">
      <c r="A654" s="206" t="s">
        <v>637</v>
      </c>
      <c r="B654" s="131" t="s">
        <v>843</v>
      </c>
      <c r="C654" s="3"/>
      <c r="D654" s="3"/>
      <c r="E654" s="3"/>
      <c r="F654" s="7">
        <f>F655</f>
        <v>6848.3</v>
      </c>
      <c r="G654" s="7">
        <f t="shared" ref="G654:H654" si="289">G655</f>
        <v>6848.3</v>
      </c>
      <c r="H654" s="7">
        <f t="shared" si="289"/>
        <v>6848.3</v>
      </c>
    </row>
    <row r="655" spans="1:8" s="183" customFormat="1">
      <c r="A655" s="206" t="s">
        <v>19</v>
      </c>
      <c r="B655" s="131" t="s">
        <v>843</v>
      </c>
      <c r="C655" s="3" t="s">
        <v>39</v>
      </c>
      <c r="D655" s="3" t="s">
        <v>14</v>
      </c>
      <c r="E655" s="3" t="s">
        <v>7</v>
      </c>
      <c r="F655" s="7">
        <f>Ведомственная!G1104</f>
        <v>6848.3</v>
      </c>
      <c r="G655" s="7">
        <f>Ведомственная!H1104</f>
        <v>6848.3</v>
      </c>
      <c r="H655" s="7">
        <f>Ведомственная!I1104</f>
        <v>6848.3</v>
      </c>
    </row>
    <row r="656" spans="1:8" s="183" customFormat="1" ht="173.25">
      <c r="A656" s="206" t="s">
        <v>621</v>
      </c>
      <c r="B656" s="30" t="s">
        <v>830</v>
      </c>
      <c r="C656" s="18"/>
      <c r="D656" s="3"/>
      <c r="E656" s="3"/>
      <c r="F656" s="7">
        <f>F657+F658</f>
        <v>8341.7999999999993</v>
      </c>
      <c r="G656" s="7">
        <f t="shared" ref="G656:H656" si="290">G657+G658</f>
        <v>8674.2000000000007</v>
      </c>
      <c r="H656" s="7">
        <f t="shared" si="290"/>
        <v>9019.7999999999993</v>
      </c>
    </row>
    <row r="657" spans="1:8" s="183" customFormat="1" ht="31.5">
      <c r="A657" s="206" t="s">
        <v>22</v>
      </c>
      <c r="B657" s="30" t="s">
        <v>830</v>
      </c>
      <c r="C657" s="18">
        <v>200</v>
      </c>
      <c r="D657" s="3" t="s">
        <v>47</v>
      </c>
      <c r="E657" s="3" t="s">
        <v>20</v>
      </c>
      <c r="F657" s="7">
        <f>Ведомственная!G952</f>
        <v>1936.5</v>
      </c>
      <c r="G657" s="7">
        <f>Ведомственная!H952</f>
        <v>2013.4</v>
      </c>
      <c r="H657" s="7">
        <f>Ведомственная!I952</f>
        <v>2085.1999999999998</v>
      </c>
    </row>
    <row r="658" spans="1:8" s="183" customFormat="1" ht="31.5">
      <c r="A658" s="206" t="s">
        <v>90</v>
      </c>
      <c r="B658" s="30" t="s">
        <v>830</v>
      </c>
      <c r="C658" s="18">
        <v>600</v>
      </c>
      <c r="D658" s="3" t="s">
        <v>47</v>
      </c>
      <c r="E658" s="3" t="s">
        <v>20</v>
      </c>
      <c r="F658" s="7">
        <f>Ведомственная!G953</f>
        <v>6405.3</v>
      </c>
      <c r="G658" s="7">
        <f>Ведомственная!H953</f>
        <v>6660.8</v>
      </c>
      <c r="H658" s="7">
        <f>Ведомственная!I953</f>
        <v>6934.6</v>
      </c>
    </row>
    <row r="659" spans="1:8" s="183" customFormat="1" ht="47.25">
      <c r="A659" s="206" t="s">
        <v>365</v>
      </c>
      <c r="B659" s="30" t="s">
        <v>825</v>
      </c>
      <c r="C659" s="3"/>
      <c r="D659" s="3"/>
      <c r="E659" s="3"/>
      <c r="F659" s="7">
        <f>F660+F661+F662</f>
        <v>830121.8</v>
      </c>
      <c r="G659" s="7">
        <f t="shared" ref="G659:H659" si="291">G660+G661+G662</f>
        <v>830680.8</v>
      </c>
      <c r="H659" s="7">
        <f t="shared" si="291"/>
        <v>831262.3</v>
      </c>
    </row>
    <row r="660" spans="1:8" s="183" customFormat="1" ht="63">
      <c r="A660" s="206" t="s">
        <v>21</v>
      </c>
      <c r="B660" s="30" t="s">
        <v>825</v>
      </c>
      <c r="C660" s="3" t="s">
        <v>31</v>
      </c>
      <c r="D660" s="3" t="s">
        <v>47</v>
      </c>
      <c r="E660" s="3" t="s">
        <v>17</v>
      </c>
      <c r="F660" s="7">
        <f>Ведомственная!G887</f>
        <v>45025.1</v>
      </c>
      <c r="G660" s="7">
        <f>Ведомственная!H887</f>
        <v>45584.1</v>
      </c>
      <c r="H660" s="7">
        <f>Ведомственная!I887</f>
        <v>46165.599999999999</v>
      </c>
    </row>
    <row r="661" spans="1:8" s="183" customFormat="1" ht="31.5">
      <c r="A661" s="206" t="s">
        <v>22</v>
      </c>
      <c r="B661" s="30" t="s">
        <v>825</v>
      </c>
      <c r="C661" s="3" t="s">
        <v>32</v>
      </c>
      <c r="D661" s="3" t="s">
        <v>47</v>
      </c>
      <c r="E661" s="3" t="s">
        <v>17</v>
      </c>
      <c r="F661" s="7">
        <f>Ведомственная!G888</f>
        <v>302.2</v>
      </c>
      <c r="G661" s="7">
        <f>Ведомственная!H888</f>
        <v>302.2</v>
      </c>
      <c r="H661" s="7">
        <f>Ведомственная!I888</f>
        <v>302.2</v>
      </c>
    </row>
    <row r="662" spans="1:8" s="183" customFormat="1" ht="31.5">
      <c r="A662" s="206" t="s">
        <v>90</v>
      </c>
      <c r="B662" s="30" t="s">
        <v>825</v>
      </c>
      <c r="C662" s="3" t="s">
        <v>49</v>
      </c>
      <c r="D662" s="3" t="s">
        <v>47</v>
      </c>
      <c r="E662" s="3" t="s">
        <v>17</v>
      </c>
      <c r="F662" s="7">
        <f>Ведомственная!G889</f>
        <v>784794.5</v>
      </c>
      <c r="G662" s="7">
        <f>Ведомственная!H889</f>
        <v>784794.5</v>
      </c>
      <c r="H662" s="7">
        <f>Ведомственная!I889</f>
        <v>784794.5</v>
      </c>
    </row>
    <row r="663" spans="1:8" s="183" customFormat="1" ht="94.5">
      <c r="A663" s="206" t="s">
        <v>638</v>
      </c>
      <c r="B663" s="131" t="s">
        <v>844</v>
      </c>
      <c r="C663" s="3"/>
      <c r="D663" s="3"/>
      <c r="E663" s="3"/>
      <c r="F663" s="7">
        <f>F664</f>
        <v>30438.400000000001</v>
      </c>
      <c r="G663" s="7">
        <f t="shared" ref="G663:H663" si="292">G664</f>
        <v>33341.199999999997</v>
      </c>
      <c r="H663" s="7">
        <f t="shared" si="292"/>
        <v>33341.199999999997</v>
      </c>
    </row>
    <row r="664" spans="1:8" s="183" customFormat="1">
      <c r="A664" s="206" t="s">
        <v>19</v>
      </c>
      <c r="B664" s="131" t="s">
        <v>844</v>
      </c>
      <c r="C664" s="3">
        <v>300</v>
      </c>
      <c r="D664" s="3" t="s">
        <v>14</v>
      </c>
      <c r="E664" s="3" t="s">
        <v>7</v>
      </c>
      <c r="F664" s="7">
        <f>Ведомственная!G1106</f>
        <v>30438.400000000001</v>
      </c>
      <c r="G664" s="7">
        <f>Ведомственная!H1106</f>
        <v>33341.199999999997</v>
      </c>
      <c r="H664" s="7">
        <f>Ведомственная!I1106</f>
        <v>33341.199999999997</v>
      </c>
    </row>
    <row r="665" spans="1:8" s="133" customFormat="1">
      <c r="A665" s="207" t="s">
        <v>216</v>
      </c>
      <c r="B665" s="20" t="s">
        <v>366</v>
      </c>
      <c r="C665" s="3"/>
      <c r="D665" s="3"/>
      <c r="E665" s="3"/>
      <c r="F665" s="7">
        <f>SUM(F666:F679)</f>
        <v>1349985.0999999999</v>
      </c>
      <c r="G665" s="7">
        <f t="shared" ref="G665:H665" si="293">SUM(G666:G679)</f>
        <v>1535995.2999999998</v>
      </c>
      <c r="H665" s="7">
        <f t="shared" si="293"/>
        <v>1593015.2999999998</v>
      </c>
    </row>
    <row r="666" spans="1:8" s="133" customFormat="1" ht="33" customHeight="1">
      <c r="A666" s="219" t="s">
        <v>21</v>
      </c>
      <c r="B666" s="20" t="s">
        <v>366</v>
      </c>
      <c r="C666" s="3" t="s">
        <v>31</v>
      </c>
      <c r="D666" s="3" t="s">
        <v>47</v>
      </c>
      <c r="E666" s="3" t="s">
        <v>17</v>
      </c>
      <c r="F666" s="7">
        <f>Ведомственная!G891</f>
        <v>18709.8</v>
      </c>
      <c r="G666" s="7">
        <f>Ведомственная!H891</f>
        <v>22262.799999999999</v>
      </c>
      <c r="H666" s="7">
        <f>Ведомственная!I891</f>
        <v>22262.799999999999</v>
      </c>
    </row>
    <row r="667" spans="1:8" s="133" customFormat="1" ht="31.5" customHeight="1">
      <c r="A667" s="232"/>
      <c r="B667" s="20" t="s">
        <v>366</v>
      </c>
      <c r="C667" s="3" t="s">
        <v>31</v>
      </c>
      <c r="D667" s="3" t="s">
        <v>47</v>
      </c>
      <c r="E667" s="3" t="s">
        <v>20</v>
      </c>
      <c r="F667" s="7">
        <f>Ведомственная!G955</f>
        <v>117749.5</v>
      </c>
      <c r="G667" s="7">
        <f>Ведомственная!H955</f>
        <v>141395.20000000001</v>
      </c>
      <c r="H667" s="7">
        <f>Ведомственная!I955</f>
        <v>141395.20000000001</v>
      </c>
    </row>
    <row r="668" spans="1:8" s="133" customFormat="1" ht="31.5" customHeight="1">
      <c r="A668" s="233"/>
      <c r="B668" s="20" t="s">
        <v>366</v>
      </c>
      <c r="C668" s="3" t="s">
        <v>31</v>
      </c>
      <c r="D668" s="3" t="s">
        <v>47</v>
      </c>
      <c r="E668" s="3" t="s">
        <v>64</v>
      </c>
      <c r="F668" s="7">
        <f>Ведомственная!G1043</f>
        <v>10958.4</v>
      </c>
      <c r="G668" s="7">
        <f>Ведомственная!H1043</f>
        <v>11794.1</v>
      </c>
      <c r="H668" s="7">
        <f>Ведомственная!I1043</f>
        <v>11794.1</v>
      </c>
    </row>
    <row r="669" spans="1:8" s="133" customFormat="1">
      <c r="A669" s="219" t="s">
        <v>22</v>
      </c>
      <c r="B669" s="20" t="s">
        <v>366</v>
      </c>
      <c r="C669" s="3" t="s">
        <v>32</v>
      </c>
      <c r="D669" s="3" t="s">
        <v>47</v>
      </c>
      <c r="E669" s="3" t="s">
        <v>17</v>
      </c>
      <c r="F669" s="7">
        <f>Ведомственная!G892</f>
        <v>17199.5</v>
      </c>
      <c r="G669" s="7">
        <f>Ведомственная!H892</f>
        <v>16992.800000000003</v>
      </c>
      <c r="H669" s="7">
        <f>Ведомственная!I892</f>
        <v>17862.800000000003</v>
      </c>
    </row>
    <row r="670" spans="1:8" s="133" customFormat="1">
      <c r="A670" s="217"/>
      <c r="B670" s="20" t="s">
        <v>366</v>
      </c>
      <c r="C670" s="3" t="s">
        <v>32</v>
      </c>
      <c r="D670" s="3" t="s">
        <v>47</v>
      </c>
      <c r="E670" s="3" t="s">
        <v>20</v>
      </c>
      <c r="F670" s="7">
        <f>Ведомственная!G956</f>
        <v>85416.1</v>
      </c>
      <c r="G670" s="7">
        <f>Ведомственная!H956</f>
        <v>85875.8</v>
      </c>
      <c r="H670" s="7">
        <f>Ведомственная!I956</f>
        <v>100545.2</v>
      </c>
    </row>
    <row r="671" spans="1:8" s="133" customFormat="1">
      <c r="A671" s="218"/>
      <c r="B671" s="20" t="s">
        <v>366</v>
      </c>
      <c r="C671" s="3" t="s">
        <v>32</v>
      </c>
      <c r="D671" s="3" t="s">
        <v>47</v>
      </c>
      <c r="E671" s="3" t="s">
        <v>64</v>
      </c>
      <c r="F671" s="7">
        <f>Ведомственная!G1044</f>
        <v>1375.9999999999995</v>
      </c>
      <c r="G671" s="7">
        <f>Ведомственная!H1044</f>
        <v>1370.6</v>
      </c>
      <c r="H671" s="7">
        <f>Ведомственная!I1044</f>
        <v>1659.2999999999988</v>
      </c>
    </row>
    <row r="672" spans="1:8" s="133" customFormat="1">
      <c r="A672" s="206" t="s">
        <v>19</v>
      </c>
      <c r="B672" s="20" t="s">
        <v>366</v>
      </c>
      <c r="C672" s="3" t="s">
        <v>39</v>
      </c>
      <c r="D672" s="3" t="s">
        <v>14</v>
      </c>
      <c r="E672" s="3" t="s">
        <v>7</v>
      </c>
      <c r="F672" s="7">
        <f>Ведомственная!G1108</f>
        <v>126.6</v>
      </c>
      <c r="G672" s="7">
        <f>Ведомственная!H1108</f>
        <v>238</v>
      </c>
      <c r="H672" s="7">
        <f>Ведомственная!I1108</f>
        <v>238</v>
      </c>
    </row>
    <row r="673" spans="1:8" s="133" customFormat="1">
      <c r="A673" s="219" t="s">
        <v>90</v>
      </c>
      <c r="B673" s="20" t="s">
        <v>366</v>
      </c>
      <c r="C673" s="3" t="s">
        <v>49</v>
      </c>
      <c r="D673" s="3" t="s">
        <v>47</v>
      </c>
      <c r="E673" s="3" t="s">
        <v>17</v>
      </c>
      <c r="F673" s="7">
        <f>Ведомственная!G893</f>
        <v>487196.8</v>
      </c>
      <c r="G673" s="7">
        <f>Ведомственная!H893</f>
        <v>565100</v>
      </c>
      <c r="H673" s="7">
        <f>Ведомственная!I893</f>
        <v>582940.30000000005</v>
      </c>
    </row>
    <row r="674" spans="1:8" s="133" customFormat="1">
      <c r="A674" s="217"/>
      <c r="B674" s="20" t="s">
        <v>366</v>
      </c>
      <c r="C674" s="3" t="s">
        <v>49</v>
      </c>
      <c r="D674" s="3" t="s">
        <v>47</v>
      </c>
      <c r="E674" s="3" t="s">
        <v>20</v>
      </c>
      <c r="F674" s="7">
        <f>Ведомственная!G957</f>
        <v>457573.5</v>
      </c>
      <c r="G674" s="7">
        <f>Ведомственная!H957</f>
        <v>532018.1</v>
      </c>
      <c r="H674" s="7">
        <f>Ведомственная!I957</f>
        <v>552493.80000000005</v>
      </c>
    </row>
    <row r="675" spans="1:8" s="133" customFormat="1">
      <c r="A675" s="217"/>
      <c r="B675" s="20" t="s">
        <v>366</v>
      </c>
      <c r="C675" s="3" t="s">
        <v>49</v>
      </c>
      <c r="D675" s="3" t="s">
        <v>47</v>
      </c>
      <c r="E675" s="3" t="s">
        <v>24</v>
      </c>
      <c r="F675" s="7">
        <f>Ведомственная!G991</f>
        <v>146276</v>
      </c>
      <c r="G675" s="7">
        <f>Ведомственная!H991</f>
        <v>150765.6</v>
      </c>
      <c r="H675" s="7">
        <f>Ведомственная!I991</f>
        <v>153641.5</v>
      </c>
    </row>
    <row r="676" spans="1:8" s="133" customFormat="1">
      <c r="A676" s="218"/>
      <c r="B676" s="20" t="s">
        <v>366</v>
      </c>
      <c r="C676" s="3" t="s">
        <v>49</v>
      </c>
      <c r="D676" s="3" t="s">
        <v>14</v>
      </c>
      <c r="E676" s="3" t="s">
        <v>7</v>
      </c>
      <c r="F676" s="7">
        <f>Ведомственная!G1109</f>
        <v>206</v>
      </c>
      <c r="G676" s="7">
        <f>Ведомственная!H1109</f>
        <v>388.3</v>
      </c>
      <c r="H676" s="7">
        <f>Ведомственная!I1109</f>
        <v>388.3</v>
      </c>
    </row>
    <row r="677" spans="1:8" s="133" customFormat="1">
      <c r="A677" s="219" t="s">
        <v>10</v>
      </c>
      <c r="B677" s="20" t="s">
        <v>366</v>
      </c>
      <c r="C677" s="3" t="s">
        <v>36</v>
      </c>
      <c r="D677" s="3" t="s">
        <v>47</v>
      </c>
      <c r="E677" s="3" t="s">
        <v>17</v>
      </c>
      <c r="F677" s="7">
        <f>Ведомственная!G894</f>
        <v>460.7</v>
      </c>
      <c r="G677" s="7">
        <f>Ведомственная!H894</f>
        <v>460.7</v>
      </c>
      <c r="H677" s="7">
        <f>Ведомственная!I894</f>
        <v>460.7</v>
      </c>
    </row>
    <row r="678" spans="1:8" s="133" customFormat="1">
      <c r="A678" s="217"/>
      <c r="B678" s="20" t="s">
        <v>366</v>
      </c>
      <c r="C678" s="3" t="s">
        <v>36</v>
      </c>
      <c r="D678" s="3" t="s">
        <v>47</v>
      </c>
      <c r="E678" s="3" t="s">
        <v>20</v>
      </c>
      <c r="F678" s="7">
        <f>Ведомственная!G958</f>
        <v>6645.3</v>
      </c>
      <c r="G678" s="7">
        <f>Ведомственная!H958</f>
        <v>7242.4000000000005</v>
      </c>
      <c r="H678" s="7">
        <f>Ведомственная!I958</f>
        <v>7242.4000000000005</v>
      </c>
    </row>
    <row r="679" spans="1:8" s="133" customFormat="1">
      <c r="A679" s="218"/>
      <c r="B679" s="20" t="s">
        <v>366</v>
      </c>
      <c r="C679" s="3" t="s">
        <v>36</v>
      </c>
      <c r="D679" s="3" t="s">
        <v>47</v>
      </c>
      <c r="E679" s="3" t="s">
        <v>64</v>
      </c>
      <c r="F679" s="7">
        <f>Ведомственная!G1045</f>
        <v>90.9</v>
      </c>
      <c r="G679" s="7">
        <f>Ведомственная!H1045</f>
        <v>90.9</v>
      </c>
      <c r="H679" s="7">
        <f>Ведомственная!I1045</f>
        <v>90.9</v>
      </c>
    </row>
    <row r="680" spans="1:8" s="133" customFormat="1" ht="63">
      <c r="A680" s="206" t="s">
        <v>391</v>
      </c>
      <c r="B680" s="30" t="s">
        <v>392</v>
      </c>
      <c r="C680" s="130"/>
      <c r="D680" s="3"/>
      <c r="E680" s="3"/>
      <c r="F680" s="7">
        <f>F681</f>
        <v>43049.1</v>
      </c>
      <c r="G680" s="7">
        <f t="shared" ref="G680:H680" si="294">G681</f>
        <v>45851.8</v>
      </c>
      <c r="H680" s="7">
        <f t="shared" si="294"/>
        <v>45851.8</v>
      </c>
    </row>
    <row r="681" spans="1:8" s="133" customFormat="1" ht="31.5">
      <c r="A681" s="206" t="s">
        <v>90</v>
      </c>
      <c r="B681" s="30" t="s">
        <v>392</v>
      </c>
      <c r="C681" s="130" t="s">
        <v>49</v>
      </c>
      <c r="D681" s="3" t="s">
        <v>47</v>
      </c>
      <c r="E681" s="3" t="s">
        <v>24</v>
      </c>
      <c r="F681" s="7">
        <f>Ведомственная!G993</f>
        <v>43049.1</v>
      </c>
      <c r="G681" s="7">
        <f>Ведомственная!H993</f>
        <v>45851.8</v>
      </c>
      <c r="H681" s="7">
        <f>Ведомственная!I993</f>
        <v>45851.8</v>
      </c>
    </row>
    <row r="682" spans="1:8" s="133" customFormat="1" ht="31.5">
      <c r="A682" s="138" t="s">
        <v>405</v>
      </c>
      <c r="B682" s="130" t="s">
        <v>629</v>
      </c>
      <c r="C682" s="132"/>
      <c r="D682" s="3"/>
      <c r="E682" s="3"/>
      <c r="F682" s="7">
        <f>F683+F684</f>
        <v>8000</v>
      </c>
      <c r="G682" s="7">
        <f t="shared" ref="G682:H682" si="295">G683+G684</f>
        <v>8000</v>
      </c>
      <c r="H682" s="7">
        <f t="shared" si="295"/>
        <v>8000</v>
      </c>
    </row>
    <row r="683" spans="1:8" s="133" customFormat="1" ht="31.5">
      <c r="A683" s="206" t="s">
        <v>22</v>
      </c>
      <c r="B683" s="130" t="s">
        <v>629</v>
      </c>
      <c r="C683" s="132" t="s">
        <v>32</v>
      </c>
      <c r="D683" s="3" t="s">
        <v>47</v>
      </c>
      <c r="E683" s="3" t="s">
        <v>64</v>
      </c>
      <c r="F683" s="7">
        <f>Ведомственная!G1047</f>
        <v>8000</v>
      </c>
      <c r="G683" s="7">
        <f>Ведомственная!H1047</f>
        <v>8000</v>
      </c>
      <c r="H683" s="7">
        <f>Ведомственная!I1047</f>
        <v>8000</v>
      </c>
    </row>
    <row r="684" spans="1:8" s="157" customFormat="1" ht="31.5" hidden="1">
      <c r="A684" s="206" t="s">
        <v>90</v>
      </c>
      <c r="B684" s="130" t="s">
        <v>629</v>
      </c>
      <c r="C684" s="132" t="s">
        <v>49</v>
      </c>
      <c r="D684" s="3" t="s">
        <v>47</v>
      </c>
      <c r="E684" s="3" t="s">
        <v>64</v>
      </c>
      <c r="F684" s="7">
        <f>Ведомственная!G1048</f>
        <v>0</v>
      </c>
      <c r="G684" s="7">
        <f>Ведомственная!H1048</f>
        <v>0</v>
      </c>
      <c r="H684" s="7">
        <f>Ведомственная!I1048</f>
        <v>0</v>
      </c>
    </row>
    <row r="685" spans="1:8" s="133" customFormat="1" ht="94.5">
      <c r="A685" s="206" t="s">
        <v>393</v>
      </c>
      <c r="B685" s="30" t="s">
        <v>394</v>
      </c>
      <c r="C685" s="130"/>
      <c r="D685" s="3"/>
      <c r="E685" s="3"/>
      <c r="F685" s="7">
        <f>F686+F687+F688</f>
        <v>1890</v>
      </c>
      <c r="G685" s="7">
        <f t="shared" ref="G685:H685" si="296">G686+G687+G688</f>
        <v>4111.8</v>
      </c>
      <c r="H685" s="7">
        <f t="shared" si="296"/>
        <v>4111.8</v>
      </c>
    </row>
    <row r="686" spans="1:8" s="133" customFormat="1" ht="31.5">
      <c r="A686" s="206" t="s">
        <v>90</v>
      </c>
      <c r="B686" s="30" t="s">
        <v>394</v>
      </c>
      <c r="C686" s="130" t="s">
        <v>49</v>
      </c>
      <c r="D686" s="3" t="s">
        <v>47</v>
      </c>
      <c r="E686" s="3" t="s">
        <v>24</v>
      </c>
      <c r="F686" s="7">
        <f>Ведомственная!G995</f>
        <v>500</v>
      </c>
      <c r="G686" s="7">
        <f>Ведомственная!H995</f>
        <v>1020.9</v>
      </c>
      <c r="H686" s="7">
        <f>Ведомственная!I995</f>
        <v>1020.9</v>
      </c>
    </row>
    <row r="687" spans="1:8" s="133" customFormat="1">
      <c r="A687" s="207" t="s">
        <v>10</v>
      </c>
      <c r="B687" s="30" t="s">
        <v>394</v>
      </c>
      <c r="C687" s="130" t="s">
        <v>36</v>
      </c>
      <c r="D687" s="3" t="s">
        <v>62</v>
      </c>
      <c r="E687" s="3" t="s">
        <v>17</v>
      </c>
      <c r="F687" s="7">
        <f>Ведомственная!G815</f>
        <v>890</v>
      </c>
      <c r="G687" s="7">
        <f>Ведомственная!H815</f>
        <v>2070</v>
      </c>
      <c r="H687" s="7">
        <f>Ведомственная!I815</f>
        <v>2070</v>
      </c>
    </row>
    <row r="688" spans="1:8" s="183" customFormat="1">
      <c r="A688" s="207" t="s">
        <v>10</v>
      </c>
      <c r="B688" s="30" t="s">
        <v>394</v>
      </c>
      <c r="C688" s="130" t="s">
        <v>36</v>
      </c>
      <c r="D688" s="3" t="s">
        <v>47</v>
      </c>
      <c r="E688" s="3" t="s">
        <v>24</v>
      </c>
      <c r="F688" s="7">
        <f>Ведомственная!G996</f>
        <v>500</v>
      </c>
      <c r="G688" s="7">
        <f>Ведомственная!H996</f>
        <v>1020.9</v>
      </c>
      <c r="H688" s="7">
        <f>Ведомственная!I996</f>
        <v>1020.9</v>
      </c>
    </row>
    <row r="689" spans="1:8" s="183" customFormat="1" ht="47.25">
      <c r="A689" s="207" t="s">
        <v>382</v>
      </c>
      <c r="B689" s="131" t="s">
        <v>831</v>
      </c>
      <c r="C689" s="3"/>
      <c r="D689" s="3"/>
      <c r="E689" s="3"/>
      <c r="F689" s="7">
        <f>F690+F691</f>
        <v>127084.8</v>
      </c>
      <c r="G689" s="7">
        <f t="shared" ref="G689:H689" si="297">G690+G691</f>
        <v>122307.3</v>
      </c>
      <c r="H689" s="7">
        <f t="shared" si="297"/>
        <v>115626.6</v>
      </c>
    </row>
    <row r="690" spans="1:8" s="183" customFormat="1" ht="31.5">
      <c r="A690" s="207" t="s">
        <v>22</v>
      </c>
      <c r="B690" s="131" t="s">
        <v>831</v>
      </c>
      <c r="C690" s="3" t="s">
        <v>32</v>
      </c>
      <c r="D690" s="3" t="s">
        <v>47</v>
      </c>
      <c r="E690" s="3" t="s">
        <v>20</v>
      </c>
      <c r="F690" s="7">
        <f>Ведомственная!G960</f>
        <v>24244.799999999999</v>
      </c>
      <c r="G690" s="7">
        <f>Ведомственная!H960</f>
        <v>23330.7</v>
      </c>
      <c r="H690" s="7">
        <f>Ведомственная!I960</f>
        <v>22051.599999999999</v>
      </c>
    </row>
    <row r="691" spans="1:8" s="183" customFormat="1" ht="31.5">
      <c r="A691" s="207" t="s">
        <v>90</v>
      </c>
      <c r="B691" s="131" t="s">
        <v>831</v>
      </c>
      <c r="C691" s="3" t="s">
        <v>49</v>
      </c>
      <c r="D691" s="3" t="s">
        <v>47</v>
      </c>
      <c r="E691" s="3" t="s">
        <v>20</v>
      </c>
      <c r="F691" s="7">
        <f>Ведомственная!G961</f>
        <v>102840</v>
      </c>
      <c r="G691" s="7">
        <f>Ведомственная!H961</f>
        <v>98976.6</v>
      </c>
      <c r="H691" s="7">
        <f>Ведомственная!I961</f>
        <v>93575</v>
      </c>
    </row>
    <row r="692" spans="1:8" s="183" customFormat="1" ht="47.25">
      <c r="A692" s="207" t="s">
        <v>866</v>
      </c>
      <c r="B692" s="30" t="s">
        <v>832</v>
      </c>
      <c r="C692" s="18"/>
      <c r="D692" s="3"/>
      <c r="E692" s="3"/>
      <c r="F692" s="7">
        <f>F693+F694</f>
        <v>5795.4</v>
      </c>
      <c r="G692" s="7">
        <f t="shared" ref="G692" si="298">G693+G694</f>
        <v>5795.4</v>
      </c>
      <c r="H692" s="7">
        <f t="shared" ref="H692" si="299">H693+H694</f>
        <v>5795.4</v>
      </c>
    </row>
    <row r="693" spans="1:8" s="183" customFormat="1" ht="31.5">
      <c r="A693" s="207" t="s">
        <v>22</v>
      </c>
      <c r="B693" s="30" t="s">
        <v>832</v>
      </c>
      <c r="C693" s="3" t="s">
        <v>32</v>
      </c>
      <c r="D693" s="3" t="s">
        <v>47</v>
      </c>
      <c r="E693" s="3" t="s">
        <v>20</v>
      </c>
      <c r="F693" s="7">
        <f>Ведомственная!G963</f>
        <v>2072.1</v>
      </c>
      <c r="G693" s="7">
        <f>Ведомственная!H963</f>
        <v>2072.1</v>
      </c>
      <c r="H693" s="7">
        <f>Ведомственная!I963</f>
        <v>2072.1</v>
      </c>
    </row>
    <row r="694" spans="1:8" s="183" customFormat="1" ht="31.5">
      <c r="A694" s="207" t="s">
        <v>90</v>
      </c>
      <c r="B694" s="30" t="s">
        <v>832</v>
      </c>
      <c r="C694" s="3" t="s">
        <v>49</v>
      </c>
      <c r="D694" s="3" t="s">
        <v>47</v>
      </c>
      <c r="E694" s="3" t="s">
        <v>20</v>
      </c>
      <c r="F694" s="7">
        <f>Ведомственная!G964</f>
        <v>3723.3</v>
      </c>
      <c r="G694" s="7">
        <f>Ведомственная!H964</f>
        <v>3723.3</v>
      </c>
      <c r="H694" s="7">
        <f>Ведомственная!I964</f>
        <v>3723.3</v>
      </c>
    </row>
    <row r="695" spans="1:8" s="183" customFormat="1" ht="47.25">
      <c r="A695" s="207" t="s">
        <v>383</v>
      </c>
      <c r="B695" s="30" t="s">
        <v>833</v>
      </c>
      <c r="C695" s="3"/>
      <c r="D695" s="3"/>
      <c r="E695" s="3"/>
      <c r="F695" s="7">
        <f>F696+F697</f>
        <v>0</v>
      </c>
      <c r="G695" s="7">
        <f t="shared" ref="G695" si="300">G696+G697</f>
        <v>0</v>
      </c>
      <c r="H695" s="7">
        <f t="shared" ref="H695" si="301">H696+H697</f>
        <v>5319.2999999999993</v>
      </c>
    </row>
    <row r="696" spans="1:8" s="183" customFormat="1" ht="31.5">
      <c r="A696" s="207" t="s">
        <v>22</v>
      </c>
      <c r="B696" s="30" t="s">
        <v>833</v>
      </c>
      <c r="C696" s="3" t="s">
        <v>32</v>
      </c>
      <c r="D696" s="3" t="s">
        <v>47</v>
      </c>
      <c r="E696" s="3" t="s">
        <v>20</v>
      </c>
      <c r="F696" s="7">
        <f>Ведомственная!G966</f>
        <v>0</v>
      </c>
      <c r="G696" s="7">
        <f>Ведомственная!H966</f>
        <v>0</v>
      </c>
      <c r="H696" s="7">
        <f>Ведомственная!I966</f>
        <v>974.4</v>
      </c>
    </row>
    <row r="697" spans="1:8" s="183" customFormat="1" ht="31.5">
      <c r="A697" s="207" t="s">
        <v>90</v>
      </c>
      <c r="B697" s="30" t="s">
        <v>833</v>
      </c>
      <c r="C697" s="3" t="s">
        <v>49</v>
      </c>
      <c r="D697" s="3" t="s">
        <v>47</v>
      </c>
      <c r="E697" s="3" t="s">
        <v>20</v>
      </c>
      <c r="F697" s="7">
        <f>Ведомственная!G967</f>
        <v>0</v>
      </c>
      <c r="G697" s="7">
        <f>Ведомственная!H967</f>
        <v>0</v>
      </c>
      <c r="H697" s="7">
        <f>Ведомственная!I967</f>
        <v>4344.8999999999996</v>
      </c>
    </row>
    <row r="698" spans="1:8" s="183" customFormat="1" ht="78.75">
      <c r="A698" s="206" t="s">
        <v>639</v>
      </c>
      <c r="B698" s="131" t="s">
        <v>845</v>
      </c>
      <c r="C698" s="3"/>
      <c r="D698" s="3"/>
      <c r="E698" s="3"/>
      <c r="F698" s="7">
        <f>F699</f>
        <v>1639</v>
      </c>
      <c r="G698" s="7">
        <f t="shared" ref="G698:H698" si="302">G699</f>
        <v>1639</v>
      </c>
      <c r="H698" s="7">
        <f t="shared" si="302"/>
        <v>1639</v>
      </c>
    </row>
    <row r="699" spans="1:8" s="183" customFormat="1">
      <c r="A699" s="206" t="s">
        <v>19</v>
      </c>
      <c r="B699" s="131" t="s">
        <v>845</v>
      </c>
      <c r="C699" s="3" t="s">
        <v>39</v>
      </c>
      <c r="D699" s="3" t="s">
        <v>14</v>
      </c>
      <c r="E699" s="3" t="s">
        <v>7</v>
      </c>
      <c r="F699" s="7">
        <f>Ведомственная!G1111</f>
        <v>1639</v>
      </c>
      <c r="G699" s="7">
        <f>Ведомственная!H1111</f>
        <v>1639</v>
      </c>
      <c r="H699" s="7">
        <f>Ведомственная!I1111</f>
        <v>1639</v>
      </c>
    </row>
    <row r="700" spans="1:8" s="133" customFormat="1" ht="31.5">
      <c r="A700" s="206" t="s">
        <v>367</v>
      </c>
      <c r="B700" s="20" t="s">
        <v>368</v>
      </c>
      <c r="C700" s="3"/>
      <c r="D700" s="3"/>
      <c r="E700" s="3"/>
      <c r="F700" s="7">
        <f>F701</f>
        <v>1253</v>
      </c>
      <c r="G700" s="7">
        <f t="shared" ref="G700:H700" si="303">G701</f>
        <v>6440</v>
      </c>
      <c r="H700" s="7">
        <f t="shared" si="303"/>
        <v>15000</v>
      </c>
    </row>
    <row r="701" spans="1:8" s="133" customFormat="1">
      <c r="A701" s="206" t="s">
        <v>18</v>
      </c>
      <c r="B701" s="20" t="s">
        <v>369</v>
      </c>
      <c r="C701" s="3"/>
      <c r="D701" s="3"/>
      <c r="E701" s="3"/>
      <c r="F701" s="7">
        <f>SUM(F702:F705)</f>
        <v>1253</v>
      </c>
      <c r="G701" s="7">
        <f>SUM(G702:G705)</f>
        <v>6440</v>
      </c>
      <c r="H701" s="7">
        <f>SUM(H702:H705)</f>
        <v>15000</v>
      </c>
    </row>
    <row r="702" spans="1:8" s="133" customFormat="1">
      <c r="A702" s="220" t="s">
        <v>22</v>
      </c>
      <c r="B702" s="20" t="s">
        <v>369</v>
      </c>
      <c r="C702" s="3" t="s">
        <v>32</v>
      </c>
      <c r="D702" s="3" t="s">
        <v>47</v>
      </c>
      <c r="E702" s="3" t="s">
        <v>17</v>
      </c>
      <c r="F702" s="7">
        <f>Ведомственная!G897</f>
        <v>0</v>
      </c>
      <c r="G702" s="7">
        <f>Ведомственная!H897</f>
        <v>0</v>
      </c>
      <c r="H702" s="7">
        <f>Ведомственная!I897</f>
        <v>0</v>
      </c>
    </row>
    <row r="703" spans="1:8" s="133" customFormat="1">
      <c r="A703" s="217"/>
      <c r="B703" s="20" t="s">
        <v>369</v>
      </c>
      <c r="C703" s="3" t="s">
        <v>32</v>
      </c>
      <c r="D703" s="3" t="s">
        <v>47</v>
      </c>
      <c r="E703" s="3" t="s">
        <v>20</v>
      </c>
      <c r="F703" s="7">
        <f>Ведомственная!G970</f>
        <v>903</v>
      </c>
      <c r="G703" s="7">
        <f>Ведомственная!H970</f>
        <v>2570.3000000000002</v>
      </c>
      <c r="H703" s="7">
        <f>Ведомственная!I970</f>
        <v>15000</v>
      </c>
    </row>
    <row r="704" spans="1:8" s="133" customFormat="1">
      <c r="A704" s="220" t="s">
        <v>90</v>
      </c>
      <c r="B704" s="20" t="s">
        <v>369</v>
      </c>
      <c r="C704" s="3" t="s">
        <v>49</v>
      </c>
      <c r="D704" s="3" t="s">
        <v>47</v>
      </c>
      <c r="E704" s="3" t="s">
        <v>17</v>
      </c>
      <c r="F704" s="7">
        <f>Ведомственная!G898</f>
        <v>0</v>
      </c>
      <c r="G704" s="7">
        <f>Ведомственная!H898</f>
        <v>0</v>
      </c>
      <c r="H704" s="7">
        <f>Ведомственная!I898</f>
        <v>0</v>
      </c>
    </row>
    <row r="705" spans="1:8" s="133" customFormat="1">
      <c r="A705" s="218"/>
      <c r="B705" s="20" t="s">
        <v>369</v>
      </c>
      <c r="C705" s="3" t="s">
        <v>49</v>
      </c>
      <c r="D705" s="3" t="s">
        <v>47</v>
      </c>
      <c r="E705" s="3" t="s">
        <v>20</v>
      </c>
      <c r="F705" s="7">
        <f>Ведомственная!G971</f>
        <v>350</v>
      </c>
      <c r="G705" s="7">
        <f>Ведомственная!H971</f>
        <v>3869.7</v>
      </c>
      <c r="H705" s="7">
        <f>Ведомственная!I971</f>
        <v>0</v>
      </c>
    </row>
    <row r="706" spans="1:8" s="133" customFormat="1" ht="31.5">
      <c r="A706" s="206" t="s">
        <v>384</v>
      </c>
      <c r="B706" s="20" t="s">
        <v>408</v>
      </c>
      <c r="C706" s="3"/>
      <c r="D706" s="3"/>
      <c r="E706" s="3"/>
      <c r="F706" s="7">
        <f>F707+F715</f>
        <v>4760</v>
      </c>
      <c r="G706" s="7">
        <f t="shared" ref="G706:H706" si="304">G707+G715</f>
        <v>5760</v>
      </c>
      <c r="H706" s="7">
        <f t="shared" si="304"/>
        <v>10400</v>
      </c>
    </row>
    <row r="707" spans="1:8" s="133" customFormat="1">
      <c r="A707" s="206" t="s">
        <v>18</v>
      </c>
      <c r="B707" s="20" t="s">
        <v>610</v>
      </c>
      <c r="C707" s="3"/>
      <c r="D707" s="3"/>
      <c r="E707" s="3"/>
      <c r="F707" s="7">
        <f>SUM(F708:F714)</f>
        <v>760</v>
      </c>
      <c r="G707" s="7">
        <f t="shared" ref="G707:H707" si="305">SUM(G708:G714)</f>
        <v>1760</v>
      </c>
      <c r="H707" s="7">
        <f t="shared" si="305"/>
        <v>4400</v>
      </c>
    </row>
    <row r="708" spans="1:8" s="133" customFormat="1">
      <c r="A708" s="220" t="s">
        <v>22</v>
      </c>
      <c r="B708" s="20" t="s">
        <v>610</v>
      </c>
      <c r="C708" s="3" t="s">
        <v>32</v>
      </c>
      <c r="D708" s="3" t="s">
        <v>47</v>
      </c>
      <c r="E708" s="3" t="s">
        <v>20</v>
      </c>
      <c r="F708" s="7">
        <f>Ведомственная!G974</f>
        <v>35</v>
      </c>
      <c r="G708" s="7">
        <f>Ведомственная!H974</f>
        <v>0</v>
      </c>
      <c r="H708" s="7">
        <f>Ведомственная!I974</f>
        <v>0</v>
      </c>
    </row>
    <row r="709" spans="1:8" s="133" customFormat="1">
      <c r="A709" s="218"/>
      <c r="B709" s="20" t="s">
        <v>610</v>
      </c>
      <c r="C709" s="3" t="s">
        <v>32</v>
      </c>
      <c r="D709" s="3" t="s">
        <v>47</v>
      </c>
      <c r="E709" s="3" t="s">
        <v>64</v>
      </c>
      <c r="F709" s="7">
        <f>Ведомственная!G1051</f>
        <v>191.5</v>
      </c>
      <c r="G709" s="7">
        <f>Ведомственная!H1051</f>
        <v>360</v>
      </c>
      <c r="H709" s="7">
        <f>Ведомственная!I1051</f>
        <v>600</v>
      </c>
    </row>
    <row r="710" spans="1:8" s="133" customFormat="1">
      <c r="A710" s="220" t="s">
        <v>19</v>
      </c>
      <c r="B710" s="20" t="s">
        <v>610</v>
      </c>
      <c r="C710" s="3" t="s">
        <v>39</v>
      </c>
      <c r="D710" s="3" t="s">
        <v>47</v>
      </c>
      <c r="E710" s="3" t="s">
        <v>64</v>
      </c>
      <c r="F710" s="7">
        <f>Ведомственная!G1052</f>
        <v>98.5</v>
      </c>
      <c r="G710" s="7">
        <f>Ведомственная!H1052</f>
        <v>100</v>
      </c>
      <c r="H710" s="7">
        <f>Ведомственная!I1052</f>
        <v>200</v>
      </c>
    </row>
    <row r="711" spans="1:8" s="183" customFormat="1">
      <c r="A711" s="221"/>
      <c r="B711" s="20" t="s">
        <v>610</v>
      </c>
      <c r="C711" s="3" t="s">
        <v>39</v>
      </c>
      <c r="D711" s="3" t="s">
        <v>14</v>
      </c>
      <c r="E711" s="3" t="s">
        <v>24</v>
      </c>
      <c r="F711" s="7">
        <f>Ведомственная!G1092</f>
        <v>0</v>
      </c>
      <c r="G711" s="7">
        <f>Ведомственная!H1092</f>
        <v>1000</v>
      </c>
      <c r="H711" s="7">
        <f>Ведомственная!I1092</f>
        <v>3000</v>
      </c>
    </row>
    <row r="712" spans="1:8" s="133" customFormat="1">
      <c r="A712" s="220" t="s">
        <v>90</v>
      </c>
      <c r="B712" s="20" t="s">
        <v>610</v>
      </c>
      <c r="C712" s="3" t="s">
        <v>49</v>
      </c>
      <c r="D712" s="3" t="s">
        <v>47</v>
      </c>
      <c r="E712" s="3" t="s">
        <v>17</v>
      </c>
      <c r="F712" s="7">
        <f>Ведомственная!G901</f>
        <v>0</v>
      </c>
      <c r="G712" s="7">
        <f>Ведомственная!H901</f>
        <v>0</v>
      </c>
      <c r="H712" s="7">
        <f>Ведомственная!I901</f>
        <v>0</v>
      </c>
    </row>
    <row r="713" spans="1:8" s="133" customFormat="1">
      <c r="A713" s="217"/>
      <c r="B713" s="20" t="s">
        <v>610</v>
      </c>
      <c r="C713" s="3" t="s">
        <v>49</v>
      </c>
      <c r="D713" s="3" t="s">
        <v>47</v>
      </c>
      <c r="E713" s="3" t="s">
        <v>20</v>
      </c>
      <c r="F713" s="7">
        <f>Ведомственная!G975</f>
        <v>60</v>
      </c>
      <c r="G713" s="7">
        <f>Ведомственная!H975</f>
        <v>0</v>
      </c>
      <c r="H713" s="7">
        <f>Ведомственная!I975</f>
        <v>0</v>
      </c>
    </row>
    <row r="714" spans="1:8" s="133" customFormat="1">
      <c r="A714" s="218"/>
      <c r="B714" s="20" t="s">
        <v>610</v>
      </c>
      <c r="C714" s="3" t="s">
        <v>49</v>
      </c>
      <c r="D714" s="3" t="s">
        <v>47</v>
      </c>
      <c r="E714" s="3" t="s">
        <v>24</v>
      </c>
      <c r="F714" s="7">
        <f>Ведомственная!G999</f>
        <v>375</v>
      </c>
      <c r="G714" s="7">
        <f>Ведомственная!H999</f>
        <v>300</v>
      </c>
      <c r="H714" s="7">
        <f>Ведомственная!I999</f>
        <v>600</v>
      </c>
    </row>
    <row r="715" spans="1:8" s="133" customFormat="1" ht="47.25">
      <c r="A715" s="13" t="s">
        <v>786</v>
      </c>
      <c r="B715" s="18" t="s">
        <v>641</v>
      </c>
      <c r="C715" s="3"/>
      <c r="D715" s="3"/>
      <c r="E715" s="3"/>
      <c r="F715" s="7">
        <f>F716</f>
        <v>4000</v>
      </c>
      <c r="G715" s="7">
        <f t="shared" ref="G715:H715" si="306">G716</f>
        <v>4000</v>
      </c>
      <c r="H715" s="7">
        <f t="shared" si="306"/>
        <v>6000</v>
      </c>
    </row>
    <row r="716" spans="1:8" s="133" customFormat="1">
      <c r="A716" s="207" t="s">
        <v>19</v>
      </c>
      <c r="B716" s="18" t="s">
        <v>641</v>
      </c>
      <c r="C716" s="3" t="s">
        <v>39</v>
      </c>
      <c r="D716" s="3" t="s">
        <v>14</v>
      </c>
      <c r="E716" s="3" t="s">
        <v>24</v>
      </c>
      <c r="F716" s="7">
        <f>Ведомственная!G1094</f>
        <v>4000</v>
      </c>
      <c r="G716" s="7">
        <f>Ведомственная!H1094</f>
        <v>4000</v>
      </c>
      <c r="H716" s="7">
        <f>Ведомственная!I1094</f>
        <v>6000</v>
      </c>
    </row>
    <row r="717" spans="1:8" s="133" customFormat="1" ht="58.5" customHeight="1">
      <c r="A717" s="207" t="s">
        <v>835</v>
      </c>
      <c r="B717" s="131" t="s">
        <v>385</v>
      </c>
      <c r="C717" s="130"/>
      <c r="D717" s="3"/>
      <c r="E717" s="3"/>
      <c r="F717" s="7">
        <f>F718+F724</f>
        <v>6918.1</v>
      </c>
      <c r="G717" s="7">
        <f>G718+G724</f>
        <v>4918.1000000000004</v>
      </c>
      <c r="H717" s="7">
        <f>H718+H724</f>
        <v>9450.2999999999993</v>
      </c>
    </row>
    <row r="718" spans="1:8" s="133" customFormat="1">
      <c r="A718" s="206" t="s">
        <v>18</v>
      </c>
      <c r="B718" s="131" t="s">
        <v>386</v>
      </c>
      <c r="C718" s="130"/>
      <c r="D718" s="3"/>
      <c r="E718" s="3"/>
      <c r="F718" s="7">
        <f>SUM(F719:F723)</f>
        <v>2918.1</v>
      </c>
      <c r="G718" s="7">
        <f t="shared" ref="G718:H718" si="307">SUM(G719:G723)</f>
        <v>918.1</v>
      </c>
      <c r="H718" s="7">
        <f t="shared" si="307"/>
        <v>2000</v>
      </c>
    </row>
    <row r="719" spans="1:8" s="133" customFormat="1">
      <c r="A719" s="224" t="s">
        <v>22</v>
      </c>
      <c r="B719" s="130" t="s">
        <v>386</v>
      </c>
      <c r="C719" s="130" t="s">
        <v>32</v>
      </c>
      <c r="D719" s="3" t="s">
        <v>47</v>
      </c>
      <c r="E719" s="3" t="s">
        <v>47</v>
      </c>
      <c r="F719" s="7">
        <f>Ведомственная!G1020</f>
        <v>250</v>
      </c>
      <c r="G719" s="7">
        <f>Ведомственная!H1020</f>
        <v>250</v>
      </c>
      <c r="H719" s="7">
        <f>Ведомственная!I1020</f>
        <v>500</v>
      </c>
    </row>
    <row r="720" spans="1:8" s="133" customFormat="1">
      <c r="A720" s="225"/>
      <c r="B720" s="130" t="s">
        <v>386</v>
      </c>
      <c r="C720" s="130" t="s">
        <v>32</v>
      </c>
      <c r="D720" s="3" t="s">
        <v>47</v>
      </c>
      <c r="E720" s="3" t="s">
        <v>64</v>
      </c>
      <c r="F720" s="7">
        <f>Ведомственная!G1055</f>
        <v>468.1</v>
      </c>
      <c r="G720" s="7">
        <f>Ведомственная!H1055</f>
        <v>468.1</v>
      </c>
      <c r="H720" s="7">
        <f>Ведомственная!I1055</f>
        <v>1000</v>
      </c>
    </row>
    <row r="721" spans="1:10" s="155" customFormat="1" hidden="1">
      <c r="A721" s="206" t="s">
        <v>19</v>
      </c>
      <c r="B721" s="130" t="s">
        <v>386</v>
      </c>
      <c r="C721" s="130" t="s">
        <v>39</v>
      </c>
      <c r="D721" s="3" t="s">
        <v>47</v>
      </c>
      <c r="E721" s="3" t="s">
        <v>47</v>
      </c>
      <c r="F721" s="7">
        <f>Ведомственная!G1021</f>
        <v>0</v>
      </c>
      <c r="G721" s="7">
        <f>Ведомственная!H1021</f>
        <v>0</v>
      </c>
      <c r="H721" s="7">
        <f>Ведомственная!I1021</f>
        <v>0</v>
      </c>
    </row>
    <row r="722" spans="1:10" s="150" customFormat="1">
      <c r="A722" s="220" t="s">
        <v>90</v>
      </c>
      <c r="B722" s="131" t="s">
        <v>386</v>
      </c>
      <c r="C722" s="130" t="s">
        <v>49</v>
      </c>
      <c r="D722" s="3" t="s">
        <v>47</v>
      </c>
      <c r="E722" s="3" t="s">
        <v>20</v>
      </c>
      <c r="F722" s="7">
        <f>Ведомственная!G978</f>
        <v>0</v>
      </c>
      <c r="G722" s="7">
        <f>Ведомственная!H978</f>
        <v>0</v>
      </c>
      <c r="H722" s="7">
        <f>Ведомственная!I978</f>
        <v>0</v>
      </c>
    </row>
    <row r="723" spans="1:10" s="133" customFormat="1">
      <c r="A723" s="221"/>
      <c r="B723" s="131" t="s">
        <v>386</v>
      </c>
      <c r="C723" s="130" t="s">
        <v>49</v>
      </c>
      <c r="D723" s="3" t="s">
        <v>47</v>
      </c>
      <c r="E723" s="3" t="s">
        <v>24</v>
      </c>
      <c r="F723" s="7">
        <f>Ведомственная!G1002</f>
        <v>2200</v>
      </c>
      <c r="G723" s="7">
        <f>Ведомственная!H1002</f>
        <v>200</v>
      </c>
      <c r="H723" s="7">
        <f>Ведомственная!I1002</f>
        <v>500</v>
      </c>
    </row>
    <row r="724" spans="1:10" s="133" customFormat="1" ht="31.5">
      <c r="A724" s="206" t="s">
        <v>836</v>
      </c>
      <c r="B724" s="130" t="s">
        <v>626</v>
      </c>
      <c r="C724" s="130"/>
      <c r="D724" s="3"/>
      <c r="E724" s="3"/>
      <c r="F724" s="7">
        <f>SUM(F725:F727)</f>
        <v>4000</v>
      </c>
      <c r="G724" s="7">
        <f>SUM(G725:G727)</f>
        <v>4000</v>
      </c>
      <c r="H724" s="7">
        <f>SUM(H725:H727)</f>
        <v>7450.2999999999993</v>
      </c>
      <c r="I724" s="148"/>
      <c r="J724" s="148"/>
    </row>
    <row r="725" spans="1:10" s="133" customFormat="1" ht="63">
      <c r="A725" s="134" t="s">
        <v>21</v>
      </c>
      <c r="B725" s="130" t="s">
        <v>626</v>
      </c>
      <c r="C725" s="130" t="s">
        <v>31</v>
      </c>
      <c r="D725" s="3" t="s">
        <v>47</v>
      </c>
      <c r="E725" s="3" t="s">
        <v>47</v>
      </c>
      <c r="F725" s="7">
        <f>Ведомственная!G1023+Ведомственная!G1157</f>
        <v>4000</v>
      </c>
      <c r="G725" s="7">
        <f>Ведомственная!H1023+Ведомственная!H1157</f>
        <v>4000</v>
      </c>
      <c r="H725" s="7">
        <f>Ведомственная!I1023+Ведомственная!I1157</f>
        <v>6191.7</v>
      </c>
      <c r="I725" s="148"/>
      <c r="J725" s="148"/>
    </row>
    <row r="726" spans="1:10" s="133" customFormat="1" ht="31.5">
      <c r="A726" s="206" t="s">
        <v>22</v>
      </c>
      <c r="B726" s="130" t="s">
        <v>626</v>
      </c>
      <c r="C726" s="130" t="s">
        <v>32</v>
      </c>
      <c r="D726" s="3" t="s">
        <v>47</v>
      </c>
      <c r="E726" s="3" t="s">
        <v>47</v>
      </c>
      <c r="F726" s="7">
        <f>Ведомственная!G1024+Ведомственная!G1158</f>
        <v>0</v>
      </c>
      <c r="G726" s="7">
        <f>Ведомственная!H1024+Ведомственная!H1158</f>
        <v>0</v>
      </c>
      <c r="H726" s="7">
        <f>Ведомственная!I1024+Ведомственная!I1158</f>
        <v>1258.5999999999999</v>
      </c>
    </row>
    <row r="727" spans="1:10" s="133" customFormat="1" ht="31.5" hidden="1">
      <c r="A727" s="206" t="s">
        <v>90</v>
      </c>
      <c r="B727" s="130" t="s">
        <v>626</v>
      </c>
      <c r="C727" s="130" t="s">
        <v>49</v>
      </c>
      <c r="D727" s="3" t="s">
        <v>47</v>
      </c>
      <c r="E727" s="3" t="s">
        <v>47</v>
      </c>
      <c r="F727" s="7">
        <f>Ведомственная!G1025+Ведомственная!G1159</f>
        <v>0</v>
      </c>
      <c r="G727" s="7">
        <f>Ведомственная!H1025+Ведомственная!H1159</f>
        <v>0</v>
      </c>
      <c r="H727" s="7">
        <f>Ведомственная!I1025+Ведомственная!I1159</f>
        <v>0</v>
      </c>
    </row>
    <row r="728" spans="1:10" s="133" customFormat="1" ht="63">
      <c r="A728" s="206" t="s">
        <v>780</v>
      </c>
      <c r="B728" s="130" t="s">
        <v>402</v>
      </c>
      <c r="C728" s="132"/>
      <c r="D728" s="3"/>
      <c r="E728" s="3"/>
      <c r="F728" s="7">
        <f>F738+F745+F748+F751+F753+F743+F729+F732+F735</f>
        <v>118862.50000000001</v>
      </c>
      <c r="G728" s="7">
        <f t="shared" ref="G728:H728" si="308">G738+G745+G748+G751+G753+G743+G729+G732+G735</f>
        <v>123712.29999999999</v>
      </c>
      <c r="H728" s="7">
        <f t="shared" si="308"/>
        <v>130766.1</v>
      </c>
    </row>
    <row r="729" spans="1:10" s="183" customFormat="1" ht="94.5">
      <c r="A729" s="206" t="s">
        <v>636</v>
      </c>
      <c r="B729" s="20" t="s">
        <v>839</v>
      </c>
      <c r="C729" s="3"/>
      <c r="D729" s="3"/>
      <c r="E729" s="3"/>
      <c r="F729" s="7">
        <f>F730+F731</f>
        <v>146.4</v>
      </c>
      <c r="G729" s="7">
        <f t="shared" ref="G729:H729" si="309">G730+G731</f>
        <v>146.4</v>
      </c>
      <c r="H729" s="7">
        <f t="shared" si="309"/>
        <v>146.4</v>
      </c>
    </row>
    <row r="730" spans="1:10" s="183" customFormat="1" ht="63">
      <c r="A730" s="206" t="s">
        <v>21</v>
      </c>
      <c r="B730" s="20" t="s">
        <v>839</v>
      </c>
      <c r="C730" s="3" t="s">
        <v>31</v>
      </c>
      <c r="D730" s="3" t="s">
        <v>47</v>
      </c>
      <c r="E730" s="3" t="s">
        <v>64</v>
      </c>
      <c r="F730" s="7">
        <f>Ведомственная!G1058</f>
        <v>139.4</v>
      </c>
      <c r="G730" s="7">
        <f>Ведомственная!H1058</f>
        <v>139.4</v>
      </c>
      <c r="H730" s="7">
        <f>Ведомственная!I1058</f>
        <v>139.4</v>
      </c>
    </row>
    <row r="731" spans="1:10" s="183" customFormat="1" ht="31.5">
      <c r="A731" s="206" t="s">
        <v>22</v>
      </c>
      <c r="B731" s="20" t="s">
        <v>839</v>
      </c>
      <c r="C731" s="3" t="s">
        <v>32</v>
      </c>
      <c r="D731" s="3" t="s">
        <v>47</v>
      </c>
      <c r="E731" s="3" t="s">
        <v>64</v>
      </c>
      <c r="F731" s="7">
        <f>Ведомственная!G1059</f>
        <v>7</v>
      </c>
      <c r="G731" s="7">
        <f>Ведомственная!H1059</f>
        <v>7</v>
      </c>
      <c r="H731" s="7">
        <f>Ведомственная!I1059</f>
        <v>7</v>
      </c>
    </row>
    <row r="732" spans="1:10" s="183" customFormat="1" ht="110.25">
      <c r="A732" s="206" t="s">
        <v>637</v>
      </c>
      <c r="B732" s="20" t="s">
        <v>840</v>
      </c>
      <c r="C732" s="3"/>
      <c r="D732" s="3"/>
      <c r="E732" s="3"/>
      <c r="F732" s="7">
        <f>F733+F734</f>
        <v>22.1</v>
      </c>
      <c r="G732" s="7">
        <f t="shared" ref="G732:H732" si="310">G733+G734</f>
        <v>22.1</v>
      </c>
      <c r="H732" s="7">
        <f t="shared" si="310"/>
        <v>22.1</v>
      </c>
    </row>
    <row r="733" spans="1:10" s="183" customFormat="1" ht="63">
      <c r="A733" s="206" t="s">
        <v>21</v>
      </c>
      <c r="B733" s="20" t="s">
        <v>840</v>
      </c>
      <c r="C733" s="3" t="s">
        <v>31</v>
      </c>
      <c r="D733" s="3" t="s">
        <v>47</v>
      </c>
      <c r="E733" s="3" t="s">
        <v>64</v>
      </c>
      <c r="F733" s="7">
        <f>Ведомственная!G1061</f>
        <v>21</v>
      </c>
      <c r="G733" s="7">
        <f>Ведомственная!H1061</f>
        <v>21</v>
      </c>
      <c r="H733" s="7">
        <f>Ведомственная!I1061</f>
        <v>21</v>
      </c>
    </row>
    <row r="734" spans="1:10" s="183" customFormat="1" ht="31.5">
      <c r="A734" s="137" t="s">
        <v>22</v>
      </c>
      <c r="B734" s="20" t="s">
        <v>840</v>
      </c>
      <c r="C734" s="3" t="s">
        <v>32</v>
      </c>
      <c r="D734" s="3" t="s">
        <v>47</v>
      </c>
      <c r="E734" s="3" t="s">
        <v>64</v>
      </c>
      <c r="F734" s="7">
        <f>Ведомственная!G1062</f>
        <v>1.1000000000000001</v>
      </c>
      <c r="G734" s="7">
        <f>Ведомственная!H1062</f>
        <v>1.1000000000000001</v>
      </c>
      <c r="H734" s="7">
        <f>Ведомственная!I1062</f>
        <v>1.1000000000000001</v>
      </c>
    </row>
    <row r="735" spans="1:10" s="183" customFormat="1" ht="94.5">
      <c r="A735" s="206" t="s">
        <v>638</v>
      </c>
      <c r="B735" s="131" t="s">
        <v>841</v>
      </c>
      <c r="C735" s="3"/>
      <c r="D735" s="3"/>
      <c r="E735" s="3"/>
      <c r="F735" s="7">
        <f>F736+F737</f>
        <v>58.199999999999996</v>
      </c>
      <c r="G735" s="7">
        <f t="shared" ref="G735:H735" si="311">G736+G737</f>
        <v>58.199999999999996</v>
      </c>
      <c r="H735" s="7">
        <f t="shared" si="311"/>
        <v>58.199999999999996</v>
      </c>
    </row>
    <row r="736" spans="1:10" s="183" customFormat="1" ht="63">
      <c r="A736" s="206" t="s">
        <v>21</v>
      </c>
      <c r="B736" s="131" t="s">
        <v>841</v>
      </c>
      <c r="C736" s="3" t="s">
        <v>31</v>
      </c>
      <c r="D736" s="3" t="s">
        <v>47</v>
      </c>
      <c r="E736" s="3" t="s">
        <v>64</v>
      </c>
      <c r="F736" s="7">
        <f>Ведомственная!G1064</f>
        <v>55.4</v>
      </c>
      <c r="G736" s="7">
        <f>Ведомственная!H1064</f>
        <v>55.4</v>
      </c>
      <c r="H736" s="7">
        <f>Ведомственная!I1064</f>
        <v>55.4</v>
      </c>
    </row>
    <row r="737" spans="1:8" s="183" customFormat="1" ht="31.5">
      <c r="A737" s="137" t="s">
        <v>22</v>
      </c>
      <c r="B737" s="131" t="s">
        <v>841</v>
      </c>
      <c r="C737" s="3" t="s">
        <v>32</v>
      </c>
      <c r="D737" s="3" t="s">
        <v>47</v>
      </c>
      <c r="E737" s="3" t="s">
        <v>64</v>
      </c>
      <c r="F737" s="7">
        <f>Ведомственная!G1065</f>
        <v>2.8</v>
      </c>
      <c r="G737" s="7">
        <f>Ведомственная!H1065</f>
        <v>2.8</v>
      </c>
      <c r="H737" s="7">
        <f>Ведомственная!I1065</f>
        <v>2.8</v>
      </c>
    </row>
    <row r="738" spans="1:8" s="133" customFormat="1">
      <c r="A738" s="206" t="s">
        <v>216</v>
      </c>
      <c r="B738" s="30" t="s">
        <v>630</v>
      </c>
      <c r="C738" s="130"/>
      <c r="D738" s="3"/>
      <c r="E738" s="3"/>
      <c r="F738" s="7">
        <f>SUM(F739:F742)</f>
        <v>80723.800000000017</v>
      </c>
      <c r="G738" s="7">
        <f t="shared" ref="G738:H738" si="312">SUM(G739:G742)</f>
        <v>82502.399999999994</v>
      </c>
      <c r="H738" s="7">
        <f t="shared" si="312"/>
        <v>87754.8</v>
      </c>
    </row>
    <row r="739" spans="1:8" s="133" customFormat="1" ht="63">
      <c r="A739" s="134" t="s">
        <v>21</v>
      </c>
      <c r="B739" s="30" t="s">
        <v>630</v>
      </c>
      <c r="C739" s="130" t="s">
        <v>31</v>
      </c>
      <c r="D739" s="3" t="s">
        <v>47</v>
      </c>
      <c r="E739" s="3" t="s">
        <v>64</v>
      </c>
      <c r="F739" s="7">
        <f>Ведомственная!G1067</f>
        <v>70392.3</v>
      </c>
      <c r="G739" s="7">
        <f>Ведомственная!H1067</f>
        <v>72022.5</v>
      </c>
      <c r="H739" s="7">
        <f>Ведомственная!I1067</f>
        <v>72022.5</v>
      </c>
    </row>
    <row r="740" spans="1:8" s="133" customFormat="1" ht="63">
      <c r="A740" s="134" t="s">
        <v>21</v>
      </c>
      <c r="B740" s="30" t="s">
        <v>630</v>
      </c>
      <c r="C740" s="130" t="s">
        <v>31</v>
      </c>
      <c r="D740" s="3" t="s">
        <v>62</v>
      </c>
      <c r="E740" s="3" t="s">
        <v>61</v>
      </c>
      <c r="F740" s="7">
        <f>SUM(Ведомственная!G1128)</f>
        <v>4268.1000000000004</v>
      </c>
      <c r="G740" s="7">
        <f>SUM(Ведомственная!H1128)</f>
        <v>4268.1000000000004</v>
      </c>
      <c r="H740" s="7">
        <f>SUM(Ведомственная!I1128)</f>
        <v>4268.1000000000004</v>
      </c>
    </row>
    <row r="741" spans="1:8" s="133" customFormat="1" ht="31.5">
      <c r="A741" s="206" t="s">
        <v>22</v>
      </c>
      <c r="B741" s="30" t="s">
        <v>630</v>
      </c>
      <c r="C741" s="130" t="s">
        <v>32</v>
      </c>
      <c r="D741" s="3" t="s">
        <v>47</v>
      </c>
      <c r="E741" s="3" t="s">
        <v>64</v>
      </c>
      <c r="F741" s="7">
        <f>Ведомственная!G1068</f>
        <v>5902.6</v>
      </c>
      <c r="G741" s="7">
        <f>Ведомственная!H1068</f>
        <v>6050.9999999999882</v>
      </c>
      <c r="H741" s="7">
        <f>Ведомственная!I1068</f>
        <v>11303.399999999998</v>
      </c>
    </row>
    <row r="742" spans="1:8" s="133" customFormat="1">
      <c r="A742" s="206" t="s">
        <v>10</v>
      </c>
      <c r="B742" s="30" t="s">
        <v>630</v>
      </c>
      <c r="C742" s="130" t="s">
        <v>36</v>
      </c>
      <c r="D742" s="3" t="s">
        <v>47</v>
      </c>
      <c r="E742" s="3" t="s">
        <v>64</v>
      </c>
      <c r="F742" s="7">
        <f>Ведомственная!G1069</f>
        <v>160.80000000000001</v>
      </c>
      <c r="G742" s="7">
        <f>Ведомственная!H1069</f>
        <v>160.80000000000001</v>
      </c>
      <c r="H742" s="7">
        <f>Ведомственная!I1069</f>
        <v>160.80000000000001</v>
      </c>
    </row>
    <row r="743" spans="1:8" s="133" customFormat="1">
      <c r="A743" s="206" t="s">
        <v>18</v>
      </c>
      <c r="B743" s="130" t="s">
        <v>631</v>
      </c>
      <c r="C743" s="130"/>
      <c r="D743" s="3"/>
      <c r="E743" s="3"/>
      <c r="F743" s="7">
        <f>F744</f>
        <v>0</v>
      </c>
      <c r="G743" s="7">
        <f t="shared" ref="G743:H743" si="313">G744</f>
        <v>0</v>
      </c>
      <c r="H743" s="7">
        <f t="shared" si="313"/>
        <v>0</v>
      </c>
    </row>
    <row r="744" spans="1:8" s="133" customFormat="1" ht="31.5">
      <c r="A744" s="206" t="s">
        <v>22</v>
      </c>
      <c r="B744" s="130" t="s">
        <v>631</v>
      </c>
      <c r="C744" s="130" t="s">
        <v>32</v>
      </c>
      <c r="D744" s="3" t="s">
        <v>47</v>
      </c>
      <c r="E744" s="3" t="s">
        <v>64</v>
      </c>
      <c r="F744" s="7">
        <f>Ведомственная!G1071</f>
        <v>0</v>
      </c>
      <c r="G744" s="7">
        <f>Ведомственная!H1071</f>
        <v>0</v>
      </c>
      <c r="H744" s="7">
        <f>Ведомственная!I1071</f>
        <v>0</v>
      </c>
    </row>
    <row r="745" spans="1:8" s="133" customFormat="1">
      <c r="A745" s="137" t="s">
        <v>27</v>
      </c>
      <c r="B745" s="139" t="s">
        <v>632</v>
      </c>
      <c r="C745" s="136"/>
      <c r="D745" s="3"/>
      <c r="E745" s="3"/>
      <c r="F745" s="7">
        <f>F746+F747</f>
        <v>34982.5</v>
      </c>
      <c r="G745" s="7">
        <f t="shared" ref="G745:H745" si="314">G746+G747</f>
        <v>38107.300000000003</v>
      </c>
      <c r="H745" s="7">
        <f t="shared" si="314"/>
        <v>38107.300000000003</v>
      </c>
    </row>
    <row r="746" spans="1:8" s="133" customFormat="1" ht="63">
      <c r="A746" s="137" t="s">
        <v>21</v>
      </c>
      <c r="B746" s="139" t="s">
        <v>632</v>
      </c>
      <c r="C746" s="136" t="s">
        <v>31</v>
      </c>
      <c r="D746" s="3" t="s">
        <v>47</v>
      </c>
      <c r="E746" s="3" t="s">
        <v>64</v>
      </c>
      <c r="F746" s="7">
        <f>Ведомственная!G1073</f>
        <v>34981.5</v>
      </c>
      <c r="G746" s="7">
        <f>Ведомственная!H1073</f>
        <v>38106.300000000003</v>
      </c>
      <c r="H746" s="7">
        <f>Ведомственная!I1073</f>
        <v>38106.300000000003</v>
      </c>
    </row>
    <row r="747" spans="1:8" s="133" customFormat="1" ht="31.5">
      <c r="A747" s="137" t="s">
        <v>22</v>
      </c>
      <c r="B747" s="139" t="s">
        <v>632</v>
      </c>
      <c r="C747" s="136" t="s">
        <v>32</v>
      </c>
      <c r="D747" s="3" t="s">
        <v>47</v>
      </c>
      <c r="E747" s="3" t="s">
        <v>64</v>
      </c>
      <c r="F747" s="7">
        <f>Ведомственная!G1074</f>
        <v>1</v>
      </c>
      <c r="G747" s="7">
        <f>Ведомственная!H1074</f>
        <v>1</v>
      </c>
      <c r="H747" s="7">
        <f>Ведомственная!I1074</f>
        <v>1</v>
      </c>
    </row>
    <row r="748" spans="1:8" s="133" customFormat="1">
      <c r="A748" s="137" t="s">
        <v>35</v>
      </c>
      <c r="B748" s="139" t="s">
        <v>633</v>
      </c>
      <c r="C748" s="136"/>
      <c r="D748" s="3"/>
      <c r="E748" s="3"/>
      <c r="F748" s="7">
        <f>F749+F750</f>
        <v>344.5</v>
      </c>
      <c r="G748" s="7">
        <f t="shared" ref="G748:H748" si="315">G749+G750</f>
        <v>494.5</v>
      </c>
      <c r="H748" s="7">
        <f t="shared" si="315"/>
        <v>556</v>
      </c>
    </row>
    <row r="749" spans="1:8" s="133" customFormat="1" ht="31.5">
      <c r="A749" s="137" t="s">
        <v>22</v>
      </c>
      <c r="B749" s="139" t="s">
        <v>633</v>
      </c>
      <c r="C749" s="136" t="s">
        <v>32</v>
      </c>
      <c r="D749" s="3" t="s">
        <v>47</v>
      </c>
      <c r="E749" s="3" t="s">
        <v>64</v>
      </c>
      <c r="F749" s="7">
        <f>Ведомственная!G1076</f>
        <v>343</v>
      </c>
      <c r="G749" s="7">
        <f>Ведомственная!H1076</f>
        <v>493</v>
      </c>
      <c r="H749" s="7">
        <f>Ведомственная!I1076</f>
        <v>554.5</v>
      </c>
    </row>
    <row r="750" spans="1:8" s="133" customFormat="1">
      <c r="A750" s="206" t="s">
        <v>10</v>
      </c>
      <c r="B750" s="139" t="s">
        <v>633</v>
      </c>
      <c r="C750" s="136" t="s">
        <v>36</v>
      </c>
      <c r="D750" s="3" t="s">
        <v>47</v>
      </c>
      <c r="E750" s="3" t="s">
        <v>64</v>
      </c>
      <c r="F750" s="7">
        <f>Ведомственная!G1077</f>
        <v>1.5</v>
      </c>
      <c r="G750" s="7">
        <f>Ведомственная!H1077</f>
        <v>1.5</v>
      </c>
      <c r="H750" s="7">
        <f>Ведомственная!I1077</f>
        <v>1.5</v>
      </c>
    </row>
    <row r="751" spans="1:8" s="133" customFormat="1" ht="31.5">
      <c r="A751" s="137" t="s">
        <v>37</v>
      </c>
      <c r="B751" s="139" t="s">
        <v>634</v>
      </c>
      <c r="C751" s="136"/>
      <c r="D751" s="3"/>
      <c r="E751" s="3"/>
      <c r="F751" s="7">
        <f>F752</f>
        <v>1481.2</v>
      </c>
      <c r="G751" s="7">
        <f t="shared" ref="G751:H751" si="316">G752</f>
        <v>1481.2</v>
      </c>
      <c r="H751" s="7">
        <f t="shared" si="316"/>
        <v>1730.5</v>
      </c>
    </row>
    <row r="752" spans="1:8" s="133" customFormat="1" ht="31.5">
      <c r="A752" s="137" t="s">
        <v>22</v>
      </c>
      <c r="B752" s="139" t="s">
        <v>634</v>
      </c>
      <c r="C752" s="136" t="s">
        <v>32</v>
      </c>
      <c r="D752" s="3" t="s">
        <v>47</v>
      </c>
      <c r="E752" s="3" t="s">
        <v>64</v>
      </c>
      <c r="F752" s="7">
        <f>Ведомственная!G1079</f>
        <v>1481.2</v>
      </c>
      <c r="G752" s="7">
        <f>Ведомственная!H1079</f>
        <v>1481.2</v>
      </c>
      <c r="H752" s="7">
        <f>Ведомственная!I1079</f>
        <v>1730.5</v>
      </c>
    </row>
    <row r="753" spans="1:8" s="133" customFormat="1" ht="31.5">
      <c r="A753" s="137" t="s">
        <v>407</v>
      </c>
      <c r="B753" s="139" t="s">
        <v>635</v>
      </c>
      <c r="C753" s="136"/>
      <c r="D753" s="3"/>
      <c r="E753" s="3"/>
      <c r="F753" s="7">
        <f>Ведомственная!G1080</f>
        <v>1103.8</v>
      </c>
      <c r="G753" s="7">
        <f>Ведомственная!H1080</f>
        <v>900.19999999999993</v>
      </c>
      <c r="H753" s="7">
        <f>Ведомственная!I1080</f>
        <v>2390.8000000000002</v>
      </c>
    </row>
    <row r="754" spans="1:8" s="133" customFormat="1" ht="31.5">
      <c r="A754" s="137" t="s">
        <v>22</v>
      </c>
      <c r="B754" s="139" t="s">
        <v>635</v>
      </c>
      <c r="C754" s="136" t="s">
        <v>32</v>
      </c>
      <c r="D754" s="3" t="s">
        <v>47</v>
      </c>
      <c r="E754" s="3" t="s">
        <v>64</v>
      </c>
      <c r="F754" s="7">
        <f>Ведомственная!G1081</f>
        <v>1034.8999999999999</v>
      </c>
      <c r="G754" s="7">
        <f>Ведомственная!H1081</f>
        <v>831.19999999999993</v>
      </c>
      <c r="H754" s="7">
        <f>Ведомственная!I1081</f>
        <v>2321.8000000000002</v>
      </c>
    </row>
    <row r="755" spans="1:8" s="133" customFormat="1">
      <c r="A755" s="206" t="s">
        <v>10</v>
      </c>
      <c r="B755" s="139" t="s">
        <v>635</v>
      </c>
      <c r="C755" s="136" t="s">
        <v>36</v>
      </c>
      <c r="D755" s="3" t="s">
        <v>47</v>
      </c>
      <c r="E755" s="3" t="s">
        <v>64</v>
      </c>
      <c r="F755" s="7">
        <f>Ведомственная!G1082</f>
        <v>68.900000000000006</v>
      </c>
      <c r="G755" s="7">
        <f>Ведомственная!H1082</f>
        <v>69</v>
      </c>
      <c r="H755" s="7">
        <f>Ведомственная!I1082</f>
        <v>69</v>
      </c>
    </row>
    <row r="756" spans="1:8" s="133" customFormat="1" ht="63">
      <c r="A756" s="206" t="s">
        <v>781</v>
      </c>
      <c r="B756" s="20" t="s">
        <v>388</v>
      </c>
      <c r="C756" s="3"/>
      <c r="D756" s="3"/>
      <c r="E756" s="3"/>
      <c r="F756" s="7">
        <f>F757</f>
        <v>27983.5</v>
      </c>
      <c r="G756" s="7">
        <f t="shared" ref="G756:H756" si="317">G757</f>
        <v>13895.3</v>
      </c>
      <c r="H756" s="7">
        <f t="shared" si="317"/>
        <v>22861.7</v>
      </c>
    </row>
    <row r="757" spans="1:8" s="133" customFormat="1">
      <c r="A757" s="206" t="s">
        <v>18</v>
      </c>
      <c r="B757" s="20" t="s">
        <v>389</v>
      </c>
      <c r="C757" s="3"/>
      <c r="D757" s="3"/>
      <c r="E757" s="3"/>
      <c r="F757" s="7">
        <f>SUM(F758:F761)</f>
        <v>27983.5</v>
      </c>
      <c r="G757" s="7">
        <f t="shared" ref="G757:H757" si="318">SUM(G758:G761)</f>
        <v>13895.3</v>
      </c>
      <c r="H757" s="7">
        <f t="shared" si="318"/>
        <v>22861.7</v>
      </c>
    </row>
    <row r="758" spans="1:8" s="133" customFormat="1">
      <c r="A758" s="224" t="s">
        <v>22</v>
      </c>
      <c r="B758" s="20" t="s">
        <v>389</v>
      </c>
      <c r="C758" s="3" t="s">
        <v>32</v>
      </c>
      <c r="D758" s="3" t="s">
        <v>47</v>
      </c>
      <c r="E758" s="3" t="s">
        <v>17</v>
      </c>
      <c r="F758" s="7">
        <f>Ведомственная!G904</f>
        <v>739.6</v>
      </c>
      <c r="G758" s="7">
        <f>Ведомственная!H904</f>
        <v>1408.2</v>
      </c>
      <c r="H758" s="7">
        <f>Ведомственная!I904</f>
        <v>0</v>
      </c>
    </row>
    <row r="759" spans="1:8" s="133" customFormat="1">
      <c r="A759" s="225"/>
      <c r="B759" s="20" t="s">
        <v>389</v>
      </c>
      <c r="C759" s="3" t="s">
        <v>32</v>
      </c>
      <c r="D759" s="3" t="s">
        <v>47</v>
      </c>
      <c r="E759" s="3" t="s">
        <v>20</v>
      </c>
      <c r="F759" s="7">
        <f>Ведомственная!G981</f>
        <v>695</v>
      </c>
      <c r="G759" s="7">
        <f>Ведомственная!H981</f>
        <v>3044.7</v>
      </c>
      <c r="H759" s="7">
        <f>Ведомственная!I981</f>
        <v>300</v>
      </c>
    </row>
    <row r="760" spans="1:8" s="133" customFormat="1">
      <c r="A760" s="224" t="s">
        <v>90</v>
      </c>
      <c r="B760" s="20" t="s">
        <v>389</v>
      </c>
      <c r="C760" s="3" t="s">
        <v>49</v>
      </c>
      <c r="D760" s="3" t="s">
        <v>47</v>
      </c>
      <c r="E760" s="3" t="s">
        <v>17</v>
      </c>
      <c r="F760" s="7">
        <f>Ведомственная!G905</f>
        <v>3900</v>
      </c>
      <c r="G760" s="7">
        <f>Ведомственная!H905</f>
        <v>0</v>
      </c>
      <c r="H760" s="7">
        <f>Ведомственная!I905</f>
        <v>0</v>
      </c>
    </row>
    <row r="761" spans="1:8" s="133" customFormat="1">
      <c r="A761" s="225"/>
      <c r="B761" s="20" t="s">
        <v>389</v>
      </c>
      <c r="C761" s="3" t="s">
        <v>49</v>
      </c>
      <c r="D761" s="3" t="s">
        <v>47</v>
      </c>
      <c r="E761" s="3" t="s">
        <v>20</v>
      </c>
      <c r="F761" s="7">
        <f>Ведомственная!G982</f>
        <v>22648.9</v>
      </c>
      <c r="G761" s="7">
        <f>Ведомственная!H982</f>
        <v>9442.4</v>
      </c>
      <c r="H761" s="7">
        <f>Ведомственная!I982</f>
        <v>22561.7</v>
      </c>
    </row>
    <row r="762" spans="1:8" ht="47.25">
      <c r="A762" s="51" t="s">
        <v>725</v>
      </c>
      <c r="B762" s="52" t="s">
        <v>237</v>
      </c>
      <c r="C762" s="52"/>
      <c r="D762" s="56"/>
      <c r="E762" s="56"/>
      <c r="F762" s="54">
        <f>F763</f>
        <v>178.5</v>
      </c>
      <c r="G762" s="54">
        <f t="shared" ref="G762:H762" si="319">G763</f>
        <v>178.5</v>
      </c>
      <c r="H762" s="54">
        <f t="shared" si="319"/>
        <v>178.5</v>
      </c>
    </row>
    <row r="763" spans="1:8">
      <c r="A763" s="207" t="s">
        <v>147</v>
      </c>
      <c r="B763" s="143" t="s">
        <v>396</v>
      </c>
      <c r="C763" s="143"/>
      <c r="D763" s="3"/>
      <c r="E763" s="3"/>
      <c r="F763" s="7">
        <f>F764</f>
        <v>178.5</v>
      </c>
      <c r="G763" s="7">
        <f t="shared" ref="G763:H763" si="320">G764</f>
        <v>178.5</v>
      </c>
      <c r="H763" s="7">
        <f t="shared" si="320"/>
        <v>178.5</v>
      </c>
    </row>
    <row r="764" spans="1:8" ht="31.5">
      <c r="A764" s="207" t="s">
        <v>397</v>
      </c>
      <c r="B764" s="143" t="s">
        <v>398</v>
      </c>
      <c r="C764" s="143"/>
      <c r="D764" s="3"/>
      <c r="E764" s="3"/>
      <c r="F764" s="7">
        <f>F765</f>
        <v>178.5</v>
      </c>
      <c r="G764" s="7">
        <f t="shared" ref="G764:H764" si="321">G765</f>
        <v>178.5</v>
      </c>
      <c r="H764" s="7">
        <f t="shared" si="321"/>
        <v>178.5</v>
      </c>
    </row>
    <row r="765" spans="1:8">
      <c r="A765" s="207" t="s">
        <v>18</v>
      </c>
      <c r="B765" s="143" t="s">
        <v>399</v>
      </c>
      <c r="C765" s="143"/>
      <c r="D765" s="3"/>
      <c r="E765" s="3"/>
      <c r="F765" s="7">
        <f>F766</f>
        <v>178.5</v>
      </c>
      <c r="G765" s="7">
        <f t="shared" ref="G765:H765" si="322">G766</f>
        <v>178.5</v>
      </c>
      <c r="H765" s="7">
        <f t="shared" si="322"/>
        <v>178.5</v>
      </c>
    </row>
    <row r="766" spans="1:8" ht="31.5">
      <c r="A766" s="207" t="s">
        <v>22</v>
      </c>
      <c r="B766" s="143" t="s">
        <v>399</v>
      </c>
      <c r="C766" s="143" t="s">
        <v>32</v>
      </c>
      <c r="D766" s="3" t="s">
        <v>47</v>
      </c>
      <c r="E766" s="3" t="s">
        <v>47</v>
      </c>
      <c r="F766" s="7">
        <f>Ведомственная!G1030</f>
        <v>178.5</v>
      </c>
      <c r="G766" s="7">
        <f>Ведомственная!H1030</f>
        <v>178.5</v>
      </c>
      <c r="H766" s="7">
        <f>Ведомственная!I1030</f>
        <v>178.5</v>
      </c>
    </row>
    <row r="767" spans="1:8" ht="31.5">
      <c r="A767" s="51" t="s">
        <v>726</v>
      </c>
      <c r="B767" s="52" t="s">
        <v>238</v>
      </c>
      <c r="C767" s="52"/>
      <c r="D767" s="56"/>
      <c r="E767" s="56"/>
      <c r="F767" s="54">
        <f>F772+F778+F768</f>
        <v>485796.3</v>
      </c>
      <c r="G767" s="54">
        <f>G772+G778+G768</f>
        <v>510925.3</v>
      </c>
      <c r="H767" s="54">
        <f>H772+H778+H768</f>
        <v>508980.50000000006</v>
      </c>
    </row>
    <row r="768" spans="1:8" ht="31.5">
      <c r="A768" s="207" t="s">
        <v>146</v>
      </c>
      <c r="B768" s="3" t="s">
        <v>566</v>
      </c>
      <c r="C768" s="3"/>
      <c r="D768" s="3"/>
      <c r="E768" s="3"/>
      <c r="F768" s="7">
        <f>F769</f>
        <v>0</v>
      </c>
      <c r="G768" s="7">
        <f t="shared" ref="G768:H769" si="323">G769</f>
        <v>6058.2</v>
      </c>
      <c r="H768" s="7">
        <f t="shared" si="323"/>
        <v>0</v>
      </c>
    </row>
    <row r="769" spans="1:8" ht="31.5">
      <c r="A769" s="207" t="s">
        <v>822</v>
      </c>
      <c r="B769" s="3" t="s">
        <v>592</v>
      </c>
      <c r="C769" s="3"/>
      <c r="D769" s="3"/>
      <c r="E769" s="3"/>
      <c r="F769" s="7">
        <f>F770</f>
        <v>0</v>
      </c>
      <c r="G769" s="7">
        <f t="shared" si="323"/>
        <v>6058.2</v>
      </c>
      <c r="H769" s="7">
        <f t="shared" si="323"/>
        <v>0</v>
      </c>
    </row>
    <row r="770" spans="1:8" ht="31.5">
      <c r="A770" s="73" t="s">
        <v>846</v>
      </c>
      <c r="B770" s="74" t="s">
        <v>847</v>
      </c>
      <c r="C770" s="74"/>
      <c r="D770" s="3"/>
      <c r="E770" s="3"/>
      <c r="F770" s="7">
        <f>F771</f>
        <v>0</v>
      </c>
      <c r="G770" s="7">
        <f t="shared" ref="G770:H770" si="324">G771</f>
        <v>6058.2</v>
      </c>
      <c r="H770" s="7">
        <f t="shared" si="324"/>
        <v>0</v>
      </c>
    </row>
    <row r="771" spans="1:8" ht="31.5">
      <c r="A771" s="73" t="s">
        <v>90</v>
      </c>
      <c r="B771" s="74" t="s">
        <v>847</v>
      </c>
      <c r="C771" s="74" t="s">
        <v>49</v>
      </c>
      <c r="D771" s="3" t="s">
        <v>47</v>
      </c>
      <c r="E771" s="3" t="s">
        <v>24</v>
      </c>
      <c r="F771" s="7">
        <f>Ведомственная!G1141</f>
        <v>0</v>
      </c>
      <c r="G771" s="7">
        <f>Ведомственная!H1141</f>
        <v>6058.2</v>
      </c>
      <c r="H771" s="7">
        <f>Ведомственная!I1141</f>
        <v>0</v>
      </c>
    </row>
    <row r="772" spans="1:8">
      <c r="A772" s="73" t="s">
        <v>184</v>
      </c>
      <c r="B772" s="74" t="s">
        <v>411</v>
      </c>
      <c r="C772" s="74"/>
      <c r="D772" s="3"/>
      <c r="E772" s="3"/>
      <c r="F772" s="7">
        <f>F773</f>
        <v>956.4</v>
      </c>
      <c r="G772" s="7">
        <f t="shared" ref="G772:H772" si="325">G773</f>
        <v>0</v>
      </c>
      <c r="H772" s="7">
        <f t="shared" si="325"/>
        <v>0</v>
      </c>
    </row>
    <row r="773" spans="1:8">
      <c r="A773" s="73" t="s">
        <v>421</v>
      </c>
      <c r="B773" s="74" t="s">
        <v>422</v>
      </c>
      <c r="C773" s="74"/>
      <c r="D773" s="3"/>
      <c r="E773" s="3"/>
      <c r="F773" s="7">
        <f>F776+F774</f>
        <v>956.4</v>
      </c>
      <c r="G773" s="7">
        <f t="shared" ref="G773:H773" si="326">G776+G774</f>
        <v>0</v>
      </c>
      <c r="H773" s="7">
        <f t="shared" si="326"/>
        <v>0</v>
      </c>
    </row>
    <row r="774" spans="1:8" ht="47.25">
      <c r="A774" s="73" t="s">
        <v>848</v>
      </c>
      <c r="B774" s="74" t="s">
        <v>849</v>
      </c>
      <c r="C774" s="74"/>
      <c r="D774" s="3"/>
      <c r="E774" s="3"/>
      <c r="F774" s="7">
        <f>F775</f>
        <v>822.8</v>
      </c>
      <c r="G774" s="7">
        <f t="shared" ref="G774:H774" si="327">G775</f>
        <v>0</v>
      </c>
      <c r="H774" s="7">
        <f t="shared" si="327"/>
        <v>0</v>
      </c>
    </row>
    <row r="775" spans="1:8" ht="31.5">
      <c r="A775" s="73" t="s">
        <v>22</v>
      </c>
      <c r="B775" s="74" t="s">
        <v>849</v>
      </c>
      <c r="C775" s="74" t="s">
        <v>32</v>
      </c>
      <c r="D775" s="3" t="s">
        <v>9</v>
      </c>
      <c r="E775" s="3" t="s">
        <v>17</v>
      </c>
      <c r="F775" s="7">
        <f>Ведомственная!G1176</f>
        <v>822.8</v>
      </c>
      <c r="G775" s="7">
        <f>Ведомственная!H1176</f>
        <v>0</v>
      </c>
      <c r="H775" s="7">
        <f>Ведомственная!I1176</f>
        <v>0</v>
      </c>
    </row>
    <row r="776" spans="1:8" ht="47.25">
      <c r="A776" s="207" t="s">
        <v>594</v>
      </c>
      <c r="B776" s="74" t="s">
        <v>593</v>
      </c>
      <c r="C776" s="74"/>
      <c r="D776" s="3"/>
      <c r="E776" s="3"/>
      <c r="F776" s="7">
        <f>F777</f>
        <v>133.6</v>
      </c>
      <c r="G776" s="7">
        <f t="shared" ref="G776:H776" si="328">G777</f>
        <v>0</v>
      </c>
      <c r="H776" s="7">
        <f t="shared" si="328"/>
        <v>0</v>
      </c>
    </row>
    <row r="777" spans="1:8">
      <c r="A777" s="73" t="s">
        <v>19</v>
      </c>
      <c r="B777" s="74" t="s">
        <v>593</v>
      </c>
      <c r="C777" s="74" t="s">
        <v>39</v>
      </c>
      <c r="D777" s="3" t="s">
        <v>9</v>
      </c>
      <c r="E777" s="3" t="s">
        <v>7</v>
      </c>
      <c r="F777" s="7">
        <f>Ведомственная!G1196</f>
        <v>133.6</v>
      </c>
      <c r="G777" s="7">
        <f>Ведомственная!H1176</f>
        <v>0</v>
      </c>
      <c r="H777" s="7">
        <f>Ведомственная!I1176</f>
        <v>0</v>
      </c>
    </row>
    <row r="778" spans="1:8">
      <c r="A778" s="73" t="s">
        <v>143</v>
      </c>
      <c r="B778" s="74" t="s">
        <v>412</v>
      </c>
      <c r="C778" s="74"/>
      <c r="D778" s="3"/>
      <c r="E778" s="3"/>
      <c r="F778" s="7">
        <f>F779+F788+F793+F800+F807+F813</f>
        <v>484839.89999999997</v>
      </c>
      <c r="G778" s="7">
        <f>G779+G788+G793+G800+G807+G813</f>
        <v>504867.1</v>
      </c>
      <c r="H778" s="7">
        <f>H779+H788+H793+H800+H807+H813</f>
        <v>508980.50000000006</v>
      </c>
    </row>
    <row r="779" spans="1:8" ht="31.5">
      <c r="A779" s="73" t="s">
        <v>425</v>
      </c>
      <c r="B779" s="74" t="s">
        <v>426</v>
      </c>
      <c r="C779" s="74"/>
      <c r="D779" s="3"/>
      <c r="E779" s="3"/>
      <c r="F779" s="7">
        <f>F780+F783+F786</f>
        <v>7613.9</v>
      </c>
      <c r="G779" s="7">
        <f t="shared" ref="G779:H779" si="329">G780+G783+G786</f>
        <v>10102.299999999999</v>
      </c>
      <c r="H779" s="7">
        <f t="shared" si="329"/>
        <v>10102.299999999999</v>
      </c>
    </row>
    <row r="780" spans="1:8">
      <c r="A780" s="76" t="s">
        <v>27</v>
      </c>
      <c r="B780" s="74" t="s">
        <v>427</v>
      </c>
      <c r="C780" s="77"/>
      <c r="D780" s="3"/>
      <c r="E780" s="3"/>
      <c r="F780" s="7">
        <f>F781+F782</f>
        <v>7390.6</v>
      </c>
      <c r="G780" s="7">
        <f t="shared" ref="G780:H780" si="330">G781+G782</f>
        <v>9879</v>
      </c>
      <c r="H780" s="7">
        <f t="shared" si="330"/>
        <v>9879</v>
      </c>
    </row>
    <row r="781" spans="1:8" ht="63">
      <c r="A781" s="76" t="s">
        <v>21</v>
      </c>
      <c r="B781" s="74" t="s">
        <v>427</v>
      </c>
      <c r="C781" s="77" t="s">
        <v>31</v>
      </c>
      <c r="D781" s="3" t="s">
        <v>9</v>
      </c>
      <c r="E781" s="3" t="s">
        <v>7</v>
      </c>
      <c r="F781" s="7">
        <f>Ведомственная!G1200</f>
        <v>7389.6</v>
      </c>
      <c r="G781" s="7">
        <f>Ведомственная!H1200</f>
        <v>9878</v>
      </c>
      <c r="H781" s="7">
        <f>Ведомственная!I1200</f>
        <v>9878</v>
      </c>
    </row>
    <row r="782" spans="1:8" ht="31.5">
      <c r="A782" s="76" t="s">
        <v>22</v>
      </c>
      <c r="B782" s="74" t="s">
        <v>427</v>
      </c>
      <c r="C782" s="77" t="s">
        <v>32</v>
      </c>
      <c r="D782" s="3" t="s">
        <v>9</v>
      </c>
      <c r="E782" s="3" t="s">
        <v>7</v>
      </c>
      <c r="F782" s="7">
        <f>Ведомственная!G1201</f>
        <v>1</v>
      </c>
      <c r="G782" s="7">
        <f>Ведомственная!H1201</f>
        <v>1</v>
      </c>
      <c r="H782" s="7">
        <f>Ведомственная!I1201</f>
        <v>1</v>
      </c>
    </row>
    <row r="783" spans="1:8">
      <c r="A783" s="76" t="s">
        <v>35</v>
      </c>
      <c r="B783" s="74" t="s">
        <v>428</v>
      </c>
      <c r="C783" s="77"/>
      <c r="D783" s="3"/>
      <c r="E783" s="3"/>
      <c r="F783" s="7">
        <f>F784+F785</f>
        <v>74.400000000000006</v>
      </c>
      <c r="G783" s="7">
        <f t="shared" ref="G783:H783" si="331">G784+G785</f>
        <v>74.400000000000006</v>
      </c>
      <c r="H783" s="7">
        <f t="shared" si="331"/>
        <v>74.400000000000006</v>
      </c>
    </row>
    <row r="784" spans="1:8" ht="31.5">
      <c r="A784" s="76" t="s">
        <v>22</v>
      </c>
      <c r="B784" s="74" t="s">
        <v>428</v>
      </c>
      <c r="C784" s="77" t="s">
        <v>32</v>
      </c>
      <c r="D784" s="3" t="s">
        <v>9</v>
      </c>
      <c r="E784" s="3" t="s">
        <v>7</v>
      </c>
      <c r="F784" s="7">
        <f>Ведомственная!G1203</f>
        <v>73</v>
      </c>
      <c r="G784" s="7">
        <f>Ведомственная!H1203</f>
        <v>73</v>
      </c>
      <c r="H784" s="7">
        <f>Ведомственная!I1203</f>
        <v>73</v>
      </c>
    </row>
    <row r="785" spans="1:8">
      <c r="A785" s="73" t="s">
        <v>10</v>
      </c>
      <c r="B785" s="74" t="s">
        <v>428</v>
      </c>
      <c r="C785" s="77" t="s">
        <v>36</v>
      </c>
      <c r="D785" s="3" t="s">
        <v>9</v>
      </c>
      <c r="E785" s="3" t="s">
        <v>7</v>
      </c>
      <c r="F785" s="7">
        <f>Ведомственная!G1204</f>
        <v>1.4</v>
      </c>
      <c r="G785" s="7">
        <f>Ведомственная!H1204</f>
        <v>1.4</v>
      </c>
      <c r="H785" s="7">
        <f>Ведомственная!I1204</f>
        <v>1.4</v>
      </c>
    </row>
    <row r="786" spans="1:8" ht="31.5">
      <c r="A786" s="73" t="s">
        <v>38</v>
      </c>
      <c r="B786" s="74" t="s">
        <v>429</v>
      </c>
      <c r="C786" s="77"/>
      <c r="D786" s="3"/>
      <c r="E786" s="3"/>
      <c r="F786" s="7">
        <f>F787</f>
        <v>148.9</v>
      </c>
      <c r="G786" s="7">
        <f t="shared" ref="G786:H786" si="332">G787</f>
        <v>148.9</v>
      </c>
      <c r="H786" s="7">
        <f t="shared" si="332"/>
        <v>148.9</v>
      </c>
    </row>
    <row r="787" spans="1:8" ht="31.5">
      <c r="A787" s="76" t="s">
        <v>22</v>
      </c>
      <c r="B787" s="74" t="s">
        <v>429</v>
      </c>
      <c r="C787" s="77" t="s">
        <v>32</v>
      </c>
      <c r="D787" s="3" t="s">
        <v>9</v>
      </c>
      <c r="E787" s="3" t="s">
        <v>7</v>
      </c>
      <c r="F787" s="7">
        <f>Ведомственная!G1206</f>
        <v>148.9</v>
      </c>
      <c r="G787" s="7">
        <f>Ведомственная!H1206</f>
        <v>148.9</v>
      </c>
      <c r="H787" s="7">
        <f>Ведомственная!I1206</f>
        <v>148.9</v>
      </c>
    </row>
    <row r="788" spans="1:8" ht="63">
      <c r="A788" s="207" t="s">
        <v>850</v>
      </c>
      <c r="B788" s="74" t="s">
        <v>430</v>
      </c>
      <c r="C788" s="75"/>
      <c r="D788" s="3"/>
      <c r="E788" s="3"/>
      <c r="F788" s="7">
        <f>F789</f>
        <v>53822.8</v>
      </c>
      <c r="G788" s="7">
        <f t="shared" ref="G788:H788" si="333">G789</f>
        <v>63881.600000000006</v>
      </c>
      <c r="H788" s="7">
        <f t="shared" si="333"/>
        <v>63881.600000000006</v>
      </c>
    </row>
    <row r="789" spans="1:8">
      <c r="A789" s="73" t="s">
        <v>216</v>
      </c>
      <c r="B789" s="74" t="s">
        <v>431</v>
      </c>
      <c r="C789" s="75"/>
      <c r="D789" s="3"/>
      <c r="E789" s="3"/>
      <c r="F789" s="7">
        <f>SUM(F790:F792)</f>
        <v>53822.8</v>
      </c>
      <c r="G789" s="7">
        <f t="shared" ref="G789:H789" si="334">SUM(G790:G792)</f>
        <v>63881.600000000006</v>
      </c>
      <c r="H789" s="7">
        <f t="shared" si="334"/>
        <v>63881.600000000006</v>
      </c>
    </row>
    <row r="790" spans="1:8" ht="63">
      <c r="A790" s="73" t="s">
        <v>21</v>
      </c>
      <c r="B790" s="74" t="s">
        <v>431</v>
      </c>
      <c r="C790" s="74" t="s">
        <v>31</v>
      </c>
      <c r="D790" s="3" t="s">
        <v>9</v>
      </c>
      <c r="E790" s="3" t="s">
        <v>7</v>
      </c>
      <c r="F790" s="7">
        <f>Ведомственная!G1209</f>
        <v>52513.4</v>
      </c>
      <c r="G790" s="7">
        <f>Ведомственная!H1209</f>
        <v>61245.3</v>
      </c>
      <c r="H790" s="7">
        <f>Ведомственная!I1209</f>
        <v>61245.3</v>
      </c>
    </row>
    <row r="791" spans="1:8" ht="31.5">
      <c r="A791" s="73" t="s">
        <v>22</v>
      </c>
      <c r="B791" s="74" t="s">
        <v>431</v>
      </c>
      <c r="C791" s="74" t="s">
        <v>32</v>
      </c>
      <c r="D791" s="3" t="s">
        <v>9</v>
      </c>
      <c r="E791" s="3" t="s">
        <v>7</v>
      </c>
      <c r="F791" s="7">
        <f>Ведомственная!G1210</f>
        <v>1306.3</v>
      </c>
      <c r="G791" s="7">
        <f>Ведомственная!H1210</f>
        <v>2633</v>
      </c>
      <c r="H791" s="7">
        <f>Ведомственная!I1210</f>
        <v>2633</v>
      </c>
    </row>
    <row r="792" spans="1:8">
      <c r="A792" s="73" t="s">
        <v>10</v>
      </c>
      <c r="B792" s="74" t="s">
        <v>431</v>
      </c>
      <c r="C792" s="74" t="s">
        <v>36</v>
      </c>
      <c r="D792" s="3" t="s">
        <v>9</v>
      </c>
      <c r="E792" s="3" t="s">
        <v>7</v>
      </c>
      <c r="F792" s="7">
        <f>Ведомственная!G1211</f>
        <v>3.1</v>
      </c>
      <c r="G792" s="7">
        <f>Ведомственная!H1211</f>
        <v>3.3</v>
      </c>
      <c r="H792" s="7">
        <f>Ведомственная!I1211</f>
        <v>3.3</v>
      </c>
    </row>
    <row r="793" spans="1:8" ht="47.25">
      <c r="A793" s="73" t="s">
        <v>413</v>
      </c>
      <c r="B793" s="74" t="s">
        <v>414</v>
      </c>
      <c r="C793" s="74"/>
      <c r="D793" s="3"/>
      <c r="E793" s="3"/>
      <c r="F793" s="7">
        <f>F794</f>
        <v>409906.1</v>
      </c>
      <c r="G793" s="7">
        <f t="shared" ref="G793:H793" si="335">G794</f>
        <v>418210.1</v>
      </c>
      <c r="H793" s="7">
        <f t="shared" si="335"/>
        <v>418210.10000000003</v>
      </c>
    </row>
    <row r="794" spans="1:8">
      <c r="A794" s="73" t="s">
        <v>216</v>
      </c>
      <c r="B794" s="74" t="s">
        <v>415</v>
      </c>
      <c r="C794" s="74"/>
      <c r="D794" s="3"/>
      <c r="E794" s="3"/>
      <c r="F794" s="7">
        <f>SUM(F795:F799)</f>
        <v>409906.1</v>
      </c>
      <c r="G794" s="7">
        <f t="shared" ref="G794:H794" si="336">SUM(G795:G799)</f>
        <v>418210.1</v>
      </c>
      <c r="H794" s="7">
        <f t="shared" si="336"/>
        <v>418210.10000000003</v>
      </c>
    </row>
    <row r="795" spans="1:8" ht="63">
      <c r="A795" s="72" t="s">
        <v>21</v>
      </c>
      <c r="B795" s="74" t="s">
        <v>415</v>
      </c>
      <c r="C795" s="74" t="s">
        <v>31</v>
      </c>
      <c r="D795" s="3" t="s">
        <v>9</v>
      </c>
      <c r="E795" s="3" t="s">
        <v>17</v>
      </c>
      <c r="F795" s="7">
        <f>Ведомственная!G1180</f>
        <v>105618.6</v>
      </c>
      <c r="G795" s="7">
        <f>Ведомственная!H1180</f>
        <v>105618.6</v>
      </c>
      <c r="H795" s="7">
        <f>Ведомственная!I1180</f>
        <v>105618.6</v>
      </c>
    </row>
    <row r="796" spans="1:8" ht="31.5">
      <c r="A796" s="73" t="s">
        <v>22</v>
      </c>
      <c r="B796" s="74" t="s">
        <v>415</v>
      </c>
      <c r="C796" s="74" t="s">
        <v>32</v>
      </c>
      <c r="D796" s="3" t="s">
        <v>9</v>
      </c>
      <c r="E796" s="3" t="s">
        <v>17</v>
      </c>
      <c r="F796" s="7">
        <f>Ведомственная!G1181</f>
        <v>13777.4</v>
      </c>
      <c r="G796" s="7">
        <f>Ведомственная!H1181</f>
        <v>14829.4</v>
      </c>
      <c r="H796" s="7">
        <f>Ведомственная!I1181</f>
        <v>14840.8</v>
      </c>
    </row>
    <row r="797" spans="1:8">
      <c r="A797" s="222" t="s">
        <v>90</v>
      </c>
      <c r="B797" s="74" t="s">
        <v>415</v>
      </c>
      <c r="C797" s="74" t="s">
        <v>49</v>
      </c>
      <c r="D797" s="3" t="s">
        <v>47</v>
      </c>
      <c r="E797" s="3" t="s">
        <v>24</v>
      </c>
      <c r="F797" s="7">
        <f>Ведомственная!G1145</f>
        <v>182008.6</v>
      </c>
      <c r="G797" s="7">
        <f>Ведомственная!H1145</f>
        <v>187109.9</v>
      </c>
      <c r="H797" s="7">
        <f>Ведомственная!I1145</f>
        <v>187109.9</v>
      </c>
    </row>
    <row r="798" spans="1:8">
      <c r="A798" s="223"/>
      <c r="B798" s="74" t="s">
        <v>415</v>
      </c>
      <c r="C798" s="74" t="s">
        <v>49</v>
      </c>
      <c r="D798" s="3" t="s">
        <v>9</v>
      </c>
      <c r="E798" s="3" t="s">
        <v>17</v>
      </c>
      <c r="F798" s="7">
        <f>Ведомственная!G1182</f>
        <v>108004.5</v>
      </c>
      <c r="G798" s="7">
        <f>Ведомственная!H1182</f>
        <v>110039.1</v>
      </c>
      <c r="H798" s="7">
        <f>Ведомственная!I1182</f>
        <v>110039.1</v>
      </c>
    </row>
    <row r="799" spans="1:8">
      <c r="A799" s="207" t="s">
        <v>10</v>
      </c>
      <c r="B799" s="74" t="s">
        <v>415</v>
      </c>
      <c r="C799" s="74" t="s">
        <v>36</v>
      </c>
      <c r="D799" s="3" t="s">
        <v>9</v>
      </c>
      <c r="E799" s="3" t="s">
        <v>17</v>
      </c>
      <c r="F799" s="7">
        <f>Ведомственная!G1183</f>
        <v>497</v>
      </c>
      <c r="G799" s="7">
        <f>Ведомственная!H1183</f>
        <v>613.1</v>
      </c>
      <c r="H799" s="7">
        <f>Ведомственная!I1183</f>
        <v>601.70000000000005</v>
      </c>
    </row>
    <row r="800" spans="1:8" ht="31.5">
      <c r="A800" s="73" t="s">
        <v>416</v>
      </c>
      <c r="B800" s="74" t="s">
        <v>417</v>
      </c>
      <c r="C800" s="74"/>
      <c r="D800" s="3"/>
      <c r="E800" s="3"/>
      <c r="F800" s="7">
        <f>F801</f>
        <v>9092.6</v>
      </c>
      <c r="G800" s="7">
        <f t="shared" ref="G800:H800" si="337">G801</f>
        <v>7992.6</v>
      </c>
      <c r="H800" s="7">
        <f t="shared" si="337"/>
        <v>9242.6</v>
      </c>
    </row>
    <row r="801" spans="1:8">
      <c r="A801" s="73" t="s">
        <v>204</v>
      </c>
      <c r="B801" s="74" t="s">
        <v>418</v>
      </c>
      <c r="C801" s="74"/>
      <c r="D801" s="3"/>
      <c r="E801" s="3"/>
      <c r="F801" s="7">
        <f>SUM(F802:F806)</f>
        <v>9092.6</v>
      </c>
      <c r="G801" s="7">
        <f t="shared" ref="G801:H801" si="338">SUM(G802:G806)</f>
        <v>7992.6</v>
      </c>
      <c r="H801" s="7">
        <f t="shared" si="338"/>
        <v>9242.6</v>
      </c>
    </row>
    <row r="802" spans="1:8" ht="63" hidden="1">
      <c r="A802" s="72" t="s">
        <v>21</v>
      </c>
      <c r="B802" s="74" t="s">
        <v>418</v>
      </c>
      <c r="C802" s="74" t="s">
        <v>31</v>
      </c>
      <c r="D802" s="3" t="s">
        <v>9</v>
      </c>
      <c r="E802" s="3" t="s">
        <v>7</v>
      </c>
      <c r="F802" s="7">
        <f>Ведомственная!G1214</f>
        <v>0</v>
      </c>
      <c r="G802" s="7">
        <f>Ведомственная!H1214</f>
        <v>0</v>
      </c>
      <c r="H802" s="7">
        <f>Ведомственная!I1214</f>
        <v>0</v>
      </c>
    </row>
    <row r="803" spans="1:8" ht="31.5">
      <c r="A803" s="73" t="s">
        <v>22</v>
      </c>
      <c r="B803" s="74" t="s">
        <v>418</v>
      </c>
      <c r="C803" s="74" t="s">
        <v>32</v>
      </c>
      <c r="D803" s="3" t="s">
        <v>9</v>
      </c>
      <c r="E803" s="3" t="s">
        <v>7</v>
      </c>
      <c r="F803" s="7">
        <f>Ведомственная!G1215</f>
        <v>1880</v>
      </c>
      <c r="G803" s="7">
        <f>Ведомственная!H1215</f>
        <v>2980</v>
      </c>
      <c r="H803" s="7">
        <f>Ведомственная!I1215</f>
        <v>2980</v>
      </c>
    </row>
    <row r="804" spans="1:8">
      <c r="A804" s="73" t="s">
        <v>19</v>
      </c>
      <c r="B804" s="74" t="s">
        <v>418</v>
      </c>
      <c r="C804" s="74" t="s">
        <v>39</v>
      </c>
      <c r="D804" s="3" t="s">
        <v>9</v>
      </c>
      <c r="E804" s="3" t="s">
        <v>7</v>
      </c>
      <c r="F804" s="7">
        <f>Ведомственная!G1216</f>
        <v>0</v>
      </c>
      <c r="G804" s="7">
        <f>Ведомственная!H1216</f>
        <v>0</v>
      </c>
      <c r="H804" s="7">
        <f>Ведомственная!I1216</f>
        <v>0</v>
      </c>
    </row>
    <row r="805" spans="1:8">
      <c r="A805" s="222" t="s">
        <v>90</v>
      </c>
      <c r="B805" s="74" t="s">
        <v>418</v>
      </c>
      <c r="C805" s="74" t="s">
        <v>49</v>
      </c>
      <c r="D805" s="3" t="s">
        <v>47</v>
      </c>
      <c r="E805" s="3" t="s">
        <v>24</v>
      </c>
      <c r="F805" s="7">
        <f>Ведомственная!G1148</f>
        <v>482.6</v>
      </c>
      <c r="G805" s="7">
        <f>Ведомственная!H1148</f>
        <v>482.6</v>
      </c>
      <c r="H805" s="7">
        <f>Ведомственная!I1148</f>
        <v>482.6</v>
      </c>
    </row>
    <row r="806" spans="1:8">
      <c r="A806" s="223"/>
      <c r="B806" s="74" t="s">
        <v>418</v>
      </c>
      <c r="C806" s="74" t="s">
        <v>49</v>
      </c>
      <c r="D806" s="3" t="s">
        <v>9</v>
      </c>
      <c r="E806" s="3" t="s">
        <v>7</v>
      </c>
      <c r="F806" s="7">
        <f>Ведомственная!G1217</f>
        <v>6730</v>
      </c>
      <c r="G806" s="7">
        <f>Ведомственная!H1217</f>
        <v>4530</v>
      </c>
      <c r="H806" s="7">
        <f>Ведомственная!I1217</f>
        <v>5780</v>
      </c>
    </row>
    <row r="807" spans="1:8" ht="47.25">
      <c r="A807" s="73" t="s">
        <v>735</v>
      </c>
      <c r="B807" s="74" t="s">
        <v>419</v>
      </c>
      <c r="C807" s="75"/>
      <c r="D807" s="3"/>
      <c r="E807" s="3"/>
      <c r="F807" s="7">
        <f>F808</f>
        <v>4404.5</v>
      </c>
      <c r="G807" s="7">
        <f t="shared" ref="G807:H807" si="339">G808</f>
        <v>1657</v>
      </c>
      <c r="H807" s="7">
        <f t="shared" si="339"/>
        <v>1657</v>
      </c>
    </row>
    <row r="808" spans="1:8">
      <c r="A808" s="207" t="s">
        <v>18</v>
      </c>
      <c r="B808" s="74" t="s">
        <v>671</v>
      </c>
      <c r="C808" s="74"/>
      <c r="D808" s="3"/>
      <c r="E808" s="3"/>
      <c r="F808" s="7">
        <f>SUM(F809:F812)</f>
        <v>4404.5</v>
      </c>
      <c r="G808" s="7">
        <f>SUM(G809:G812)</f>
        <v>1657</v>
      </c>
      <c r="H808" s="7">
        <f>SUM(H809:H812)</f>
        <v>1657</v>
      </c>
    </row>
    <row r="809" spans="1:8">
      <c r="A809" s="222" t="s">
        <v>22</v>
      </c>
      <c r="B809" s="74" t="s">
        <v>671</v>
      </c>
      <c r="C809" s="74" t="s">
        <v>32</v>
      </c>
      <c r="D809" s="3" t="s">
        <v>9</v>
      </c>
      <c r="E809" s="3" t="s">
        <v>17</v>
      </c>
      <c r="F809" s="7">
        <f>Ведомственная!G1186</f>
        <v>2378.6999999999998</v>
      </c>
      <c r="G809" s="7">
        <f>Ведомственная!H1186</f>
        <v>1657</v>
      </c>
      <c r="H809" s="7">
        <f>Ведомственная!I1186</f>
        <v>1657</v>
      </c>
    </row>
    <row r="810" spans="1:8">
      <c r="A810" s="221"/>
      <c r="B810" s="74" t="s">
        <v>671</v>
      </c>
      <c r="C810" s="74" t="s">
        <v>32</v>
      </c>
      <c r="D810" s="3" t="s">
        <v>9</v>
      </c>
      <c r="E810" s="3" t="s">
        <v>7</v>
      </c>
      <c r="F810" s="7">
        <f>Ведомственная!G1220</f>
        <v>200</v>
      </c>
      <c r="G810" s="7">
        <f>Ведомственная!H1220</f>
        <v>0</v>
      </c>
      <c r="H810" s="7">
        <f>Ведомственная!I1220</f>
        <v>0</v>
      </c>
    </row>
    <row r="811" spans="1:8">
      <c r="A811" s="222" t="s">
        <v>90</v>
      </c>
      <c r="B811" s="74" t="s">
        <v>671</v>
      </c>
      <c r="C811" s="74" t="s">
        <v>49</v>
      </c>
      <c r="D811" s="3" t="s">
        <v>47</v>
      </c>
      <c r="E811" s="3" t="s">
        <v>24</v>
      </c>
      <c r="F811" s="7">
        <f>Ведомственная!G1151</f>
        <v>1248.3</v>
      </c>
      <c r="G811" s="7">
        <f>Ведомственная!H1151</f>
        <v>0</v>
      </c>
      <c r="H811" s="7">
        <f>Ведомственная!I1151</f>
        <v>0</v>
      </c>
    </row>
    <row r="812" spans="1:8">
      <c r="A812" s="223"/>
      <c r="B812" s="74" t="s">
        <v>671</v>
      </c>
      <c r="C812" s="74" t="s">
        <v>49</v>
      </c>
      <c r="D812" s="3" t="s">
        <v>9</v>
      </c>
      <c r="E812" s="3" t="s">
        <v>17</v>
      </c>
      <c r="F812" s="7">
        <f>Ведомственная!G1187</f>
        <v>577.5</v>
      </c>
      <c r="G812" s="7">
        <f>Ведомственная!H1187</f>
        <v>0</v>
      </c>
      <c r="H812" s="7">
        <f>Ведомственная!I1187</f>
        <v>0</v>
      </c>
    </row>
    <row r="813" spans="1:8" ht="94.5">
      <c r="A813" s="73" t="s">
        <v>782</v>
      </c>
      <c r="B813" s="74" t="s">
        <v>423</v>
      </c>
      <c r="C813" s="74"/>
      <c r="D813" s="3"/>
      <c r="E813" s="3"/>
      <c r="F813" s="7">
        <f>F814</f>
        <v>0</v>
      </c>
      <c r="G813" s="7">
        <f t="shared" ref="G813:H813" si="340">G814</f>
        <v>3023.5</v>
      </c>
      <c r="H813" s="7">
        <f t="shared" si="340"/>
        <v>5886.9</v>
      </c>
    </row>
    <row r="814" spans="1:8">
      <c r="A814" s="207" t="s">
        <v>18</v>
      </c>
      <c r="B814" s="74" t="s">
        <v>672</v>
      </c>
      <c r="C814" s="74"/>
      <c r="D814" s="3"/>
      <c r="E814" s="3"/>
      <c r="F814" s="7">
        <f>SUM(F815:F815)</f>
        <v>0</v>
      </c>
      <c r="G814" s="7">
        <f>SUM(G815:G815)</f>
        <v>3023.5</v>
      </c>
      <c r="H814" s="7">
        <f>SUM(H815:H815)</f>
        <v>5886.9</v>
      </c>
    </row>
    <row r="815" spans="1:8" ht="31.5">
      <c r="A815" s="73" t="s">
        <v>410</v>
      </c>
      <c r="B815" s="74" t="s">
        <v>672</v>
      </c>
      <c r="C815" s="74" t="s">
        <v>49</v>
      </c>
      <c r="D815" s="3" t="s">
        <v>9</v>
      </c>
      <c r="E815" s="3" t="s">
        <v>17</v>
      </c>
      <c r="F815" s="7">
        <f>Ведомственная!G1190</f>
        <v>0</v>
      </c>
      <c r="G815" s="7">
        <f>Ведомственная!H1190</f>
        <v>3023.5</v>
      </c>
      <c r="H815" s="7">
        <f>Ведомственная!I1190</f>
        <v>5886.9</v>
      </c>
    </row>
    <row r="816" spans="1:8" ht="47.25">
      <c r="A816" s="51" t="s">
        <v>729</v>
      </c>
      <c r="B816" s="55" t="s">
        <v>679</v>
      </c>
      <c r="C816" s="55"/>
      <c r="D816" s="56"/>
      <c r="E816" s="56"/>
      <c r="F816" s="54">
        <f>F817</f>
        <v>150</v>
      </c>
      <c r="G816" s="54">
        <f t="shared" ref="G816:H816" si="341">G817</f>
        <v>150</v>
      </c>
      <c r="H816" s="54">
        <f t="shared" si="341"/>
        <v>150</v>
      </c>
    </row>
    <row r="817" spans="1:12">
      <c r="A817" s="207" t="s">
        <v>147</v>
      </c>
      <c r="B817" s="156" t="s">
        <v>680</v>
      </c>
      <c r="C817" s="156"/>
      <c r="D817" s="3"/>
      <c r="E817" s="3"/>
      <c r="F817" s="7">
        <f>F818</f>
        <v>150</v>
      </c>
      <c r="G817" s="7">
        <f t="shared" ref="G817:H817" si="342">G818</f>
        <v>150</v>
      </c>
      <c r="H817" s="7">
        <f t="shared" si="342"/>
        <v>150</v>
      </c>
    </row>
    <row r="818" spans="1:12" ht="31.5">
      <c r="A818" s="207" t="s">
        <v>787</v>
      </c>
      <c r="B818" s="156" t="s">
        <v>681</v>
      </c>
      <c r="C818" s="156"/>
      <c r="D818" s="3"/>
      <c r="E818" s="3"/>
      <c r="F818" s="7">
        <f>F819</f>
        <v>150</v>
      </c>
      <c r="G818" s="7">
        <f t="shared" ref="G818:H818" si="343">G819</f>
        <v>150</v>
      </c>
      <c r="H818" s="7">
        <f t="shared" si="343"/>
        <v>150</v>
      </c>
    </row>
    <row r="819" spans="1:12">
      <c r="A819" s="207" t="s">
        <v>204</v>
      </c>
      <c r="B819" s="156" t="s">
        <v>682</v>
      </c>
      <c r="C819" s="156"/>
      <c r="D819" s="3"/>
      <c r="E819" s="3"/>
      <c r="F819" s="7">
        <f>F820</f>
        <v>150</v>
      </c>
      <c r="G819" s="7">
        <f t="shared" ref="G819:H819" si="344">G820</f>
        <v>150</v>
      </c>
      <c r="H819" s="7">
        <f t="shared" si="344"/>
        <v>150</v>
      </c>
    </row>
    <row r="820" spans="1:12" ht="31.5">
      <c r="A820" s="207" t="s">
        <v>22</v>
      </c>
      <c r="B820" s="156" t="s">
        <v>682</v>
      </c>
      <c r="C820" s="156" t="s">
        <v>32</v>
      </c>
      <c r="D820" s="3" t="s">
        <v>17</v>
      </c>
      <c r="E820" s="3" t="s">
        <v>34</v>
      </c>
      <c r="F820" s="7">
        <f>Ведомственная!G111</f>
        <v>150</v>
      </c>
      <c r="G820" s="7">
        <f>Ведомственная!H111</f>
        <v>150</v>
      </c>
      <c r="H820" s="7">
        <f>Ведомственная!I111</f>
        <v>150</v>
      </c>
    </row>
    <row r="821" spans="1:12" ht="21" customHeight="1">
      <c r="A821" s="51" t="s">
        <v>82</v>
      </c>
      <c r="B821" s="56" t="s">
        <v>83</v>
      </c>
      <c r="C821" s="56"/>
      <c r="D821" s="53"/>
      <c r="E821" s="53"/>
      <c r="F821" s="54">
        <f>F822+F824+F826+F828+F830+F832+F836+F838+F841+F843+F849+F858+F861+F864+F851+F855</f>
        <v>341829.39999999997</v>
      </c>
      <c r="G821" s="54">
        <f>G822+G824+G826+G828+G830+G832+G836+G838+G841+G843+G849+G858+G861+G864+G851+G855</f>
        <v>114832.49999999999</v>
      </c>
      <c r="H821" s="54">
        <f>H822+H824+H826+H828+H830+H832+H836+H838+H841+H843+H849+H858+H861+H864+H851+H855</f>
        <v>106373.80000000002</v>
      </c>
      <c r="J821" s="96"/>
      <c r="K821" s="96"/>
      <c r="L821" s="96"/>
    </row>
    <row r="822" spans="1:12" ht="31.5">
      <c r="A822" s="207" t="s">
        <v>117</v>
      </c>
      <c r="B822" s="20" t="s">
        <v>86</v>
      </c>
      <c r="C822" s="20"/>
      <c r="D822" s="3"/>
      <c r="E822" s="3"/>
      <c r="F822" s="7">
        <f>F823</f>
        <v>259059.30000000002</v>
      </c>
      <c r="G822" s="7">
        <f t="shared" ref="G822:H822" si="345">G823</f>
        <v>20855.7</v>
      </c>
      <c r="H822" s="7">
        <f t="shared" si="345"/>
        <v>0</v>
      </c>
    </row>
    <row r="823" spans="1:12">
      <c r="A823" s="207" t="s">
        <v>10</v>
      </c>
      <c r="B823" s="20" t="s">
        <v>86</v>
      </c>
      <c r="C823" s="20">
        <v>800</v>
      </c>
      <c r="D823" s="3" t="s">
        <v>14</v>
      </c>
      <c r="E823" s="3" t="s">
        <v>26</v>
      </c>
      <c r="F823" s="7">
        <f>SUM(Ведомственная!G623)</f>
        <v>259059.30000000002</v>
      </c>
      <c r="G823" s="7">
        <f>SUM(Ведомственная!H623)</f>
        <v>20855.7</v>
      </c>
      <c r="H823" s="7">
        <f>SUM(Ведомственная!I623)</f>
        <v>0</v>
      </c>
    </row>
    <row r="824" spans="1:12" ht="47.25">
      <c r="A824" s="207" t="s">
        <v>748</v>
      </c>
      <c r="B824" s="143" t="s">
        <v>85</v>
      </c>
      <c r="C824" s="20"/>
      <c r="D824" s="3"/>
      <c r="E824" s="3"/>
      <c r="F824" s="7">
        <f>F825</f>
        <v>344.20000000000005</v>
      </c>
      <c r="G824" s="7">
        <f t="shared" ref="G824:H824" si="346">G825</f>
        <v>30026.799999999999</v>
      </c>
      <c r="H824" s="7">
        <f t="shared" si="346"/>
        <v>41888.199999999997</v>
      </c>
    </row>
    <row r="825" spans="1:12">
      <c r="A825" s="207" t="s">
        <v>10</v>
      </c>
      <c r="B825" s="143" t="s">
        <v>85</v>
      </c>
      <c r="C825" s="20">
        <v>800</v>
      </c>
      <c r="D825" s="3" t="s">
        <v>17</v>
      </c>
      <c r="E825" s="3" t="s">
        <v>34</v>
      </c>
      <c r="F825" s="7">
        <f>Ведомственная!G606</f>
        <v>344.20000000000005</v>
      </c>
      <c r="G825" s="7">
        <f>Ведомственная!H606</f>
        <v>30026.799999999999</v>
      </c>
      <c r="H825" s="7">
        <f>Ведомственная!I606</f>
        <v>41888.199999999997</v>
      </c>
    </row>
    <row r="826" spans="1:12">
      <c r="A826" s="207" t="s">
        <v>124</v>
      </c>
      <c r="B826" s="143" t="s">
        <v>123</v>
      </c>
      <c r="C826" s="20"/>
      <c r="D826" s="3"/>
      <c r="E826" s="3"/>
      <c r="F826" s="7">
        <f>F827</f>
        <v>24466.600000000002</v>
      </c>
      <c r="G826" s="7">
        <f>G827</f>
        <v>2973.2</v>
      </c>
      <c r="H826" s="7">
        <f>H827</f>
        <v>3111.8</v>
      </c>
    </row>
    <row r="827" spans="1:12">
      <c r="A827" s="207" t="s">
        <v>10</v>
      </c>
      <c r="B827" s="143" t="s">
        <v>123</v>
      </c>
      <c r="C827" s="20">
        <v>800</v>
      </c>
      <c r="D827" s="3" t="s">
        <v>26</v>
      </c>
      <c r="E827" s="3" t="s">
        <v>61</v>
      </c>
      <c r="F827" s="7">
        <f>Ведомственная!G611</f>
        <v>24466.600000000002</v>
      </c>
      <c r="G827" s="7">
        <f>Ведомственная!H611</f>
        <v>2973.2</v>
      </c>
      <c r="H827" s="7">
        <f>Ведомственная!I611</f>
        <v>3111.8</v>
      </c>
    </row>
    <row r="828" spans="1:12" ht="31.5">
      <c r="A828" s="207" t="s">
        <v>733</v>
      </c>
      <c r="B828" s="143" t="s">
        <v>84</v>
      </c>
      <c r="C828" s="20"/>
      <c r="D828" s="3"/>
      <c r="E828" s="3"/>
      <c r="F828" s="7">
        <f>F829</f>
        <v>3000</v>
      </c>
      <c r="G828" s="7">
        <f t="shared" ref="G828:H828" si="347">G829</f>
        <v>5000</v>
      </c>
      <c r="H828" s="7">
        <f t="shared" si="347"/>
        <v>5000</v>
      </c>
    </row>
    <row r="829" spans="1:12">
      <c r="A829" s="207" t="s">
        <v>10</v>
      </c>
      <c r="B829" s="143" t="s">
        <v>84</v>
      </c>
      <c r="C829" s="20">
        <v>800</v>
      </c>
      <c r="D829" s="3" t="s">
        <v>17</v>
      </c>
      <c r="E829" s="3" t="s">
        <v>62</v>
      </c>
      <c r="F829" s="7">
        <f>Ведомственная!G592</f>
        <v>3000</v>
      </c>
      <c r="G829" s="7">
        <f>Ведомственная!H592</f>
        <v>5000</v>
      </c>
      <c r="H829" s="7">
        <f>Ведомственная!I592</f>
        <v>5000</v>
      </c>
    </row>
    <row r="830" spans="1:12" ht="31.5">
      <c r="A830" s="2" t="s">
        <v>101</v>
      </c>
      <c r="B830" s="3" t="s">
        <v>102</v>
      </c>
      <c r="C830" s="3"/>
      <c r="D830" s="3"/>
      <c r="E830" s="3"/>
      <c r="F830" s="7">
        <f>F831</f>
        <v>500</v>
      </c>
      <c r="G830" s="7">
        <f t="shared" ref="G830:H830" si="348">G831</f>
        <v>500</v>
      </c>
      <c r="H830" s="7">
        <f t="shared" si="348"/>
        <v>500</v>
      </c>
    </row>
    <row r="831" spans="1:12" ht="31.5">
      <c r="A831" s="2" t="s">
        <v>22</v>
      </c>
      <c r="B831" s="3" t="s">
        <v>102</v>
      </c>
      <c r="C831" s="3" t="s">
        <v>32</v>
      </c>
      <c r="D831" s="3" t="s">
        <v>24</v>
      </c>
      <c r="E831" s="3" t="s">
        <v>14</v>
      </c>
      <c r="F831" s="7">
        <f>SUM(Ведомственная!G169)</f>
        <v>500</v>
      </c>
      <c r="G831" s="7">
        <f>SUM(Ведомственная!H169)</f>
        <v>500</v>
      </c>
      <c r="H831" s="7">
        <f>SUM(Ведомственная!I169)</f>
        <v>500</v>
      </c>
    </row>
    <row r="832" spans="1:12">
      <c r="A832" s="207" t="s">
        <v>27</v>
      </c>
      <c r="B832" s="3" t="s">
        <v>41</v>
      </c>
      <c r="C832" s="3"/>
      <c r="D832" s="50"/>
      <c r="E832" s="50"/>
      <c r="F832" s="7">
        <f>SUM(F833:F835)</f>
        <v>32548.5</v>
      </c>
      <c r="G832" s="7">
        <f t="shared" ref="G832:H832" si="349">SUM(G833:G835)</f>
        <v>34134.6</v>
      </c>
      <c r="H832" s="7">
        <f t="shared" si="349"/>
        <v>34134.6</v>
      </c>
    </row>
    <row r="833" spans="1:8" ht="63">
      <c r="A833" s="2" t="s">
        <v>21</v>
      </c>
      <c r="B833" s="3" t="s">
        <v>41</v>
      </c>
      <c r="C833" s="3" t="s">
        <v>31</v>
      </c>
      <c r="D833" s="3" t="s">
        <v>17</v>
      </c>
      <c r="E833" s="3" t="s">
        <v>24</v>
      </c>
      <c r="F833" s="7">
        <f>SUM(Ведомственная!G14)</f>
        <v>32533.5</v>
      </c>
      <c r="G833" s="7">
        <f>SUM(Ведомственная!H14)</f>
        <v>34119.599999999999</v>
      </c>
      <c r="H833" s="7">
        <f>SUM(Ведомственная!I14)</f>
        <v>34119.599999999999</v>
      </c>
    </row>
    <row r="834" spans="1:8" ht="31.5">
      <c r="A834" s="207" t="s">
        <v>22</v>
      </c>
      <c r="B834" s="3" t="s">
        <v>41</v>
      </c>
      <c r="C834" s="3" t="s">
        <v>32</v>
      </c>
      <c r="D834" s="3" t="s">
        <v>17</v>
      </c>
      <c r="E834" s="3" t="s">
        <v>24</v>
      </c>
      <c r="F834" s="7">
        <f>SUM(Ведомственная!G15)</f>
        <v>15</v>
      </c>
      <c r="G834" s="7">
        <f>SUM(Ведомственная!H15)</f>
        <v>15</v>
      </c>
      <c r="H834" s="7">
        <f>SUM(Ведомственная!I15)</f>
        <v>15</v>
      </c>
    </row>
    <row r="835" spans="1:8">
      <c r="A835" s="207" t="s">
        <v>19</v>
      </c>
      <c r="B835" s="3" t="s">
        <v>41</v>
      </c>
      <c r="C835" s="3" t="s">
        <v>39</v>
      </c>
      <c r="D835" s="3" t="s">
        <v>17</v>
      </c>
      <c r="E835" s="3" t="s">
        <v>24</v>
      </c>
      <c r="F835" s="7">
        <f>SUM(Ведомственная!G16)</f>
        <v>0</v>
      </c>
      <c r="G835" s="7">
        <f>SUM(Ведомственная!H16)</f>
        <v>0</v>
      </c>
      <c r="H835" s="7">
        <f>SUM(Ведомственная!I16)</f>
        <v>0</v>
      </c>
    </row>
    <row r="836" spans="1:8" ht="31.5">
      <c r="A836" s="207" t="s">
        <v>784</v>
      </c>
      <c r="B836" s="3" t="s">
        <v>42</v>
      </c>
      <c r="C836" s="3"/>
      <c r="D836" s="50"/>
      <c r="E836" s="50"/>
      <c r="F836" s="7">
        <f>F837</f>
        <v>5609</v>
      </c>
      <c r="G836" s="7">
        <f t="shared" ref="G836:H836" si="350">G837</f>
        <v>5609</v>
      </c>
      <c r="H836" s="7">
        <f t="shared" si="350"/>
        <v>5609</v>
      </c>
    </row>
    <row r="837" spans="1:8" ht="50.25" customHeight="1">
      <c r="A837" s="211" t="s">
        <v>21</v>
      </c>
      <c r="B837" s="3" t="s">
        <v>42</v>
      </c>
      <c r="C837" s="3" t="s">
        <v>31</v>
      </c>
      <c r="D837" s="3" t="s">
        <v>17</v>
      </c>
      <c r="E837" s="3" t="s">
        <v>24</v>
      </c>
      <c r="F837" s="7">
        <f>Ведомственная!G18</f>
        <v>5609</v>
      </c>
      <c r="G837" s="7">
        <f>Ведомственная!H18</f>
        <v>5609</v>
      </c>
      <c r="H837" s="7">
        <f>Ведомственная!I18</f>
        <v>5609</v>
      </c>
    </row>
    <row r="838" spans="1:8">
      <c r="A838" s="207" t="s">
        <v>35</v>
      </c>
      <c r="B838" s="3" t="s">
        <v>43</v>
      </c>
      <c r="C838" s="3"/>
      <c r="D838" s="50"/>
      <c r="E838" s="50"/>
      <c r="F838" s="7">
        <f>SUM(F839:F840)</f>
        <v>433.6</v>
      </c>
      <c r="G838" s="7">
        <f t="shared" ref="G838:H838" si="351">SUM(G839:G840)</f>
        <v>433.6</v>
      </c>
      <c r="H838" s="7">
        <f t="shared" si="351"/>
        <v>433.6</v>
      </c>
    </row>
    <row r="839" spans="1:8" ht="31.5">
      <c r="A839" s="207" t="s">
        <v>22</v>
      </c>
      <c r="B839" s="3" t="s">
        <v>43</v>
      </c>
      <c r="C839" s="3" t="s">
        <v>32</v>
      </c>
      <c r="D839" s="3" t="s">
        <v>17</v>
      </c>
      <c r="E839" s="3" t="s">
        <v>34</v>
      </c>
      <c r="F839" s="7">
        <f>Ведомственная!G22</f>
        <v>424.6</v>
      </c>
      <c r="G839" s="7">
        <f>Ведомственная!H22</f>
        <v>424.6</v>
      </c>
      <c r="H839" s="7">
        <f>Ведомственная!I22</f>
        <v>424.6</v>
      </c>
    </row>
    <row r="840" spans="1:8">
      <c r="A840" s="207" t="s">
        <v>10</v>
      </c>
      <c r="B840" s="3" t="s">
        <v>43</v>
      </c>
      <c r="C840" s="3" t="s">
        <v>36</v>
      </c>
      <c r="D840" s="3" t="s">
        <v>17</v>
      </c>
      <c r="E840" s="3" t="s">
        <v>34</v>
      </c>
      <c r="F840" s="7">
        <f>Ведомственная!G23</f>
        <v>9</v>
      </c>
      <c r="G840" s="7">
        <f>Ведомственная!H23</f>
        <v>9</v>
      </c>
      <c r="H840" s="7">
        <f>Ведомственная!I23</f>
        <v>9</v>
      </c>
    </row>
    <row r="841" spans="1:8" ht="27" customHeight="1">
      <c r="A841" s="207" t="s">
        <v>37</v>
      </c>
      <c r="B841" s="3" t="s">
        <v>44</v>
      </c>
      <c r="C841" s="3"/>
      <c r="D841" s="50"/>
      <c r="E841" s="50"/>
      <c r="F841" s="7">
        <f>F842</f>
        <v>536.79999999999995</v>
      </c>
      <c r="G841" s="7">
        <f t="shared" ref="G841:H841" si="352">G842</f>
        <v>606.70000000000005</v>
      </c>
      <c r="H841" s="7">
        <f t="shared" si="352"/>
        <v>606.70000000000005</v>
      </c>
    </row>
    <row r="842" spans="1:8" ht="31.5">
      <c r="A842" s="207" t="s">
        <v>22</v>
      </c>
      <c r="B842" s="3" t="s">
        <v>44</v>
      </c>
      <c r="C842" s="3" t="s">
        <v>32</v>
      </c>
      <c r="D842" s="3" t="s">
        <v>17</v>
      </c>
      <c r="E842" s="3" t="s">
        <v>34</v>
      </c>
      <c r="F842" s="7">
        <f>Ведомственная!G25</f>
        <v>536.79999999999995</v>
      </c>
      <c r="G842" s="7">
        <f>Ведомственная!H25</f>
        <v>606.70000000000005</v>
      </c>
      <c r="H842" s="7">
        <f>Ведомственная!I25</f>
        <v>606.70000000000005</v>
      </c>
    </row>
    <row r="843" spans="1:8" ht="27" customHeight="1">
      <c r="A843" s="207" t="s">
        <v>38</v>
      </c>
      <c r="B843" s="3" t="s">
        <v>45</v>
      </c>
      <c r="C843" s="3"/>
      <c r="D843" s="50"/>
      <c r="E843" s="50"/>
      <c r="F843" s="7">
        <f>SUM(F844:F848)</f>
        <v>5773.3</v>
      </c>
      <c r="G843" s="7">
        <f>SUM(G844:G848)</f>
        <v>4817.5</v>
      </c>
      <c r="H843" s="7">
        <f>SUM(H844:H848)</f>
        <v>4817.5</v>
      </c>
    </row>
    <row r="844" spans="1:8" ht="31.5">
      <c r="A844" s="207" t="s">
        <v>22</v>
      </c>
      <c r="B844" s="3" t="s">
        <v>45</v>
      </c>
      <c r="C844" s="3" t="s">
        <v>32</v>
      </c>
      <c r="D844" s="3" t="s">
        <v>17</v>
      </c>
      <c r="E844" s="3" t="s">
        <v>34</v>
      </c>
      <c r="F844" s="7">
        <f>Ведомственная!G27+Ведомственная!G114</f>
        <v>2920</v>
      </c>
      <c r="G844" s="7">
        <f>Ведомственная!H27+Ведомственная!H114</f>
        <v>2920</v>
      </c>
      <c r="H844" s="7">
        <f>Ведомственная!I27+Ведомственная!I114</f>
        <v>2920</v>
      </c>
    </row>
    <row r="845" spans="1:8" ht="31.5" hidden="1">
      <c r="A845" s="207" t="s">
        <v>22</v>
      </c>
      <c r="B845" s="3" t="s">
        <v>45</v>
      </c>
      <c r="C845" s="3" t="s">
        <v>32</v>
      </c>
      <c r="D845" s="3" t="s">
        <v>47</v>
      </c>
      <c r="E845" s="3" t="s">
        <v>61</v>
      </c>
      <c r="F845" s="7">
        <f>SUM(Ведомственная!G33)</f>
        <v>0</v>
      </c>
      <c r="G845" s="7">
        <f>SUM(Ведомственная!H33)</f>
        <v>0</v>
      </c>
      <c r="H845" s="7">
        <f>SUM(Ведомственная!I33)</f>
        <v>0</v>
      </c>
    </row>
    <row r="846" spans="1:8">
      <c r="A846" s="207" t="s">
        <v>19</v>
      </c>
      <c r="B846" s="3" t="s">
        <v>45</v>
      </c>
      <c r="C846" s="3" t="s">
        <v>39</v>
      </c>
      <c r="D846" s="3" t="s">
        <v>17</v>
      </c>
      <c r="E846" s="3" t="s">
        <v>34</v>
      </c>
      <c r="F846" s="7">
        <f>Ведомственная!G28</f>
        <v>1897.5</v>
      </c>
      <c r="G846" s="7">
        <f>Ведомственная!H28</f>
        <v>1897.5</v>
      </c>
      <c r="H846" s="7">
        <f>Ведомственная!I28</f>
        <v>1897.5</v>
      </c>
    </row>
    <row r="847" spans="1:8" ht="12.75" customHeight="1">
      <c r="A847" s="217" t="s">
        <v>10</v>
      </c>
      <c r="B847" s="3" t="s">
        <v>45</v>
      </c>
      <c r="C847" s="3" t="s">
        <v>36</v>
      </c>
      <c r="D847" s="3" t="s">
        <v>17</v>
      </c>
      <c r="E847" s="3" t="s">
        <v>34</v>
      </c>
      <c r="F847" s="7">
        <f>Ведомственная!G115</f>
        <v>955.8</v>
      </c>
      <c r="G847" s="7">
        <f>Ведомственная!H115</f>
        <v>0</v>
      </c>
      <c r="H847" s="7">
        <f>Ведомственная!I115</f>
        <v>0</v>
      </c>
    </row>
    <row r="848" spans="1:8">
      <c r="A848" s="218"/>
      <c r="B848" s="3" t="s">
        <v>45</v>
      </c>
      <c r="C848" s="3" t="s">
        <v>36</v>
      </c>
      <c r="D848" s="3" t="s">
        <v>7</v>
      </c>
      <c r="E848" s="3" t="s">
        <v>9</v>
      </c>
      <c r="F848" s="7">
        <f>Ведомственная!G206</f>
        <v>0</v>
      </c>
      <c r="G848" s="7">
        <f>Ведомственная!H206</f>
        <v>0</v>
      </c>
      <c r="H848" s="7">
        <f>Ведомственная!I206</f>
        <v>0</v>
      </c>
    </row>
    <row r="849" spans="1:8" ht="49.5" customHeight="1">
      <c r="A849" s="207" t="s">
        <v>89</v>
      </c>
      <c r="B849" s="143" t="s">
        <v>108</v>
      </c>
      <c r="C849" s="143"/>
      <c r="D849" s="50"/>
      <c r="E849" s="50"/>
      <c r="F849" s="7">
        <f>SUM(F850)</f>
        <v>199.1</v>
      </c>
      <c r="G849" s="7">
        <f t="shared" ref="G849:H849" si="353">SUM(G850)</f>
        <v>10.9</v>
      </c>
      <c r="H849" s="7">
        <f t="shared" si="353"/>
        <v>11.8</v>
      </c>
    </row>
    <row r="850" spans="1:8" ht="31.5">
      <c r="A850" s="207" t="s">
        <v>22</v>
      </c>
      <c r="B850" s="143" t="s">
        <v>108</v>
      </c>
      <c r="C850" s="143" t="s">
        <v>32</v>
      </c>
      <c r="D850" s="3" t="s">
        <v>17</v>
      </c>
      <c r="E850" s="3" t="s">
        <v>61</v>
      </c>
      <c r="F850" s="7">
        <f>Ведомственная!G69</f>
        <v>199.1</v>
      </c>
      <c r="G850" s="7">
        <f>Ведомственная!H69</f>
        <v>10.9</v>
      </c>
      <c r="H850" s="7">
        <f>Ведомственная!I69</f>
        <v>11.8</v>
      </c>
    </row>
    <row r="851" spans="1:8" ht="31.5">
      <c r="A851" s="207" t="s">
        <v>591</v>
      </c>
      <c r="B851" s="143" t="s">
        <v>111</v>
      </c>
      <c r="C851" s="143"/>
      <c r="D851" s="3"/>
      <c r="E851" s="3"/>
      <c r="F851" s="7">
        <f>F852+F853+F854</f>
        <v>6372.2</v>
      </c>
      <c r="G851" s="7">
        <f t="shared" ref="G851:H851" si="354">G852+G853+G854</f>
        <v>6877.7</v>
      </c>
      <c r="H851" s="7">
        <f t="shared" si="354"/>
        <v>7273.8</v>
      </c>
    </row>
    <row r="852" spans="1:8" ht="63">
      <c r="A852" s="2" t="s">
        <v>21</v>
      </c>
      <c r="B852" s="143" t="s">
        <v>111</v>
      </c>
      <c r="C852" s="143" t="s">
        <v>31</v>
      </c>
      <c r="D852" s="3" t="s">
        <v>24</v>
      </c>
      <c r="E852" s="3" t="s">
        <v>7</v>
      </c>
      <c r="F852" s="7">
        <f>Ведомственная!G120</f>
        <v>6372.2</v>
      </c>
      <c r="G852" s="7">
        <f>Ведомственная!H120</f>
        <v>6877.7</v>
      </c>
      <c r="H852" s="7">
        <f>Ведомственная!I120</f>
        <v>7273.8</v>
      </c>
    </row>
    <row r="853" spans="1:8" ht="31.5" hidden="1">
      <c r="A853" s="207" t="s">
        <v>22</v>
      </c>
      <c r="B853" s="143" t="s">
        <v>111</v>
      </c>
      <c r="C853" s="143" t="s">
        <v>32</v>
      </c>
      <c r="D853" s="3" t="s">
        <v>24</v>
      </c>
      <c r="E853" s="3" t="s">
        <v>7</v>
      </c>
      <c r="F853" s="7">
        <f>Ведомственная!G121</f>
        <v>0</v>
      </c>
      <c r="G853" s="7">
        <f>Ведомственная!H121</f>
        <v>0</v>
      </c>
      <c r="H853" s="7">
        <f>Ведомственная!I121</f>
        <v>0</v>
      </c>
    </row>
    <row r="854" spans="1:8" hidden="1">
      <c r="A854" s="207" t="s">
        <v>10</v>
      </c>
      <c r="B854" s="143" t="s">
        <v>111</v>
      </c>
      <c r="C854" s="143" t="s">
        <v>36</v>
      </c>
      <c r="D854" s="3" t="s">
        <v>24</v>
      </c>
      <c r="E854" s="3" t="s">
        <v>7</v>
      </c>
      <c r="F854" s="7">
        <f>Ведомственная!G122</f>
        <v>0</v>
      </c>
      <c r="G854" s="7">
        <f>Ведомственная!H122</f>
        <v>0</v>
      </c>
      <c r="H854" s="7">
        <f>Ведомственная!I122</f>
        <v>0</v>
      </c>
    </row>
    <row r="855" spans="1:8" ht="37.5" hidden="1" customHeight="1">
      <c r="A855" s="2" t="s">
        <v>644</v>
      </c>
      <c r="B855" s="143" t="s">
        <v>643</v>
      </c>
      <c r="C855" s="143"/>
      <c r="D855" s="3"/>
      <c r="E855" s="3"/>
      <c r="F855" s="7">
        <f>SUM(F856:F857)</f>
        <v>0</v>
      </c>
      <c r="G855" s="7">
        <f t="shared" ref="G855:H855" si="355">SUM(G856:G857)</f>
        <v>0</v>
      </c>
      <c r="H855" s="7">
        <f t="shared" si="355"/>
        <v>0</v>
      </c>
    </row>
    <row r="856" spans="1:8" hidden="1">
      <c r="A856" s="207" t="s">
        <v>10</v>
      </c>
      <c r="B856" s="143" t="s">
        <v>643</v>
      </c>
      <c r="C856" s="143" t="s">
        <v>36</v>
      </c>
      <c r="D856" s="3" t="s">
        <v>24</v>
      </c>
      <c r="E856" s="3" t="s">
        <v>64</v>
      </c>
      <c r="F856" s="7">
        <f>Ведомственная!G139</f>
        <v>0</v>
      </c>
      <c r="G856" s="7">
        <f>Ведомственная!H139</f>
        <v>0</v>
      </c>
      <c r="H856" s="7">
        <f>Ведомственная!I139</f>
        <v>0</v>
      </c>
    </row>
    <row r="857" spans="1:8" hidden="1">
      <c r="A857" s="207" t="s">
        <v>10</v>
      </c>
      <c r="B857" s="154" t="s">
        <v>643</v>
      </c>
      <c r="C857" s="154" t="s">
        <v>36</v>
      </c>
      <c r="D857" s="3" t="s">
        <v>61</v>
      </c>
      <c r="E857" s="3" t="s">
        <v>24</v>
      </c>
      <c r="F857" s="7">
        <f>Ведомственная!G493</f>
        <v>0</v>
      </c>
      <c r="G857" s="7">
        <f>Ведомственная!H493</f>
        <v>0</v>
      </c>
      <c r="H857" s="7">
        <f>Ведомственная!I493</f>
        <v>0</v>
      </c>
    </row>
    <row r="858" spans="1:8" ht="153.75" customHeight="1">
      <c r="A858" s="144" t="s">
        <v>796</v>
      </c>
      <c r="B858" s="143" t="s">
        <v>126</v>
      </c>
      <c r="C858" s="20"/>
      <c r="D858" s="50"/>
      <c r="E858" s="50"/>
      <c r="F858" s="7">
        <f>SUM(F859:F860)</f>
        <v>325.10000000000002</v>
      </c>
      <c r="G858" s="7">
        <f t="shared" ref="G858:H858" si="356">SUM(G859:G860)</f>
        <v>325.10000000000002</v>
      </c>
      <c r="H858" s="7">
        <f t="shared" si="356"/>
        <v>325.10000000000002</v>
      </c>
    </row>
    <row r="859" spans="1:8" ht="63">
      <c r="A859" s="2" t="s">
        <v>21</v>
      </c>
      <c r="B859" s="143" t="s">
        <v>126</v>
      </c>
      <c r="C859" s="143" t="s">
        <v>31</v>
      </c>
      <c r="D859" s="143" t="s">
        <v>17</v>
      </c>
      <c r="E859" s="143" t="s">
        <v>7</v>
      </c>
      <c r="F859" s="7">
        <f>Ведомственная!G64</f>
        <v>308.3</v>
      </c>
      <c r="G859" s="7">
        <f>Ведомственная!H64</f>
        <v>308.3</v>
      </c>
      <c r="H859" s="7">
        <f>Ведомственная!I64</f>
        <v>308.3</v>
      </c>
    </row>
    <row r="860" spans="1:8" ht="31.5">
      <c r="A860" s="207" t="s">
        <v>22</v>
      </c>
      <c r="B860" s="143" t="s">
        <v>126</v>
      </c>
      <c r="C860" s="143" t="s">
        <v>32</v>
      </c>
      <c r="D860" s="143" t="s">
        <v>17</v>
      </c>
      <c r="E860" s="143" t="s">
        <v>7</v>
      </c>
      <c r="F860" s="7">
        <f>Ведомственная!G65</f>
        <v>16.8</v>
      </c>
      <c r="G860" s="7">
        <f>Ведомственная!H65</f>
        <v>16.8</v>
      </c>
      <c r="H860" s="7">
        <f>Ведомственная!I65</f>
        <v>16.8</v>
      </c>
    </row>
    <row r="861" spans="1:8" ht="47.25">
      <c r="A861" s="207" t="s">
        <v>286</v>
      </c>
      <c r="B861" s="143" t="s">
        <v>285</v>
      </c>
      <c r="C861" s="143"/>
      <c r="D861" s="143"/>
      <c r="E861" s="143"/>
      <c r="F861" s="7">
        <f>SUM(F862:F863)</f>
        <v>2367.9</v>
      </c>
      <c r="G861" s="7">
        <f t="shared" ref="G861:H861" si="357">SUM(G862:G863)</f>
        <v>2367.9</v>
      </c>
      <c r="H861" s="7">
        <f t="shared" si="357"/>
        <v>2367.9</v>
      </c>
    </row>
    <row r="862" spans="1:8" ht="63">
      <c r="A862" s="2" t="s">
        <v>21</v>
      </c>
      <c r="B862" s="143" t="s">
        <v>285</v>
      </c>
      <c r="C862" s="143" t="s">
        <v>31</v>
      </c>
      <c r="D862" s="143" t="s">
        <v>24</v>
      </c>
      <c r="E862" s="143" t="s">
        <v>7</v>
      </c>
      <c r="F862" s="7">
        <f>Ведомственная!G124</f>
        <v>2367.9</v>
      </c>
      <c r="G862" s="7">
        <f>Ведомственная!H124</f>
        <v>2367.9</v>
      </c>
      <c r="H862" s="7">
        <f>Ведомственная!I124</f>
        <v>2367.9</v>
      </c>
    </row>
    <row r="863" spans="1:8" ht="31.5" hidden="1">
      <c r="A863" s="207" t="s">
        <v>22</v>
      </c>
      <c r="B863" s="153" t="s">
        <v>285</v>
      </c>
      <c r="C863" s="153" t="s">
        <v>32</v>
      </c>
      <c r="D863" s="153" t="s">
        <v>24</v>
      </c>
      <c r="E863" s="153" t="s">
        <v>7</v>
      </c>
      <c r="F863" s="7">
        <f>Ведомственная!G125</f>
        <v>0</v>
      </c>
      <c r="G863" s="7">
        <f>Ведомственная!H125</f>
        <v>0</v>
      </c>
      <c r="H863" s="7">
        <f>Ведомственная!I125</f>
        <v>0</v>
      </c>
    </row>
    <row r="864" spans="1:8" ht="47.25">
      <c r="A864" s="207" t="s">
        <v>287</v>
      </c>
      <c r="B864" s="143" t="s">
        <v>127</v>
      </c>
      <c r="C864" s="20"/>
      <c r="D864" s="50"/>
      <c r="E864" s="50"/>
      <c r="F864" s="7">
        <f>SUM(F865:F866)</f>
        <v>293.8</v>
      </c>
      <c r="G864" s="7">
        <f t="shared" ref="G864:H864" si="358">SUM(G865:G866)</f>
        <v>293.8</v>
      </c>
      <c r="H864" s="7">
        <f t="shared" si="358"/>
        <v>293.8</v>
      </c>
    </row>
    <row r="865" spans="1:11" ht="54" customHeight="1">
      <c r="A865" s="211" t="s">
        <v>21</v>
      </c>
      <c r="B865" s="143" t="s">
        <v>127</v>
      </c>
      <c r="C865" s="143" t="s">
        <v>31</v>
      </c>
      <c r="D865" s="143" t="s">
        <v>61</v>
      </c>
      <c r="E865" s="143" t="s">
        <v>61</v>
      </c>
      <c r="F865" s="7">
        <f>SUM(Ведомственная!G510)</f>
        <v>284.3</v>
      </c>
      <c r="G865" s="7">
        <f>SUM(Ведомственная!H510)</f>
        <v>284.3</v>
      </c>
      <c r="H865" s="7">
        <f>SUM(Ведомственная!I510)</f>
        <v>284.3</v>
      </c>
    </row>
    <row r="866" spans="1:11" ht="31.5">
      <c r="A866" s="207" t="s">
        <v>22</v>
      </c>
      <c r="B866" s="143" t="s">
        <v>127</v>
      </c>
      <c r="C866" s="143" t="s">
        <v>32</v>
      </c>
      <c r="D866" s="143" t="s">
        <v>61</v>
      </c>
      <c r="E866" s="143" t="s">
        <v>61</v>
      </c>
      <c r="F866" s="7">
        <f>SUM(Ведомственная!G511)</f>
        <v>9.5</v>
      </c>
      <c r="G866" s="7">
        <f>SUM(Ведомственная!H511)</f>
        <v>9.5</v>
      </c>
      <c r="H866" s="7">
        <f>SUM(Ведомственная!I511)</f>
        <v>9.5</v>
      </c>
    </row>
    <row r="867" spans="1:11">
      <c r="A867" s="59" t="s">
        <v>112</v>
      </c>
      <c r="B867" s="52"/>
      <c r="C867" s="55"/>
      <c r="D867" s="55"/>
      <c r="E867" s="55"/>
      <c r="F867" s="54"/>
      <c r="G867" s="58">
        <v>130000</v>
      </c>
      <c r="H867" s="58">
        <v>250000</v>
      </c>
      <c r="J867" s="96"/>
      <c r="K867" s="96"/>
    </row>
    <row r="868" spans="1:11" ht="12" customHeight="1">
      <c r="A868" s="60" t="s">
        <v>81</v>
      </c>
      <c r="B868" s="61"/>
      <c r="C868" s="61"/>
      <c r="D868" s="61"/>
      <c r="E868" s="61"/>
      <c r="F868" s="62">
        <f>F8+F29+F40+F49+F61+F76+F91+F115+F135+F149+F186+F191+F196+F204+F212+F217+F231+F240+F265+F291+F302+F365+F381+F390+F407+F543+F548+F599++F762+F767+F821+F867+F35+F816</f>
        <v>8883875.5999999996</v>
      </c>
      <c r="G868" s="62">
        <f>G8+G29+G40+G49+G61+G76+G91+G115+G135+G149+G186+G191+G196+G204+G212+G217+G231+G240+G265+G291+G302+G365+G381+G390+G407+G543+G548+G599++G762+G767+G821+G867+G35+G816</f>
        <v>9276194.9000000022</v>
      </c>
      <c r="H868" s="62">
        <f>H8+H29+H40+H49+H61+H76+H91+H115+H135+H149+H186+H191+H196+H204+H212+H217+H231+H240+H265+H291+H302+H365+H381+H390+H407+H543+H548+H599++H762+H767+H821+H867+H35+H816</f>
        <v>10285001.100000001</v>
      </c>
    </row>
    <row r="870" spans="1:11" hidden="1">
      <c r="F870" s="25">
        <f>Ведомственная!G1222</f>
        <v>8883875.6000000015</v>
      </c>
      <c r="G870" s="25">
        <f>Ведомственная!H1222</f>
        <v>9276194.8999999985</v>
      </c>
      <c r="H870" s="25">
        <f>Ведомственная!I1222</f>
        <v>10285001.099999998</v>
      </c>
    </row>
    <row r="871" spans="1:11" hidden="1"/>
    <row r="872" spans="1:11" hidden="1">
      <c r="F872" s="25">
        <f>F870-F868</f>
        <v>0</v>
      </c>
      <c r="G872" s="25">
        <f t="shared" ref="G872:H872" si="359">G870-G868</f>
        <v>0</v>
      </c>
      <c r="H872" s="25">
        <f t="shared" si="359"/>
        <v>0</v>
      </c>
    </row>
  </sheetData>
  <mergeCells count="41">
    <mergeCell ref="A70:A72"/>
    <mergeCell ref="A313:A314"/>
    <mergeCell ref="A308:A309"/>
    <mergeCell ref="A669:A671"/>
    <mergeCell ref="A666:A668"/>
    <mergeCell ref="A630:A631"/>
    <mergeCell ref="A650:A651"/>
    <mergeCell ref="A326:A327"/>
    <mergeCell ref="A319:A320"/>
    <mergeCell ref="A541:A542"/>
    <mergeCell ref="A673:A676"/>
    <mergeCell ref="A5:H5"/>
    <mergeCell ref="A447:A449"/>
    <mergeCell ref="A450:A453"/>
    <mergeCell ref="A499:A501"/>
    <mergeCell ref="A494:A496"/>
    <mergeCell ref="A363:A364"/>
    <mergeCell ref="A360:A361"/>
    <mergeCell ref="A353:A354"/>
    <mergeCell ref="A348:A349"/>
    <mergeCell ref="A345:A346"/>
    <mergeCell ref="A342:A343"/>
    <mergeCell ref="A329:A330"/>
    <mergeCell ref="A263:A264"/>
    <mergeCell ref="A316:A317"/>
    <mergeCell ref="A597:A598"/>
    <mergeCell ref="A847:A848"/>
    <mergeCell ref="A677:A679"/>
    <mergeCell ref="A722:A723"/>
    <mergeCell ref="A797:A798"/>
    <mergeCell ref="A811:A812"/>
    <mergeCell ref="A805:A806"/>
    <mergeCell ref="A702:A703"/>
    <mergeCell ref="A809:A810"/>
    <mergeCell ref="A704:A705"/>
    <mergeCell ref="A758:A759"/>
    <mergeCell ref="A710:A711"/>
    <mergeCell ref="A760:A761"/>
    <mergeCell ref="A712:A714"/>
    <mergeCell ref="A708:A709"/>
    <mergeCell ref="A719:A720"/>
  </mergeCells>
  <pageMargins left="0.51181102362204722" right="0.31496062992125984" top="0.59055118110236227" bottom="0" header="0.11811023622047245" footer="0"/>
  <pageSetup paperSize="9" scale="84" fitToHeight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K1230"/>
  <sheetViews>
    <sheetView zoomScale="90" zoomScaleNormal="90" workbookViewId="0">
      <selection activeCell="A7" sqref="A1:XFD1048576"/>
    </sheetView>
  </sheetViews>
  <sheetFormatPr defaultRowHeight="15.75" outlineLevelRow="1"/>
  <cols>
    <col min="1" max="1" width="80.85546875" style="13" customWidth="1"/>
    <col min="2" max="2" width="7.42578125" style="9" customWidth="1"/>
    <col min="3" max="3" width="7.28515625" style="14" customWidth="1"/>
    <col min="4" max="4" width="7.42578125" style="14" customWidth="1"/>
    <col min="5" max="5" width="15.5703125" style="14" customWidth="1"/>
    <col min="6" max="6" width="9.7109375" style="14" customWidth="1"/>
    <col min="7" max="8" width="20.140625" style="14" customWidth="1"/>
    <col min="9" max="9" width="18.42578125" style="14" customWidth="1"/>
    <col min="10" max="10" width="10.140625" style="6" bestFit="1" customWidth="1"/>
    <col min="11" max="11" width="14.28515625" style="6" customWidth="1"/>
    <col min="12" max="16384" width="9.140625" style="6"/>
  </cols>
  <sheetData>
    <row r="1" spans="1:9">
      <c r="A1" s="8"/>
      <c r="H1" s="1"/>
      <c r="I1" s="159" t="s">
        <v>808</v>
      </c>
    </row>
    <row r="2" spans="1:9">
      <c r="A2" s="12"/>
      <c r="H2" s="1"/>
      <c r="I2" s="166" t="s">
        <v>683</v>
      </c>
    </row>
    <row r="3" spans="1:9">
      <c r="H3" s="1"/>
      <c r="I3" s="166" t="s">
        <v>684</v>
      </c>
    </row>
    <row r="4" spans="1:9">
      <c r="H4" s="163"/>
      <c r="I4" s="166" t="s">
        <v>876</v>
      </c>
    </row>
    <row r="5" spans="1:9">
      <c r="B5" s="15" t="s">
        <v>688</v>
      </c>
    </row>
    <row r="6" spans="1:9">
      <c r="B6" s="16"/>
      <c r="I6" s="14" t="s">
        <v>105</v>
      </c>
    </row>
    <row r="7" spans="1:9">
      <c r="A7" s="237" t="s">
        <v>0</v>
      </c>
      <c r="B7" s="238" t="s">
        <v>1</v>
      </c>
      <c r="C7" s="238"/>
      <c r="D7" s="238"/>
      <c r="E7" s="238"/>
      <c r="F7" s="238"/>
      <c r="G7" s="234" t="s">
        <v>125</v>
      </c>
      <c r="H7" s="234" t="s">
        <v>565</v>
      </c>
      <c r="I7" s="234" t="s">
        <v>689</v>
      </c>
    </row>
    <row r="8" spans="1:9" ht="47.25">
      <c r="A8" s="237"/>
      <c r="B8" s="3" t="s">
        <v>2</v>
      </c>
      <c r="C8" s="18" t="s">
        <v>3</v>
      </c>
      <c r="D8" s="18" t="s">
        <v>4</v>
      </c>
      <c r="E8" s="18" t="s">
        <v>5</v>
      </c>
      <c r="F8" s="18" t="s">
        <v>54</v>
      </c>
      <c r="G8" s="235"/>
      <c r="H8" s="235"/>
      <c r="I8" s="236"/>
    </row>
    <row r="9" spans="1:9" s="19" customFormat="1">
      <c r="A9" s="60" t="s">
        <v>685</v>
      </c>
      <c r="B9" s="61" t="s">
        <v>28</v>
      </c>
      <c r="C9" s="120"/>
      <c r="D9" s="120"/>
      <c r="E9" s="120"/>
      <c r="F9" s="120"/>
      <c r="G9" s="62">
        <f>SUM(G10)+G30</f>
        <v>43945.4</v>
      </c>
      <c r="H9" s="62">
        <f>SUM(H10)+H30</f>
        <v>45601.4</v>
      </c>
      <c r="I9" s="62">
        <f>SUM(I10)+I30</f>
        <v>45601.4</v>
      </c>
    </row>
    <row r="10" spans="1:9">
      <c r="A10" s="185" t="s">
        <v>29</v>
      </c>
      <c r="B10" s="3"/>
      <c r="C10" s="3" t="s">
        <v>17</v>
      </c>
      <c r="D10" s="3"/>
      <c r="E10" s="3"/>
      <c r="F10" s="3"/>
      <c r="G10" s="5">
        <f>SUM(G11+G19)</f>
        <v>43945.4</v>
      </c>
      <c r="H10" s="5">
        <f>SUM(H11+H19)</f>
        <v>45601.4</v>
      </c>
      <c r="I10" s="5">
        <f>SUM(I11+I19)</f>
        <v>45601.4</v>
      </c>
    </row>
    <row r="11" spans="1:9" ht="47.25">
      <c r="A11" s="185" t="s">
        <v>30</v>
      </c>
      <c r="B11" s="3"/>
      <c r="C11" s="3" t="s">
        <v>17</v>
      </c>
      <c r="D11" s="3" t="s">
        <v>24</v>
      </c>
      <c r="E11" s="3"/>
      <c r="F11" s="3"/>
      <c r="G11" s="5">
        <f>SUM(G12)</f>
        <v>38157.5</v>
      </c>
      <c r="H11" s="5">
        <f>SUM(H12)</f>
        <v>39743.599999999999</v>
      </c>
      <c r="I11" s="5">
        <f>SUM(I12)</f>
        <v>39743.599999999999</v>
      </c>
    </row>
    <row r="12" spans="1:9" s="93" customFormat="1">
      <c r="A12" s="85" t="s">
        <v>82</v>
      </c>
      <c r="B12" s="94"/>
      <c r="C12" s="94" t="s">
        <v>17</v>
      </c>
      <c r="D12" s="94" t="s">
        <v>24</v>
      </c>
      <c r="E12" s="94" t="s">
        <v>83</v>
      </c>
      <c r="F12" s="94"/>
      <c r="G12" s="95">
        <f>SUM(G13)+G17</f>
        <v>38157.5</v>
      </c>
      <c r="H12" s="95">
        <f>SUM(H13)+H17</f>
        <v>39743.599999999999</v>
      </c>
      <c r="I12" s="95">
        <f>SUM(I13)+I17</f>
        <v>39743.599999999999</v>
      </c>
    </row>
    <row r="13" spans="1:9">
      <c r="A13" s="185" t="s">
        <v>27</v>
      </c>
      <c r="B13" s="3"/>
      <c r="C13" s="3" t="s">
        <v>17</v>
      </c>
      <c r="D13" s="3" t="s">
        <v>24</v>
      </c>
      <c r="E13" s="3" t="s">
        <v>41</v>
      </c>
      <c r="F13" s="3"/>
      <c r="G13" s="5">
        <f>SUM(G14+G15)+G16</f>
        <v>32548.5</v>
      </c>
      <c r="H13" s="5">
        <f>SUM(H14+H15)+H16</f>
        <v>34134.6</v>
      </c>
      <c r="I13" s="5">
        <f>SUM(I14+I15)+I16</f>
        <v>34134.6</v>
      </c>
    </row>
    <row r="14" spans="1:9" ht="47.25">
      <c r="A14" s="2" t="s">
        <v>21</v>
      </c>
      <c r="B14" s="3"/>
      <c r="C14" s="3" t="s">
        <v>17</v>
      </c>
      <c r="D14" s="3" t="s">
        <v>24</v>
      </c>
      <c r="E14" s="3" t="s">
        <v>41</v>
      </c>
      <c r="F14" s="3" t="s">
        <v>31</v>
      </c>
      <c r="G14" s="5">
        <v>32533.5</v>
      </c>
      <c r="H14" s="5">
        <v>34119.599999999999</v>
      </c>
      <c r="I14" s="5">
        <v>34119.599999999999</v>
      </c>
    </row>
    <row r="15" spans="1:9" ht="31.5">
      <c r="A15" s="185" t="s">
        <v>22</v>
      </c>
      <c r="B15" s="3"/>
      <c r="C15" s="3" t="s">
        <v>17</v>
      </c>
      <c r="D15" s="3" t="s">
        <v>24</v>
      </c>
      <c r="E15" s="3" t="s">
        <v>41</v>
      </c>
      <c r="F15" s="3" t="s">
        <v>32</v>
      </c>
      <c r="G15" s="7">
        <v>15</v>
      </c>
      <c r="H15" s="7">
        <v>15</v>
      </c>
      <c r="I15" s="7">
        <v>15</v>
      </c>
    </row>
    <row r="16" spans="1:9" hidden="1">
      <c r="A16" s="185" t="s">
        <v>19</v>
      </c>
      <c r="B16" s="3"/>
      <c r="C16" s="3" t="s">
        <v>17</v>
      </c>
      <c r="D16" s="3" t="s">
        <v>24</v>
      </c>
      <c r="E16" s="3" t="s">
        <v>41</v>
      </c>
      <c r="F16" s="3" t="s">
        <v>39</v>
      </c>
      <c r="G16" s="7"/>
      <c r="H16" s="7"/>
      <c r="I16" s="7"/>
    </row>
    <row r="17" spans="1:9" ht="31.5">
      <c r="A17" s="185" t="s">
        <v>784</v>
      </c>
      <c r="B17" s="3"/>
      <c r="C17" s="3" t="s">
        <v>17</v>
      </c>
      <c r="D17" s="3" t="s">
        <v>24</v>
      </c>
      <c r="E17" s="3" t="s">
        <v>42</v>
      </c>
      <c r="F17" s="3"/>
      <c r="G17" s="5">
        <f>SUM(G18)</f>
        <v>5609</v>
      </c>
      <c r="H17" s="5">
        <f>SUM(H18)</f>
        <v>5609</v>
      </c>
      <c r="I17" s="5">
        <f>SUM(I18)</f>
        <v>5609</v>
      </c>
    </row>
    <row r="18" spans="1:9" ht="47.25">
      <c r="A18" s="2" t="s">
        <v>21</v>
      </c>
      <c r="B18" s="3"/>
      <c r="C18" s="3" t="s">
        <v>17</v>
      </c>
      <c r="D18" s="3" t="s">
        <v>24</v>
      </c>
      <c r="E18" s="3" t="s">
        <v>42</v>
      </c>
      <c r="F18" s="3" t="s">
        <v>31</v>
      </c>
      <c r="G18" s="5">
        <v>5609</v>
      </c>
      <c r="H18" s="5">
        <v>5609</v>
      </c>
      <c r="I18" s="5">
        <v>5609</v>
      </c>
    </row>
    <row r="19" spans="1:9">
      <c r="A19" s="185" t="s">
        <v>33</v>
      </c>
      <c r="B19" s="3"/>
      <c r="C19" s="3" t="s">
        <v>17</v>
      </c>
      <c r="D19" s="3" t="s">
        <v>34</v>
      </c>
      <c r="E19" s="3"/>
      <c r="F19" s="3"/>
      <c r="G19" s="5">
        <f>SUM(G20)</f>
        <v>5787.9</v>
      </c>
      <c r="H19" s="5">
        <f>SUM(H20)</f>
        <v>5857.8</v>
      </c>
      <c r="I19" s="5">
        <f>SUM(I20)</f>
        <v>5857.8</v>
      </c>
    </row>
    <row r="20" spans="1:9" s="93" customFormat="1">
      <c r="A20" s="85" t="s">
        <v>82</v>
      </c>
      <c r="B20" s="94"/>
      <c r="C20" s="94" t="s">
        <v>17</v>
      </c>
      <c r="D20" s="94" t="s">
        <v>34</v>
      </c>
      <c r="E20" s="94" t="s">
        <v>83</v>
      </c>
      <c r="F20" s="94"/>
      <c r="G20" s="95">
        <f>SUM(G21+G24+G26)</f>
        <v>5787.9</v>
      </c>
      <c r="H20" s="95">
        <f>SUM(H21+H24+H26)</f>
        <v>5857.8</v>
      </c>
      <c r="I20" s="95">
        <f>SUM(I21+I24+I26)</f>
        <v>5857.8</v>
      </c>
    </row>
    <row r="21" spans="1:9">
      <c r="A21" s="185" t="s">
        <v>35</v>
      </c>
      <c r="B21" s="3"/>
      <c r="C21" s="3" t="s">
        <v>17</v>
      </c>
      <c r="D21" s="3" t="s">
        <v>34</v>
      </c>
      <c r="E21" s="3" t="s">
        <v>43</v>
      </c>
      <c r="F21" s="3"/>
      <c r="G21" s="7">
        <f>SUM(G22:G23)</f>
        <v>433.6</v>
      </c>
      <c r="H21" s="7">
        <f>SUM(H22:H23)</f>
        <v>433.6</v>
      </c>
      <c r="I21" s="7">
        <f>SUM(I22:I23)</f>
        <v>433.6</v>
      </c>
    </row>
    <row r="22" spans="1:9" ht="31.5">
      <c r="A22" s="185" t="s">
        <v>22</v>
      </c>
      <c r="B22" s="3"/>
      <c r="C22" s="3" t="s">
        <v>17</v>
      </c>
      <c r="D22" s="3" t="s">
        <v>34</v>
      </c>
      <c r="E22" s="3" t="s">
        <v>43</v>
      </c>
      <c r="F22" s="3" t="s">
        <v>32</v>
      </c>
      <c r="G22" s="7">
        <v>424.6</v>
      </c>
      <c r="H22" s="7">
        <v>424.6</v>
      </c>
      <c r="I22" s="7">
        <v>424.6</v>
      </c>
    </row>
    <row r="23" spans="1:9">
      <c r="A23" s="185" t="s">
        <v>10</v>
      </c>
      <c r="B23" s="3"/>
      <c r="C23" s="3" t="s">
        <v>17</v>
      </c>
      <c r="D23" s="3" t="s">
        <v>34</v>
      </c>
      <c r="E23" s="3" t="s">
        <v>43</v>
      </c>
      <c r="F23" s="3" t="s">
        <v>36</v>
      </c>
      <c r="G23" s="7">
        <v>9</v>
      </c>
      <c r="H23" s="7">
        <v>9</v>
      </c>
      <c r="I23" s="7">
        <v>9</v>
      </c>
    </row>
    <row r="24" spans="1:9" ht="31.5">
      <c r="A24" s="185" t="s">
        <v>37</v>
      </c>
      <c r="B24" s="3"/>
      <c r="C24" s="3" t="s">
        <v>17</v>
      </c>
      <c r="D24" s="3" t="s">
        <v>34</v>
      </c>
      <c r="E24" s="3" t="s">
        <v>44</v>
      </c>
      <c r="F24" s="3"/>
      <c r="G24" s="7">
        <f>SUM(G25)</f>
        <v>536.79999999999995</v>
      </c>
      <c r="H24" s="7">
        <f>SUM(H25)</f>
        <v>606.70000000000005</v>
      </c>
      <c r="I24" s="7">
        <f>SUM(I25)</f>
        <v>606.70000000000005</v>
      </c>
    </row>
    <row r="25" spans="1:9" ht="31.5">
      <c r="A25" s="185" t="s">
        <v>22</v>
      </c>
      <c r="B25" s="3"/>
      <c r="C25" s="3" t="s">
        <v>17</v>
      </c>
      <c r="D25" s="3" t="s">
        <v>34</v>
      </c>
      <c r="E25" s="3" t="s">
        <v>44</v>
      </c>
      <c r="F25" s="3" t="s">
        <v>32</v>
      </c>
      <c r="G25" s="7">
        <v>536.79999999999995</v>
      </c>
      <c r="H25" s="7">
        <v>606.70000000000005</v>
      </c>
      <c r="I25" s="7">
        <v>606.70000000000005</v>
      </c>
    </row>
    <row r="26" spans="1:9" ht="31.5">
      <c r="A26" s="185" t="s">
        <v>38</v>
      </c>
      <c r="B26" s="3"/>
      <c r="C26" s="3" t="s">
        <v>17</v>
      </c>
      <c r="D26" s="3" t="s">
        <v>34</v>
      </c>
      <c r="E26" s="3" t="s">
        <v>45</v>
      </c>
      <c r="F26" s="3"/>
      <c r="G26" s="5">
        <f>SUM(G27:G28)</f>
        <v>4817.5</v>
      </c>
      <c r="H26" s="5">
        <f>SUM(H27:H28)</f>
        <v>4817.5</v>
      </c>
      <c r="I26" s="5">
        <f>SUM(I27:I28)</f>
        <v>4817.5</v>
      </c>
    </row>
    <row r="27" spans="1:9" ht="31.5">
      <c r="A27" s="185" t="s">
        <v>22</v>
      </c>
      <c r="B27" s="3"/>
      <c r="C27" s="3" t="s">
        <v>17</v>
      </c>
      <c r="D27" s="3" t="s">
        <v>34</v>
      </c>
      <c r="E27" s="3" t="s">
        <v>45</v>
      </c>
      <c r="F27" s="3" t="s">
        <v>32</v>
      </c>
      <c r="G27" s="5">
        <v>2920</v>
      </c>
      <c r="H27" s="5">
        <v>2920</v>
      </c>
      <c r="I27" s="5">
        <v>2920</v>
      </c>
    </row>
    <row r="28" spans="1:9">
      <c r="A28" s="185" t="s">
        <v>19</v>
      </c>
      <c r="B28" s="3"/>
      <c r="C28" s="3" t="s">
        <v>17</v>
      </c>
      <c r="D28" s="3" t="s">
        <v>34</v>
      </c>
      <c r="E28" s="3" t="s">
        <v>45</v>
      </c>
      <c r="F28" s="3" t="s">
        <v>39</v>
      </c>
      <c r="G28" s="5">
        <v>1897.5</v>
      </c>
      <c r="H28" s="5">
        <v>1897.5</v>
      </c>
      <c r="I28" s="5">
        <v>1897.5</v>
      </c>
    </row>
    <row r="29" spans="1:9">
      <c r="A29" s="185" t="s">
        <v>46</v>
      </c>
      <c r="B29" s="3"/>
      <c r="C29" s="3" t="s">
        <v>47</v>
      </c>
      <c r="D29" s="3"/>
      <c r="E29" s="3"/>
      <c r="F29" s="3"/>
      <c r="G29" s="5">
        <f t="shared" ref="G29:I32" si="0">SUM(G30)</f>
        <v>0</v>
      </c>
      <c r="H29" s="5">
        <f t="shared" si="0"/>
        <v>0</v>
      </c>
      <c r="I29" s="5">
        <f t="shared" si="0"/>
        <v>0</v>
      </c>
    </row>
    <row r="30" spans="1:9" hidden="1">
      <c r="A30" s="2" t="s">
        <v>113</v>
      </c>
      <c r="B30" s="18"/>
      <c r="C30" s="186" t="s">
        <v>47</v>
      </c>
      <c r="D30" s="186" t="s">
        <v>61</v>
      </c>
      <c r="E30" s="3"/>
      <c r="F30" s="3"/>
      <c r="G30" s="5">
        <f t="shared" si="0"/>
        <v>0</v>
      </c>
      <c r="H30" s="5">
        <f t="shared" si="0"/>
        <v>0</v>
      </c>
      <c r="I30" s="5">
        <f t="shared" si="0"/>
        <v>0</v>
      </c>
    </row>
    <row r="31" spans="1:9" s="93" customFormat="1" hidden="1">
      <c r="A31" s="85" t="s">
        <v>82</v>
      </c>
      <c r="B31" s="94"/>
      <c r="C31" s="90" t="s">
        <v>47</v>
      </c>
      <c r="D31" s="90" t="s">
        <v>61</v>
      </c>
      <c r="E31" s="94" t="s">
        <v>83</v>
      </c>
      <c r="F31" s="94"/>
      <c r="G31" s="95">
        <f t="shared" si="0"/>
        <v>0</v>
      </c>
      <c r="H31" s="95">
        <f t="shared" si="0"/>
        <v>0</v>
      </c>
      <c r="I31" s="95">
        <f t="shared" si="0"/>
        <v>0</v>
      </c>
    </row>
    <row r="32" spans="1:9" ht="31.5" hidden="1">
      <c r="A32" s="185" t="s">
        <v>38</v>
      </c>
      <c r="B32" s="3"/>
      <c r="C32" s="186" t="s">
        <v>47</v>
      </c>
      <c r="D32" s="186" t="s">
        <v>61</v>
      </c>
      <c r="E32" s="3" t="s">
        <v>45</v>
      </c>
      <c r="F32" s="3"/>
      <c r="G32" s="5">
        <f t="shared" si="0"/>
        <v>0</v>
      </c>
      <c r="H32" s="5">
        <f t="shared" si="0"/>
        <v>0</v>
      </c>
      <c r="I32" s="5">
        <f t="shared" si="0"/>
        <v>0</v>
      </c>
    </row>
    <row r="33" spans="1:9" ht="31.5" hidden="1">
      <c r="A33" s="185" t="s">
        <v>22</v>
      </c>
      <c r="B33" s="3"/>
      <c r="C33" s="186" t="s">
        <v>47</v>
      </c>
      <c r="D33" s="186" t="s">
        <v>61</v>
      </c>
      <c r="E33" s="3" t="s">
        <v>45</v>
      </c>
      <c r="F33" s="3" t="s">
        <v>32</v>
      </c>
      <c r="G33" s="5"/>
      <c r="H33" s="5"/>
      <c r="I33" s="5"/>
    </row>
    <row r="34" spans="1:9" s="19" customFormat="1">
      <c r="A34" s="60" t="s">
        <v>694</v>
      </c>
      <c r="B34" s="120">
        <v>283</v>
      </c>
      <c r="C34" s="121"/>
      <c r="D34" s="121"/>
      <c r="E34" s="121"/>
      <c r="F34" s="121"/>
      <c r="G34" s="122">
        <f>SUM(G35+G116+G182+G512+G549)+G323+G573+G542+G535</f>
        <v>2153626.4000000004</v>
      </c>
      <c r="H34" s="122">
        <f>SUM(H35+H116+H182+H512+H549)+H323+H573+H542+H535</f>
        <v>2111828.8000000003</v>
      </c>
      <c r="I34" s="122">
        <f>SUM(I35+I116+I182+I512+I549)+I323+I573+I542+I535</f>
        <v>2890877.0999999996</v>
      </c>
    </row>
    <row r="35" spans="1:9">
      <c r="A35" s="185" t="s">
        <v>29</v>
      </c>
      <c r="B35" s="18"/>
      <c r="C35" s="186" t="s">
        <v>17</v>
      </c>
      <c r="D35" s="186"/>
      <c r="E35" s="186"/>
      <c r="F35" s="20"/>
      <c r="G35" s="7">
        <f>G36+G42+G66+G70</f>
        <v>395185.29999999993</v>
      </c>
      <c r="H35" s="7">
        <f t="shared" ref="H35:I35" si="1">H36+H42+H66+H70</f>
        <v>400258.69999999995</v>
      </c>
      <c r="I35" s="7">
        <f t="shared" si="1"/>
        <v>467432.6</v>
      </c>
    </row>
    <row r="36" spans="1:9" ht="31.5">
      <c r="A36" s="185" t="s">
        <v>57</v>
      </c>
      <c r="B36" s="18"/>
      <c r="C36" s="186" t="s">
        <v>17</v>
      </c>
      <c r="D36" s="186" t="s">
        <v>20</v>
      </c>
      <c r="E36" s="186"/>
      <c r="F36" s="20"/>
      <c r="G36" s="7">
        <f t="shared" ref="G36:I40" si="2">SUM(G37)</f>
        <v>7595.6</v>
      </c>
      <c r="H36" s="7">
        <f t="shared" si="2"/>
        <v>7595.6</v>
      </c>
      <c r="I36" s="7">
        <f t="shared" si="2"/>
        <v>7595.6</v>
      </c>
    </row>
    <row r="37" spans="1:9" s="93" customFormat="1" ht="31.5">
      <c r="A37" s="85" t="s">
        <v>700</v>
      </c>
      <c r="B37" s="102"/>
      <c r="C37" s="90" t="s">
        <v>17</v>
      </c>
      <c r="D37" s="90" t="s">
        <v>20</v>
      </c>
      <c r="E37" s="91" t="s">
        <v>129</v>
      </c>
      <c r="F37" s="91"/>
      <c r="G37" s="92">
        <f>G38</f>
        <v>7595.6</v>
      </c>
      <c r="H37" s="92">
        <f>H38</f>
        <v>7595.6</v>
      </c>
      <c r="I37" s="92">
        <f>I38</f>
        <v>7595.6</v>
      </c>
    </row>
    <row r="38" spans="1:9">
      <c r="A38" s="185" t="s">
        <v>147</v>
      </c>
      <c r="B38" s="18"/>
      <c r="C38" s="186" t="s">
        <v>17</v>
      </c>
      <c r="D38" s="186" t="s">
        <v>20</v>
      </c>
      <c r="E38" s="186" t="s">
        <v>150</v>
      </c>
      <c r="F38" s="20"/>
      <c r="G38" s="7">
        <f>G39</f>
        <v>7595.6</v>
      </c>
      <c r="H38" s="7">
        <f t="shared" ref="H38:I38" si="3">H39</f>
        <v>7595.6</v>
      </c>
      <c r="I38" s="7">
        <f t="shared" si="3"/>
        <v>7595.6</v>
      </c>
    </row>
    <row r="39" spans="1:9" ht="31.5">
      <c r="A39" s="185" t="s">
        <v>727</v>
      </c>
      <c r="B39" s="18"/>
      <c r="C39" s="186" t="s">
        <v>17</v>
      </c>
      <c r="D39" s="186" t="s">
        <v>20</v>
      </c>
      <c r="E39" s="186" t="s">
        <v>148</v>
      </c>
      <c r="F39" s="20"/>
      <c r="G39" s="7">
        <f>G40</f>
        <v>7595.6</v>
      </c>
      <c r="H39" s="7">
        <f t="shared" ref="H39:I39" si="4">H40</f>
        <v>7595.6</v>
      </c>
      <c r="I39" s="7">
        <f t="shared" si="4"/>
        <v>7595.6</v>
      </c>
    </row>
    <row r="40" spans="1:9">
      <c r="A40" s="185" t="s">
        <v>88</v>
      </c>
      <c r="B40" s="18"/>
      <c r="C40" s="186" t="s">
        <v>17</v>
      </c>
      <c r="D40" s="186" t="s">
        <v>20</v>
      </c>
      <c r="E40" s="186" t="s">
        <v>149</v>
      </c>
      <c r="F40" s="186"/>
      <c r="G40" s="7">
        <f t="shared" si="2"/>
        <v>7595.6</v>
      </c>
      <c r="H40" s="7">
        <f t="shared" si="2"/>
        <v>7595.6</v>
      </c>
      <c r="I40" s="7">
        <f t="shared" si="2"/>
        <v>7595.6</v>
      </c>
    </row>
    <row r="41" spans="1:9" ht="47.25">
      <c r="A41" s="2" t="s">
        <v>21</v>
      </c>
      <c r="B41" s="18"/>
      <c r="C41" s="186" t="s">
        <v>17</v>
      </c>
      <c r="D41" s="186" t="s">
        <v>20</v>
      </c>
      <c r="E41" s="186" t="s">
        <v>149</v>
      </c>
      <c r="F41" s="186" t="s">
        <v>31</v>
      </c>
      <c r="G41" s="7">
        <v>7595.6</v>
      </c>
      <c r="H41" s="7">
        <v>7595.6</v>
      </c>
      <c r="I41" s="7">
        <v>7595.6</v>
      </c>
    </row>
    <row r="42" spans="1:9" ht="31.5">
      <c r="A42" s="185" t="s">
        <v>97</v>
      </c>
      <c r="B42" s="18"/>
      <c r="C42" s="186" t="s">
        <v>17</v>
      </c>
      <c r="D42" s="186" t="s">
        <v>7</v>
      </c>
      <c r="E42" s="20"/>
      <c r="F42" s="20"/>
      <c r="G42" s="7">
        <f>G43+G50+G56+G62</f>
        <v>325815.99999999994</v>
      </c>
      <c r="H42" s="7">
        <f>SUM(H43)+H50+H62+H56</f>
        <v>348749.8</v>
      </c>
      <c r="I42" s="7">
        <f>SUM(I43)+I50+I62+I56</f>
        <v>348749.8</v>
      </c>
    </row>
    <row r="43" spans="1:9" s="93" customFormat="1" ht="31.5">
      <c r="A43" s="85" t="s">
        <v>700</v>
      </c>
      <c r="B43" s="102"/>
      <c r="C43" s="90" t="s">
        <v>17</v>
      </c>
      <c r="D43" s="90" t="s">
        <v>7</v>
      </c>
      <c r="E43" s="91" t="s">
        <v>129</v>
      </c>
      <c r="F43" s="91"/>
      <c r="G43" s="92">
        <f>G44</f>
        <v>316594.09999999998</v>
      </c>
      <c r="H43" s="92">
        <f t="shared" ref="H43:I43" si="5">H44</f>
        <v>339527.9</v>
      </c>
      <c r="I43" s="92">
        <f t="shared" si="5"/>
        <v>339527.9</v>
      </c>
    </row>
    <row r="44" spans="1:9">
      <c r="A44" s="185" t="s">
        <v>147</v>
      </c>
      <c r="B44" s="18"/>
      <c r="C44" s="186" t="s">
        <v>17</v>
      </c>
      <c r="D44" s="186" t="s">
        <v>7</v>
      </c>
      <c r="E44" s="186" t="s">
        <v>150</v>
      </c>
      <c r="F44" s="20"/>
      <c r="G44" s="7">
        <f>G45</f>
        <v>316594.09999999998</v>
      </c>
      <c r="H44" s="7">
        <f t="shared" ref="H44:I44" si="6">H45</f>
        <v>339527.9</v>
      </c>
      <c r="I44" s="7">
        <f t="shared" si="6"/>
        <v>339527.9</v>
      </c>
    </row>
    <row r="45" spans="1:9" ht="31.5">
      <c r="A45" s="185" t="s">
        <v>727</v>
      </c>
      <c r="B45" s="18"/>
      <c r="C45" s="186" t="s">
        <v>17</v>
      </c>
      <c r="D45" s="186" t="s">
        <v>7</v>
      </c>
      <c r="E45" s="186" t="s">
        <v>148</v>
      </c>
      <c r="F45" s="20"/>
      <c r="G45" s="7">
        <f>G46</f>
        <v>316594.09999999998</v>
      </c>
      <c r="H45" s="7">
        <f t="shared" ref="H45:I45" si="7">H46</f>
        <v>339527.9</v>
      </c>
      <c r="I45" s="7">
        <f t="shared" si="7"/>
        <v>339527.9</v>
      </c>
    </row>
    <row r="46" spans="1:9">
      <c r="A46" s="185" t="s">
        <v>27</v>
      </c>
      <c r="B46" s="18"/>
      <c r="C46" s="186" t="s">
        <v>17</v>
      </c>
      <c r="D46" s="186" t="s">
        <v>7</v>
      </c>
      <c r="E46" s="186" t="s">
        <v>151</v>
      </c>
      <c r="F46" s="186"/>
      <c r="G46" s="7">
        <f>SUM(G47:G49)</f>
        <v>316594.09999999998</v>
      </c>
      <c r="H46" s="7">
        <f>SUM(H47:H49)</f>
        <v>339527.9</v>
      </c>
      <c r="I46" s="7">
        <f>SUM(I47:I49)</f>
        <v>339527.9</v>
      </c>
    </row>
    <row r="47" spans="1:9" ht="47.25">
      <c r="A47" s="2" t="s">
        <v>21</v>
      </c>
      <c r="B47" s="18"/>
      <c r="C47" s="186" t="s">
        <v>17</v>
      </c>
      <c r="D47" s="186" t="s">
        <v>7</v>
      </c>
      <c r="E47" s="186" t="s">
        <v>151</v>
      </c>
      <c r="F47" s="186" t="s">
        <v>31</v>
      </c>
      <c r="G47" s="7">
        <v>316495.59999999998</v>
      </c>
      <c r="H47" s="7">
        <f>253285.1+86144.3</f>
        <v>339429.4</v>
      </c>
      <c r="I47" s="7">
        <v>339429.4</v>
      </c>
    </row>
    <row r="48" spans="1:9" ht="31.5">
      <c r="A48" s="185" t="s">
        <v>22</v>
      </c>
      <c r="B48" s="18"/>
      <c r="C48" s="186" t="s">
        <v>17</v>
      </c>
      <c r="D48" s="186" t="s">
        <v>7</v>
      </c>
      <c r="E48" s="186" t="s">
        <v>151</v>
      </c>
      <c r="F48" s="186" t="s">
        <v>32</v>
      </c>
      <c r="G48" s="7">
        <v>98.5</v>
      </c>
      <c r="H48" s="7">
        <v>98.5</v>
      </c>
      <c r="I48" s="7">
        <v>98.5</v>
      </c>
    </row>
    <row r="49" spans="1:9" hidden="1">
      <c r="A49" s="185" t="s">
        <v>19</v>
      </c>
      <c r="B49" s="18"/>
      <c r="C49" s="186" t="s">
        <v>17</v>
      </c>
      <c r="D49" s="186" t="s">
        <v>7</v>
      </c>
      <c r="E49" s="186" t="s">
        <v>151</v>
      </c>
      <c r="F49" s="186" t="s">
        <v>39</v>
      </c>
      <c r="G49" s="7"/>
      <c r="H49" s="7"/>
      <c r="I49" s="7"/>
    </row>
    <row r="50" spans="1:9" s="93" customFormat="1" ht="31.5">
      <c r="A50" s="85" t="s">
        <v>701</v>
      </c>
      <c r="B50" s="91"/>
      <c r="C50" s="90" t="s">
        <v>17</v>
      </c>
      <c r="D50" s="90" t="s">
        <v>7</v>
      </c>
      <c r="E50" s="90" t="s">
        <v>130</v>
      </c>
      <c r="F50" s="91"/>
      <c r="G50" s="92">
        <f>G51</f>
        <v>1271</v>
      </c>
      <c r="H50" s="92">
        <f t="shared" ref="H50:I50" si="8">H51</f>
        <v>1271</v>
      </c>
      <c r="I50" s="92">
        <f t="shared" si="8"/>
        <v>1271</v>
      </c>
    </row>
    <row r="51" spans="1:9">
      <c r="A51" s="185" t="s">
        <v>147</v>
      </c>
      <c r="B51" s="20"/>
      <c r="C51" s="186" t="s">
        <v>17</v>
      </c>
      <c r="D51" s="186" t="s">
        <v>7</v>
      </c>
      <c r="E51" s="20" t="s">
        <v>152</v>
      </c>
      <c r="F51" s="20"/>
      <c r="G51" s="7">
        <f>G52</f>
        <v>1271</v>
      </c>
      <c r="H51" s="7">
        <f t="shared" ref="H51:I51" si="9">H52</f>
        <v>1271</v>
      </c>
      <c r="I51" s="7">
        <f t="shared" si="9"/>
        <v>1271</v>
      </c>
    </row>
    <row r="52" spans="1:9" ht="54.75" customHeight="1">
      <c r="A52" s="185" t="s">
        <v>761</v>
      </c>
      <c r="B52" s="20"/>
      <c r="C52" s="186" t="s">
        <v>17</v>
      </c>
      <c r="D52" s="186" t="s">
        <v>7</v>
      </c>
      <c r="E52" s="20" t="s">
        <v>153</v>
      </c>
      <c r="F52" s="20"/>
      <c r="G52" s="7">
        <f>G53</f>
        <v>1271</v>
      </c>
      <c r="H52" s="7">
        <f t="shared" ref="H52:I52" si="10">H53</f>
        <v>1271</v>
      </c>
      <c r="I52" s="7">
        <f t="shared" si="10"/>
        <v>1271</v>
      </c>
    </row>
    <row r="53" spans="1:9" ht="31.5">
      <c r="A53" s="185" t="s">
        <v>284</v>
      </c>
      <c r="B53" s="20"/>
      <c r="C53" s="186" t="s">
        <v>17</v>
      </c>
      <c r="D53" s="186" t="s">
        <v>7</v>
      </c>
      <c r="E53" s="20" t="s">
        <v>154</v>
      </c>
      <c r="F53" s="20"/>
      <c r="G53" s="7">
        <f>SUM(G54:G55)</f>
        <v>1271</v>
      </c>
      <c r="H53" s="7">
        <f>SUM(H54:H55)</f>
        <v>1271</v>
      </c>
      <c r="I53" s="7">
        <f>SUM(I54:I55)</f>
        <v>1271</v>
      </c>
    </row>
    <row r="54" spans="1:9" ht="47.25">
      <c r="A54" s="2" t="s">
        <v>21</v>
      </c>
      <c r="B54" s="20"/>
      <c r="C54" s="186" t="s">
        <v>17</v>
      </c>
      <c r="D54" s="186" t="s">
        <v>7</v>
      </c>
      <c r="E54" s="20" t="s">
        <v>154</v>
      </c>
      <c r="F54" s="20">
        <v>100</v>
      </c>
      <c r="G54" s="7">
        <v>1210.4000000000001</v>
      </c>
      <c r="H54" s="7">
        <v>1210.4000000000001</v>
      </c>
      <c r="I54" s="7">
        <v>1210.4000000000001</v>
      </c>
    </row>
    <row r="55" spans="1:9" ht="31.5">
      <c r="A55" s="185" t="s">
        <v>22</v>
      </c>
      <c r="B55" s="20"/>
      <c r="C55" s="186" t="s">
        <v>17</v>
      </c>
      <c r="D55" s="186" t="s">
        <v>7</v>
      </c>
      <c r="E55" s="20" t="s">
        <v>154</v>
      </c>
      <c r="F55" s="186" t="s">
        <v>32</v>
      </c>
      <c r="G55" s="7">
        <v>60.6</v>
      </c>
      <c r="H55" s="7">
        <v>60.6</v>
      </c>
      <c r="I55" s="7">
        <v>60.6</v>
      </c>
    </row>
    <row r="56" spans="1:9" s="93" customFormat="1" ht="34.5" customHeight="1">
      <c r="A56" s="85" t="s">
        <v>702</v>
      </c>
      <c r="B56" s="102"/>
      <c r="C56" s="90" t="s">
        <v>17</v>
      </c>
      <c r="D56" s="90" t="s">
        <v>7</v>
      </c>
      <c r="E56" s="90" t="s">
        <v>131</v>
      </c>
      <c r="F56" s="90"/>
      <c r="G56" s="92">
        <f>G57</f>
        <v>7625.8</v>
      </c>
      <c r="H56" s="92">
        <f t="shared" ref="H56:I57" si="11">H57</f>
        <v>7625.8</v>
      </c>
      <c r="I56" s="92">
        <f t="shared" si="11"/>
        <v>7625.8</v>
      </c>
    </row>
    <row r="57" spans="1:9">
      <c r="A57" s="185" t="s">
        <v>147</v>
      </c>
      <c r="B57" s="18"/>
      <c r="C57" s="186" t="s">
        <v>17</v>
      </c>
      <c r="D57" s="186" t="s">
        <v>7</v>
      </c>
      <c r="E57" s="186" t="s">
        <v>155</v>
      </c>
      <c r="F57" s="186"/>
      <c r="G57" s="7">
        <f>G58</f>
        <v>7625.8</v>
      </c>
      <c r="H57" s="7">
        <f t="shared" si="11"/>
        <v>7625.8</v>
      </c>
      <c r="I57" s="7">
        <f t="shared" si="11"/>
        <v>7625.8</v>
      </c>
    </row>
    <row r="58" spans="1:9" ht="31.5">
      <c r="A58" s="185" t="s">
        <v>202</v>
      </c>
      <c r="B58" s="18"/>
      <c r="C58" s="186" t="s">
        <v>17</v>
      </c>
      <c r="D58" s="186" t="s">
        <v>7</v>
      </c>
      <c r="E58" s="186" t="s">
        <v>200</v>
      </c>
      <c r="F58" s="186"/>
      <c r="G58" s="7">
        <f>G59</f>
        <v>7625.8</v>
      </c>
      <c r="H58" s="7">
        <f t="shared" ref="H58:I58" si="12">H59</f>
        <v>7625.8</v>
      </c>
      <c r="I58" s="7">
        <f t="shared" si="12"/>
        <v>7625.8</v>
      </c>
    </row>
    <row r="59" spans="1:9" ht="31.5">
      <c r="A59" s="185" t="s">
        <v>282</v>
      </c>
      <c r="B59" s="18"/>
      <c r="C59" s="186" t="s">
        <v>17</v>
      </c>
      <c r="D59" s="186" t="s">
        <v>7</v>
      </c>
      <c r="E59" s="186" t="s">
        <v>806</v>
      </c>
      <c r="F59" s="186"/>
      <c r="G59" s="7">
        <f>SUM(G60:G61)</f>
        <v>7625.8</v>
      </c>
      <c r="H59" s="7">
        <f>SUM(H60:H61)</f>
        <v>7625.8</v>
      </c>
      <c r="I59" s="7">
        <f>SUM(I60:I61)</f>
        <v>7625.8</v>
      </c>
    </row>
    <row r="60" spans="1:9" ht="47.25">
      <c r="A60" s="2" t="s">
        <v>21</v>
      </c>
      <c r="B60" s="18"/>
      <c r="C60" s="186" t="s">
        <v>17</v>
      </c>
      <c r="D60" s="186" t="s">
        <v>7</v>
      </c>
      <c r="E60" s="186" t="s">
        <v>806</v>
      </c>
      <c r="F60" s="20">
        <v>100</v>
      </c>
      <c r="G60" s="7">
        <v>7262.6</v>
      </c>
      <c r="H60" s="7">
        <v>7262.6</v>
      </c>
      <c r="I60" s="7">
        <v>7262.6</v>
      </c>
    </row>
    <row r="61" spans="1:9" ht="31.5">
      <c r="A61" s="185" t="s">
        <v>22</v>
      </c>
      <c r="B61" s="18"/>
      <c r="C61" s="186" t="s">
        <v>17</v>
      </c>
      <c r="D61" s="186" t="s">
        <v>7</v>
      </c>
      <c r="E61" s="186" t="s">
        <v>806</v>
      </c>
      <c r="F61" s="186" t="s">
        <v>32</v>
      </c>
      <c r="G61" s="7">
        <v>363.2</v>
      </c>
      <c r="H61" s="7">
        <v>363.2</v>
      </c>
      <c r="I61" s="7">
        <v>363.2</v>
      </c>
    </row>
    <row r="62" spans="1:9">
      <c r="A62" s="185" t="s">
        <v>82</v>
      </c>
      <c r="B62" s="18"/>
      <c r="C62" s="186" t="s">
        <v>17</v>
      </c>
      <c r="D62" s="186" t="s">
        <v>7</v>
      </c>
      <c r="E62" s="186" t="s">
        <v>83</v>
      </c>
      <c r="F62" s="186"/>
      <c r="G62" s="7">
        <f>SUM(G63)</f>
        <v>325.10000000000002</v>
      </c>
      <c r="H62" s="7">
        <f>SUM(H63)</f>
        <v>325.10000000000002</v>
      </c>
      <c r="I62" s="7">
        <f>SUM(I63)</f>
        <v>325.10000000000002</v>
      </c>
    </row>
    <row r="63" spans="1:9" ht="157.5">
      <c r="A63" s="63" t="s">
        <v>796</v>
      </c>
      <c r="B63" s="18"/>
      <c r="C63" s="186" t="s">
        <v>17</v>
      </c>
      <c r="D63" s="186" t="s">
        <v>7</v>
      </c>
      <c r="E63" s="186" t="s">
        <v>126</v>
      </c>
      <c r="F63" s="20"/>
      <c r="G63" s="7">
        <f>SUM(G64:G65)</f>
        <v>325.10000000000002</v>
      </c>
      <c r="H63" s="7">
        <f>SUM(H64:H65)</f>
        <v>325.10000000000002</v>
      </c>
      <c r="I63" s="7">
        <f>SUM(I64:I65)</f>
        <v>325.10000000000002</v>
      </c>
    </row>
    <row r="64" spans="1:9" ht="47.25">
      <c r="A64" s="2" t="s">
        <v>21</v>
      </c>
      <c r="B64" s="18"/>
      <c r="C64" s="186" t="s">
        <v>17</v>
      </c>
      <c r="D64" s="186" t="s">
        <v>7</v>
      </c>
      <c r="E64" s="186" t="s">
        <v>126</v>
      </c>
      <c r="F64" s="186" t="s">
        <v>31</v>
      </c>
      <c r="G64" s="7">
        <v>308.3</v>
      </c>
      <c r="H64" s="7">
        <v>308.3</v>
      </c>
      <c r="I64" s="7">
        <v>308.3</v>
      </c>
    </row>
    <row r="65" spans="1:9" ht="31.5">
      <c r="A65" s="185" t="s">
        <v>22</v>
      </c>
      <c r="B65" s="18"/>
      <c r="C65" s="186" t="s">
        <v>17</v>
      </c>
      <c r="D65" s="186" t="s">
        <v>7</v>
      </c>
      <c r="E65" s="186" t="s">
        <v>126</v>
      </c>
      <c r="F65" s="186" t="s">
        <v>32</v>
      </c>
      <c r="G65" s="7">
        <v>16.8</v>
      </c>
      <c r="H65" s="7">
        <v>16.8</v>
      </c>
      <c r="I65" s="7">
        <v>16.8</v>
      </c>
    </row>
    <row r="66" spans="1:9">
      <c r="A66" s="185" t="s">
        <v>60</v>
      </c>
      <c r="B66" s="18"/>
      <c r="C66" s="186" t="s">
        <v>17</v>
      </c>
      <c r="D66" s="186" t="s">
        <v>61</v>
      </c>
      <c r="E66" s="186"/>
      <c r="F66" s="186"/>
      <c r="G66" s="7">
        <f t="shared" ref="G66:I68" si="13">SUM(G67)</f>
        <v>199.1</v>
      </c>
      <c r="H66" s="7">
        <f t="shared" si="13"/>
        <v>10.9</v>
      </c>
      <c r="I66" s="7">
        <f t="shared" si="13"/>
        <v>11.8</v>
      </c>
    </row>
    <row r="67" spans="1:9">
      <c r="A67" s="185" t="s">
        <v>106</v>
      </c>
      <c r="B67" s="18"/>
      <c r="C67" s="186" t="s">
        <v>17</v>
      </c>
      <c r="D67" s="186" t="s">
        <v>61</v>
      </c>
      <c r="E67" s="186" t="s">
        <v>83</v>
      </c>
      <c r="F67" s="186"/>
      <c r="G67" s="7">
        <f>G68</f>
        <v>199.1</v>
      </c>
      <c r="H67" s="7">
        <f t="shared" si="13"/>
        <v>10.9</v>
      </c>
      <c r="I67" s="7">
        <f t="shared" si="13"/>
        <v>11.8</v>
      </c>
    </row>
    <row r="68" spans="1:9" ht="47.25">
      <c r="A68" s="185" t="s">
        <v>89</v>
      </c>
      <c r="B68" s="18"/>
      <c r="C68" s="186" t="s">
        <v>17</v>
      </c>
      <c r="D68" s="186" t="s">
        <v>61</v>
      </c>
      <c r="E68" s="186" t="s">
        <v>108</v>
      </c>
      <c r="F68" s="186"/>
      <c r="G68" s="7">
        <f t="shared" si="13"/>
        <v>199.1</v>
      </c>
      <c r="H68" s="7">
        <f t="shared" si="13"/>
        <v>10.9</v>
      </c>
      <c r="I68" s="7">
        <f t="shared" si="13"/>
        <v>11.8</v>
      </c>
    </row>
    <row r="69" spans="1:9" ht="31.5">
      <c r="A69" s="185" t="s">
        <v>22</v>
      </c>
      <c r="B69" s="18"/>
      <c r="C69" s="186" t="s">
        <v>17</v>
      </c>
      <c r="D69" s="186" t="s">
        <v>61</v>
      </c>
      <c r="E69" s="186" t="s">
        <v>108</v>
      </c>
      <c r="F69" s="186" t="s">
        <v>32</v>
      </c>
      <c r="G69" s="7">
        <f>162.2+36.9</f>
        <v>199.1</v>
      </c>
      <c r="H69" s="7">
        <v>10.9</v>
      </c>
      <c r="I69" s="7">
        <v>11.8</v>
      </c>
    </row>
    <row r="70" spans="1:9">
      <c r="A70" s="185" t="s">
        <v>33</v>
      </c>
      <c r="B70" s="18"/>
      <c r="C70" s="186" t="s">
        <v>17</v>
      </c>
      <c r="D70" s="186" t="s">
        <v>34</v>
      </c>
      <c r="E70" s="186"/>
      <c r="F70" s="20"/>
      <c r="G70" s="7">
        <f>SUM(G71+G91+G99+G112)+G86+G107</f>
        <v>61574.600000000006</v>
      </c>
      <c r="H70" s="7">
        <f t="shared" ref="H70:I70" si="14">SUM(H71+H91+H99+H112)+H86+H107</f>
        <v>43902.399999999994</v>
      </c>
      <c r="I70" s="7">
        <f t="shared" si="14"/>
        <v>111075.4</v>
      </c>
    </row>
    <row r="71" spans="1:9" s="93" customFormat="1" ht="31.5">
      <c r="A71" s="85" t="s">
        <v>700</v>
      </c>
      <c r="B71" s="102"/>
      <c r="C71" s="90" t="s">
        <v>17</v>
      </c>
      <c r="D71" s="90" t="s">
        <v>34</v>
      </c>
      <c r="E71" s="91" t="s">
        <v>129</v>
      </c>
      <c r="F71" s="91"/>
      <c r="G71" s="92">
        <f>G72</f>
        <v>40563.5</v>
      </c>
      <c r="H71" s="92">
        <f t="shared" ref="H71:I71" si="15">H72</f>
        <v>23847.1</v>
      </c>
      <c r="I71" s="92">
        <f t="shared" si="15"/>
        <v>75147.5</v>
      </c>
    </row>
    <row r="72" spans="1:9">
      <c r="A72" s="185" t="s">
        <v>147</v>
      </c>
      <c r="B72" s="18"/>
      <c r="C72" s="186" t="s">
        <v>17</v>
      </c>
      <c r="D72" s="186" t="s">
        <v>34</v>
      </c>
      <c r="E72" s="20" t="s">
        <v>150</v>
      </c>
      <c r="F72" s="20"/>
      <c r="G72" s="7">
        <f>G73+G83</f>
        <v>40563.5</v>
      </c>
      <c r="H72" s="7">
        <f t="shared" ref="H72:I72" si="16">H73+H83</f>
        <v>23847.1</v>
      </c>
      <c r="I72" s="7">
        <f t="shared" si="16"/>
        <v>75147.5</v>
      </c>
    </row>
    <row r="73" spans="1:9" ht="31.5">
      <c r="A73" s="185" t="s">
        <v>727</v>
      </c>
      <c r="B73" s="18"/>
      <c r="C73" s="186" t="s">
        <v>17</v>
      </c>
      <c r="D73" s="186" t="s">
        <v>34</v>
      </c>
      <c r="E73" s="20" t="s">
        <v>148</v>
      </c>
      <c r="F73" s="20"/>
      <c r="G73" s="7">
        <f>G74+G77+G79</f>
        <v>40463.5</v>
      </c>
      <c r="H73" s="7">
        <f t="shared" ref="H73:I73" si="17">H74+H77+H79</f>
        <v>23747.1</v>
      </c>
      <c r="I73" s="7">
        <f t="shared" si="17"/>
        <v>74847.5</v>
      </c>
    </row>
    <row r="74" spans="1:9">
      <c r="A74" s="185" t="s">
        <v>35</v>
      </c>
      <c r="B74" s="18"/>
      <c r="C74" s="186" t="s">
        <v>17</v>
      </c>
      <c r="D74" s="186" t="s">
        <v>34</v>
      </c>
      <c r="E74" s="20" t="s">
        <v>157</v>
      </c>
      <c r="F74" s="20"/>
      <c r="G74" s="7">
        <f>SUM(G75:G76)</f>
        <v>2541.1000000000004</v>
      </c>
      <c r="H74" s="7">
        <f>SUM(H75:H76)</f>
        <v>2541.1000000000004</v>
      </c>
      <c r="I74" s="7">
        <f>SUM(I75:I76)</f>
        <v>10459.699999999999</v>
      </c>
    </row>
    <row r="75" spans="1:9" ht="31.5">
      <c r="A75" s="185" t="s">
        <v>22</v>
      </c>
      <c r="B75" s="18"/>
      <c r="C75" s="186" t="s">
        <v>17</v>
      </c>
      <c r="D75" s="186" t="s">
        <v>34</v>
      </c>
      <c r="E75" s="20" t="s">
        <v>157</v>
      </c>
      <c r="F75" s="20">
        <v>200</v>
      </c>
      <c r="G75" s="7">
        <v>2428.8000000000002</v>
      </c>
      <c r="H75" s="7">
        <v>2428.8000000000002</v>
      </c>
      <c r="I75" s="7">
        <v>10347.4</v>
      </c>
    </row>
    <row r="76" spans="1:9">
      <c r="A76" s="185" t="s">
        <v>10</v>
      </c>
      <c r="B76" s="18"/>
      <c r="C76" s="186" t="s">
        <v>17</v>
      </c>
      <c r="D76" s="186" t="s">
        <v>34</v>
      </c>
      <c r="E76" s="20" t="s">
        <v>157</v>
      </c>
      <c r="F76" s="20">
        <v>800</v>
      </c>
      <c r="G76" s="7">
        <v>112.3</v>
      </c>
      <c r="H76" s="7">
        <v>112.3</v>
      </c>
      <c r="I76" s="7">
        <v>112.3</v>
      </c>
    </row>
    <row r="77" spans="1:9" ht="31.5">
      <c r="A77" s="185" t="s">
        <v>37</v>
      </c>
      <c r="B77" s="18"/>
      <c r="C77" s="186" t="s">
        <v>17</v>
      </c>
      <c r="D77" s="186" t="s">
        <v>34</v>
      </c>
      <c r="E77" s="20" t="s">
        <v>158</v>
      </c>
      <c r="F77" s="20"/>
      <c r="G77" s="7">
        <f>SUM(G78)</f>
        <v>17817.900000000001</v>
      </c>
      <c r="H77" s="7">
        <f>SUM(H78)</f>
        <v>11651.5</v>
      </c>
      <c r="I77" s="7">
        <f>SUM(I78)</f>
        <v>34062.699999999997</v>
      </c>
    </row>
    <row r="78" spans="1:9" ht="31.5">
      <c r="A78" s="185" t="s">
        <v>22</v>
      </c>
      <c r="B78" s="18"/>
      <c r="C78" s="186" t="s">
        <v>17</v>
      </c>
      <c r="D78" s="186" t="s">
        <v>34</v>
      </c>
      <c r="E78" s="20" t="s">
        <v>158</v>
      </c>
      <c r="F78" s="20">
        <v>200</v>
      </c>
      <c r="G78" s="7">
        <v>17817.900000000001</v>
      </c>
      <c r="H78" s="7">
        <v>11651.5</v>
      </c>
      <c r="I78" s="7">
        <v>34062.699999999997</v>
      </c>
    </row>
    <row r="79" spans="1:9" ht="31.5">
      <c r="A79" s="185" t="s">
        <v>38</v>
      </c>
      <c r="B79" s="18"/>
      <c r="C79" s="186" t="s">
        <v>17</v>
      </c>
      <c r="D79" s="186" t="s">
        <v>34</v>
      </c>
      <c r="E79" s="20" t="s">
        <v>159</v>
      </c>
      <c r="F79" s="20"/>
      <c r="G79" s="7">
        <f>SUM(G80:G82)</f>
        <v>20104.5</v>
      </c>
      <c r="H79" s="7">
        <f>SUM(H80:H82)</f>
        <v>9554.5</v>
      </c>
      <c r="I79" s="7">
        <f>SUM(I80:I82)</f>
        <v>30325.1</v>
      </c>
    </row>
    <row r="80" spans="1:9" ht="31.5">
      <c r="A80" s="185" t="s">
        <v>22</v>
      </c>
      <c r="B80" s="18"/>
      <c r="C80" s="186" t="s">
        <v>17</v>
      </c>
      <c r="D80" s="186" t="s">
        <v>34</v>
      </c>
      <c r="E80" s="20" t="s">
        <v>159</v>
      </c>
      <c r="F80" s="20">
        <v>200</v>
      </c>
      <c r="G80" s="7">
        <v>18627.8</v>
      </c>
      <c r="H80" s="7">
        <v>8077.7999999999993</v>
      </c>
      <c r="I80" s="7">
        <v>28848.399999999998</v>
      </c>
    </row>
    <row r="81" spans="1:9">
      <c r="A81" s="185" t="s">
        <v>19</v>
      </c>
      <c r="B81" s="18"/>
      <c r="C81" s="186" t="s">
        <v>17</v>
      </c>
      <c r="D81" s="186" t="s">
        <v>34</v>
      </c>
      <c r="E81" s="20" t="s">
        <v>159</v>
      </c>
      <c r="F81" s="20">
        <v>300</v>
      </c>
      <c r="G81" s="7">
        <v>600</v>
      </c>
      <c r="H81" s="7">
        <v>600</v>
      </c>
      <c r="I81" s="7">
        <v>600</v>
      </c>
    </row>
    <row r="82" spans="1:9">
      <c r="A82" s="185" t="s">
        <v>10</v>
      </c>
      <c r="B82" s="18"/>
      <c r="C82" s="186" t="s">
        <v>17</v>
      </c>
      <c r="D82" s="186" t="s">
        <v>34</v>
      </c>
      <c r="E82" s="20" t="s">
        <v>159</v>
      </c>
      <c r="F82" s="20">
        <v>800</v>
      </c>
      <c r="G82" s="7">
        <v>876.7</v>
      </c>
      <c r="H82" s="7">
        <v>876.7</v>
      </c>
      <c r="I82" s="7">
        <v>876.7</v>
      </c>
    </row>
    <row r="83" spans="1:9" ht="31.5">
      <c r="A83" s="185" t="s">
        <v>758</v>
      </c>
      <c r="B83" s="18"/>
      <c r="C83" s="186" t="s">
        <v>17</v>
      </c>
      <c r="D83" s="186" t="s">
        <v>34</v>
      </c>
      <c r="E83" s="186" t="s">
        <v>206</v>
      </c>
      <c r="F83" s="20"/>
      <c r="G83" s="7">
        <f>G84</f>
        <v>100</v>
      </c>
      <c r="H83" s="7">
        <f t="shared" ref="H83:I83" si="18">H84</f>
        <v>100</v>
      </c>
      <c r="I83" s="7">
        <f t="shared" si="18"/>
        <v>300</v>
      </c>
    </row>
    <row r="84" spans="1:9" ht="31.5">
      <c r="A84" s="185" t="s">
        <v>38</v>
      </c>
      <c r="B84" s="18"/>
      <c r="C84" s="186" t="s">
        <v>17</v>
      </c>
      <c r="D84" s="186" t="s">
        <v>34</v>
      </c>
      <c r="E84" s="20" t="s">
        <v>205</v>
      </c>
      <c r="F84" s="20"/>
      <c r="G84" s="7">
        <f>SUM(G85)</f>
        <v>100</v>
      </c>
      <c r="H84" s="7">
        <f t="shared" ref="H84:I84" si="19">SUM(H85)</f>
        <v>100</v>
      </c>
      <c r="I84" s="7">
        <f t="shared" si="19"/>
        <v>300</v>
      </c>
    </row>
    <row r="85" spans="1:9" ht="31.5">
      <c r="A85" s="185" t="s">
        <v>22</v>
      </c>
      <c r="B85" s="18"/>
      <c r="C85" s="186" t="s">
        <v>17</v>
      </c>
      <c r="D85" s="186" t="s">
        <v>34</v>
      </c>
      <c r="E85" s="20" t="s">
        <v>205</v>
      </c>
      <c r="F85" s="20">
        <v>200</v>
      </c>
      <c r="G85" s="7">
        <v>100</v>
      </c>
      <c r="H85" s="7">
        <v>100</v>
      </c>
      <c r="I85" s="7">
        <v>300</v>
      </c>
    </row>
    <row r="86" spans="1:9" s="93" customFormat="1" ht="34.5" customHeight="1">
      <c r="A86" s="97" t="s">
        <v>702</v>
      </c>
      <c r="B86" s="102"/>
      <c r="C86" s="90" t="s">
        <v>17</v>
      </c>
      <c r="D86" s="90" t="s">
        <v>34</v>
      </c>
      <c r="E86" s="91" t="s">
        <v>131</v>
      </c>
      <c r="F86" s="91"/>
      <c r="G86" s="92">
        <f>SUM(G87)</f>
        <v>180</v>
      </c>
      <c r="H86" s="92">
        <f t="shared" ref="H86:I86" si="20">SUM(H87)</f>
        <v>180</v>
      </c>
      <c r="I86" s="92">
        <f t="shared" si="20"/>
        <v>180</v>
      </c>
    </row>
    <row r="87" spans="1:9">
      <c r="A87" s="185" t="s">
        <v>147</v>
      </c>
      <c r="B87" s="18"/>
      <c r="C87" s="186" t="s">
        <v>17</v>
      </c>
      <c r="D87" s="186" t="s">
        <v>34</v>
      </c>
      <c r="E87" s="20" t="s">
        <v>155</v>
      </c>
      <c r="F87" s="20"/>
      <c r="G87" s="7">
        <f>G88</f>
        <v>180</v>
      </c>
      <c r="H87" s="7">
        <f t="shared" ref="H87" si="21">H88</f>
        <v>180</v>
      </c>
      <c r="I87" s="7">
        <f t="shared" ref="I87" si="22">I88</f>
        <v>180</v>
      </c>
    </row>
    <row r="88" spans="1:9" ht="47.25">
      <c r="A88" s="185" t="s">
        <v>201</v>
      </c>
      <c r="B88" s="18"/>
      <c r="C88" s="186" t="s">
        <v>17</v>
      </c>
      <c r="D88" s="186" t="s">
        <v>34</v>
      </c>
      <c r="E88" s="20" t="s">
        <v>156</v>
      </c>
      <c r="F88" s="20"/>
      <c r="G88" s="7">
        <f>G89</f>
        <v>180</v>
      </c>
      <c r="H88" s="7">
        <f t="shared" ref="H88" si="23">H89</f>
        <v>180</v>
      </c>
      <c r="I88" s="7">
        <f t="shared" ref="I88" si="24">I89</f>
        <v>180</v>
      </c>
    </row>
    <row r="89" spans="1:9" ht="31.5">
      <c r="A89" s="2" t="s">
        <v>38</v>
      </c>
      <c r="B89" s="18"/>
      <c r="C89" s="186" t="s">
        <v>17</v>
      </c>
      <c r="D89" s="186" t="s">
        <v>34</v>
      </c>
      <c r="E89" s="20" t="s">
        <v>805</v>
      </c>
      <c r="F89" s="20"/>
      <c r="G89" s="7">
        <f>SUM(G90:G90)</f>
        <v>180</v>
      </c>
      <c r="H89" s="7">
        <f t="shared" ref="H89:I89" si="25">SUM(H90)</f>
        <v>180</v>
      </c>
      <c r="I89" s="7">
        <f t="shared" si="25"/>
        <v>180</v>
      </c>
    </row>
    <row r="90" spans="1:9" ht="31.5">
      <c r="A90" s="2" t="s">
        <v>22</v>
      </c>
      <c r="B90" s="18"/>
      <c r="C90" s="186" t="s">
        <v>17</v>
      </c>
      <c r="D90" s="186" t="s">
        <v>34</v>
      </c>
      <c r="E90" s="20" t="s">
        <v>805</v>
      </c>
      <c r="F90" s="20">
        <v>200</v>
      </c>
      <c r="G90" s="7">
        <v>180</v>
      </c>
      <c r="H90" s="7">
        <v>180</v>
      </c>
      <c r="I90" s="7">
        <v>180</v>
      </c>
    </row>
    <row r="91" spans="1:9" s="93" customFormat="1" ht="37.5" customHeight="1">
      <c r="A91" s="85" t="s">
        <v>728</v>
      </c>
      <c r="B91" s="102"/>
      <c r="C91" s="90" t="s">
        <v>17</v>
      </c>
      <c r="D91" s="90" t="s">
        <v>34</v>
      </c>
      <c r="E91" s="91" t="s">
        <v>133</v>
      </c>
      <c r="F91" s="91"/>
      <c r="G91" s="92">
        <f>SUM(G93)</f>
        <v>10759.3</v>
      </c>
      <c r="H91" s="92">
        <f t="shared" ref="H91:I91" si="26">SUM(H93)</f>
        <v>10759.3</v>
      </c>
      <c r="I91" s="92">
        <f t="shared" si="26"/>
        <v>26631.9</v>
      </c>
    </row>
    <row r="92" spans="1:9">
      <c r="A92" s="185" t="s">
        <v>147</v>
      </c>
      <c r="B92" s="186"/>
      <c r="C92" s="186" t="s">
        <v>17</v>
      </c>
      <c r="D92" s="186" t="s">
        <v>34</v>
      </c>
      <c r="E92" s="186" t="s">
        <v>163</v>
      </c>
      <c r="F92" s="186"/>
      <c r="G92" s="7">
        <f>SUM(G93)</f>
        <v>10759.3</v>
      </c>
      <c r="H92" s="7">
        <f t="shared" ref="H92:I92" si="27">SUM(H93)</f>
        <v>10759.3</v>
      </c>
      <c r="I92" s="7">
        <f t="shared" si="27"/>
        <v>26631.9</v>
      </c>
    </row>
    <row r="93" spans="1:9" ht="47.25">
      <c r="A93" s="185" t="s">
        <v>751</v>
      </c>
      <c r="B93" s="18"/>
      <c r="C93" s="186" t="s">
        <v>17</v>
      </c>
      <c r="D93" s="186" t="s">
        <v>34</v>
      </c>
      <c r="E93" s="20" t="s">
        <v>180</v>
      </c>
      <c r="F93" s="20"/>
      <c r="G93" s="7">
        <f>G94+G97</f>
        <v>10759.3</v>
      </c>
      <c r="H93" s="7">
        <f t="shared" ref="H93:I93" si="28">H94+H97</f>
        <v>10759.3</v>
      </c>
      <c r="I93" s="7">
        <f t="shared" si="28"/>
        <v>26631.9</v>
      </c>
    </row>
    <row r="94" spans="1:9">
      <c r="A94" s="185" t="s">
        <v>211</v>
      </c>
      <c r="B94" s="18"/>
      <c r="C94" s="186" t="s">
        <v>17</v>
      </c>
      <c r="D94" s="186" t="s">
        <v>34</v>
      </c>
      <c r="E94" s="20" t="s">
        <v>181</v>
      </c>
      <c r="F94" s="20"/>
      <c r="G94" s="7">
        <f>SUM(G95:G96)</f>
        <v>10759.3</v>
      </c>
      <c r="H94" s="7">
        <f>SUM(H95:H96)</f>
        <v>10759.3</v>
      </c>
      <c r="I94" s="7">
        <f>SUM(I95:I96)</f>
        <v>26631.9</v>
      </c>
    </row>
    <row r="95" spans="1:9" ht="31.5">
      <c r="A95" s="185" t="s">
        <v>22</v>
      </c>
      <c r="B95" s="18"/>
      <c r="C95" s="186" t="s">
        <v>17</v>
      </c>
      <c r="D95" s="186" t="s">
        <v>34</v>
      </c>
      <c r="E95" s="20" t="s">
        <v>181</v>
      </c>
      <c r="F95" s="20">
        <v>200</v>
      </c>
      <c r="G95" s="7">
        <v>10759.3</v>
      </c>
      <c r="H95" s="7">
        <v>10759.3</v>
      </c>
      <c r="I95" s="7">
        <v>26631.9</v>
      </c>
    </row>
    <row r="96" spans="1:9" hidden="1">
      <c r="A96" s="185" t="s">
        <v>10</v>
      </c>
      <c r="B96" s="18"/>
      <c r="C96" s="186" t="s">
        <v>17</v>
      </c>
      <c r="D96" s="186" t="s">
        <v>34</v>
      </c>
      <c r="E96" s="20" t="s">
        <v>181</v>
      </c>
      <c r="F96" s="20">
        <v>800</v>
      </c>
      <c r="G96" s="7"/>
      <c r="H96" s="7"/>
      <c r="I96" s="7"/>
    </row>
    <row r="97" spans="1:9" hidden="1">
      <c r="A97" s="185" t="s">
        <v>212</v>
      </c>
      <c r="B97" s="18"/>
      <c r="C97" s="186" t="s">
        <v>17</v>
      </c>
      <c r="D97" s="186" t="s">
        <v>34</v>
      </c>
      <c r="E97" s="20" t="s">
        <v>213</v>
      </c>
      <c r="F97" s="20"/>
      <c r="G97" s="7">
        <f>G98</f>
        <v>0</v>
      </c>
      <c r="H97" s="7">
        <f t="shared" ref="H97:I97" si="29">H98</f>
        <v>0</v>
      </c>
      <c r="I97" s="7">
        <f t="shared" si="29"/>
        <v>0</v>
      </c>
    </row>
    <row r="98" spans="1:9" ht="31.5" hidden="1">
      <c r="A98" s="185" t="s">
        <v>22</v>
      </c>
      <c r="B98" s="18"/>
      <c r="C98" s="186" t="s">
        <v>17</v>
      </c>
      <c r="D98" s="186" t="s">
        <v>34</v>
      </c>
      <c r="E98" s="20" t="s">
        <v>213</v>
      </c>
      <c r="F98" s="20">
        <v>200</v>
      </c>
      <c r="G98" s="7"/>
      <c r="H98" s="7"/>
      <c r="I98" s="7"/>
    </row>
    <row r="99" spans="1:9" s="93" customFormat="1" ht="31.5">
      <c r="A99" s="85" t="s">
        <v>572</v>
      </c>
      <c r="B99" s="102"/>
      <c r="C99" s="90" t="s">
        <v>17</v>
      </c>
      <c r="D99" s="90" t="s">
        <v>34</v>
      </c>
      <c r="E99" s="91" t="s">
        <v>134</v>
      </c>
      <c r="F99" s="91"/>
      <c r="G99" s="92">
        <f>G100</f>
        <v>8966</v>
      </c>
      <c r="H99" s="92">
        <f t="shared" ref="H99:I99" si="30">H100</f>
        <v>8966</v>
      </c>
      <c r="I99" s="92">
        <f t="shared" si="30"/>
        <v>8966</v>
      </c>
    </row>
    <row r="100" spans="1:9">
      <c r="A100" s="185" t="s">
        <v>147</v>
      </c>
      <c r="B100" s="18"/>
      <c r="C100" s="186" t="s">
        <v>17</v>
      </c>
      <c r="D100" s="186" t="s">
        <v>34</v>
      </c>
      <c r="E100" s="20" t="s">
        <v>162</v>
      </c>
      <c r="F100" s="20"/>
      <c r="G100" s="7">
        <f>G101+G104</f>
        <v>8966</v>
      </c>
      <c r="H100" s="7">
        <f>H101+H104</f>
        <v>8966</v>
      </c>
      <c r="I100" s="7">
        <f>I101+I104</f>
        <v>8966</v>
      </c>
    </row>
    <row r="101" spans="1:9" ht="31.5">
      <c r="A101" s="185" t="s">
        <v>208</v>
      </c>
      <c r="B101" s="18"/>
      <c r="C101" s="186" t="s">
        <v>17</v>
      </c>
      <c r="D101" s="186" t="s">
        <v>34</v>
      </c>
      <c r="E101" s="20" t="s">
        <v>164</v>
      </c>
      <c r="F101" s="20"/>
      <c r="G101" s="7">
        <f>G102</f>
        <v>8513.2000000000007</v>
      </c>
      <c r="H101" s="7">
        <f>H102</f>
        <v>8513.2000000000007</v>
      </c>
      <c r="I101" s="7">
        <f>I102</f>
        <v>8513.2000000000007</v>
      </c>
    </row>
    <row r="102" spans="1:9">
      <c r="A102" s="185" t="s">
        <v>216</v>
      </c>
      <c r="B102" s="18"/>
      <c r="C102" s="186" t="s">
        <v>17</v>
      </c>
      <c r="D102" s="186" t="s">
        <v>34</v>
      </c>
      <c r="E102" s="20" t="s">
        <v>217</v>
      </c>
      <c r="F102" s="20"/>
      <c r="G102" s="7">
        <f>SUM(G103)</f>
        <v>8513.2000000000007</v>
      </c>
      <c r="H102" s="7">
        <f>SUM(H103)</f>
        <v>8513.2000000000007</v>
      </c>
      <c r="I102" s="7">
        <f>SUM(I103)</f>
        <v>8513.2000000000007</v>
      </c>
    </row>
    <row r="103" spans="1:9" ht="31.5">
      <c r="A103" s="185" t="s">
        <v>90</v>
      </c>
      <c r="B103" s="18"/>
      <c r="C103" s="186" t="s">
        <v>17</v>
      </c>
      <c r="D103" s="186" t="s">
        <v>34</v>
      </c>
      <c r="E103" s="20" t="s">
        <v>217</v>
      </c>
      <c r="F103" s="20">
        <v>600</v>
      </c>
      <c r="G103" s="7">
        <v>8513.2000000000007</v>
      </c>
      <c r="H103" s="7">
        <v>8513.2000000000007</v>
      </c>
      <c r="I103" s="7">
        <v>8513.2000000000007</v>
      </c>
    </row>
    <row r="104" spans="1:9" ht="31.5">
      <c r="A104" s="185" t="s">
        <v>209</v>
      </c>
      <c r="B104" s="18"/>
      <c r="C104" s="186" t="s">
        <v>17</v>
      </c>
      <c r="D104" s="186" t="s">
        <v>34</v>
      </c>
      <c r="E104" s="20" t="s">
        <v>165</v>
      </c>
      <c r="F104" s="20"/>
      <c r="G104" s="7">
        <f>G105</f>
        <v>452.8</v>
      </c>
      <c r="H104" s="7">
        <f t="shared" ref="H104:I104" si="31">H105</f>
        <v>452.8</v>
      </c>
      <c r="I104" s="7">
        <f t="shared" si="31"/>
        <v>452.8</v>
      </c>
    </row>
    <row r="105" spans="1:9" ht="47.25">
      <c r="A105" s="185" t="s">
        <v>283</v>
      </c>
      <c r="B105" s="18"/>
      <c r="C105" s="186" t="s">
        <v>17</v>
      </c>
      <c r="D105" s="186" t="s">
        <v>34</v>
      </c>
      <c r="E105" s="20" t="s">
        <v>210</v>
      </c>
      <c r="F105" s="20"/>
      <c r="G105" s="7">
        <f>SUM(G106)</f>
        <v>452.8</v>
      </c>
      <c r="H105" s="7">
        <f>SUM(H106)</f>
        <v>452.8</v>
      </c>
      <c r="I105" s="7">
        <f>SUM(I106)</f>
        <v>452.8</v>
      </c>
    </row>
    <row r="106" spans="1:9" ht="31.5">
      <c r="A106" s="185" t="s">
        <v>90</v>
      </c>
      <c r="B106" s="18"/>
      <c r="C106" s="186" t="s">
        <v>17</v>
      </c>
      <c r="D106" s="186" t="s">
        <v>34</v>
      </c>
      <c r="E106" s="20" t="s">
        <v>210</v>
      </c>
      <c r="F106" s="20">
        <v>600</v>
      </c>
      <c r="G106" s="7">
        <v>452.8</v>
      </c>
      <c r="H106" s="7">
        <v>452.8</v>
      </c>
      <c r="I106" s="7">
        <v>452.8</v>
      </c>
    </row>
    <row r="107" spans="1:9" ht="31.5">
      <c r="A107" s="85" t="s">
        <v>729</v>
      </c>
      <c r="B107" s="90"/>
      <c r="C107" s="90" t="s">
        <v>17</v>
      </c>
      <c r="D107" s="90" t="s">
        <v>34</v>
      </c>
      <c r="E107" s="90" t="s">
        <v>679</v>
      </c>
      <c r="F107" s="90"/>
      <c r="G107" s="92">
        <f>G108</f>
        <v>150</v>
      </c>
      <c r="H107" s="92">
        <f t="shared" ref="H107:I108" si="32">H108</f>
        <v>150</v>
      </c>
      <c r="I107" s="92">
        <f t="shared" si="32"/>
        <v>150</v>
      </c>
    </row>
    <row r="108" spans="1:9">
      <c r="A108" s="185" t="s">
        <v>147</v>
      </c>
      <c r="B108" s="186"/>
      <c r="C108" s="186" t="s">
        <v>17</v>
      </c>
      <c r="D108" s="186" t="s">
        <v>34</v>
      </c>
      <c r="E108" s="186" t="s">
        <v>680</v>
      </c>
      <c r="F108" s="186"/>
      <c r="G108" s="7">
        <f>G109</f>
        <v>150</v>
      </c>
      <c r="H108" s="7">
        <f t="shared" si="32"/>
        <v>150</v>
      </c>
      <c r="I108" s="7">
        <f t="shared" si="32"/>
        <v>150</v>
      </c>
    </row>
    <row r="109" spans="1:9" ht="31.5">
      <c r="A109" s="185" t="s">
        <v>787</v>
      </c>
      <c r="B109" s="186"/>
      <c r="C109" s="186" t="s">
        <v>17</v>
      </c>
      <c r="D109" s="186" t="s">
        <v>34</v>
      </c>
      <c r="E109" s="186" t="s">
        <v>681</v>
      </c>
      <c r="F109" s="186"/>
      <c r="G109" s="7">
        <f>SUM(G110)</f>
        <v>150</v>
      </c>
      <c r="H109" s="7">
        <f t="shared" ref="H109:I110" si="33">SUM(H110)</f>
        <v>150</v>
      </c>
      <c r="I109" s="7">
        <f t="shared" si="33"/>
        <v>150</v>
      </c>
    </row>
    <row r="110" spans="1:9">
      <c r="A110" s="185" t="s">
        <v>204</v>
      </c>
      <c r="B110" s="186"/>
      <c r="C110" s="186" t="s">
        <v>17</v>
      </c>
      <c r="D110" s="186" t="s">
        <v>34</v>
      </c>
      <c r="E110" s="186" t="s">
        <v>682</v>
      </c>
      <c r="F110" s="186"/>
      <c r="G110" s="7">
        <f>SUM(G111)</f>
        <v>150</v>
      </c>
      <c r="H110" s="7">
        <f t="shared" si="33"/>
        <v>150</v>
      </c>
      <c r="I110" s="7">
        <f t="shared" si="33"/>
        <v>150</v>
      </c>
    </row>
    <row r="111" spans="1:9" ht="31.5">
      <c r="A111" s="185" t="s">
        <v>22</v>
      </c>
      <c r="B111" s="186"/>
      <c r="C111" s="186" t="s">
        <v>17</v>
      </c>
      <c r="D111" s="186" t="s">
        <v>34</v>
      </c>
      <c r="E111" s="186" t="s">
        <v>682</v>
      </c>
      <c r="F111" s="186" t="s">
        <v>32</v>
      </c>
      <c r="G111" s="7">
        <v>150</v>
      </c>
      <c r="H111" s="7">
        <v>150</v>
      </c>
      <c r="I111" s="7">
        <v>150</v>
      </c>
    </row>
    <row r="112" spans="1:9">
      <c r="A112" s="85" t="s">
        <v>82</v>
      </c>
      <c r="B112" s="18"/>
      <c r="C112" s="90" t="s">
        <v>17</v>
      </c>
      <c r="D112" s="90" t="s">
        <v>34</v>
      </c>
      <c r="E112" s="91" t="s">
        <v>83</v>
      </c>
      <c r="F112" s="91"/>
      <c r="G112" s="92">
        <f>G113</f>
        <v>955.8</v>
      </c>
      <c r="H112" s="92">
        <f t="shared" ref="H112:I112" si="34">H113</f>
        <v>0</v>
      </c>
      <c r="I112" s="92">
        <f t="shared" si="34"/>
        <v>0</v>
      </c>
    </row>
    <row r="113" spans="1:9" ht="31.5">
      <c r="A113" s="185" t="s">
        <v>38</v>
      </c>
      <c r="B113" s="18"/>
      <c r="C113" s="186" t="s">
        <v>17</v>
      </c>
      <c r="D113" s="186" t="s">
        <v>34</v>
      </c>
      <c r="E113" s="20" t="s">
        <v>45</v>
      </c>
      <c r="F113" s="20"/>
      <c r="G113" s="7">
        <f>G115+G114</f>
        <v>955.8</v>
      </c>
      <c r="H113" s="7">
        <f t="shared" ref="H113:I113" si="35">H115+H114</f>
        <v>0</v>
      </c>
      <c r="I113" s="7">
        <f t="shared" si="35"/>
        <v>0</v>
      </c>
    </row>
    <row r="114" spans="1:9" ht="31.5" hidden="1">
      <c r="A114" s="2" t="s">
        <v>22</v>
      </c>
      <c r="B114" s="18"/>
      <c r="C114" s="186" t="s">
        <v>17</v>
      </c>
      <c r="D114" s="186" t="s">
        <v>34</v>
      </c>
      <c r="E114" s="20" t="s">
        <v>45</v>
      </c>
      <c r="F114" s="20">
        <v>200</v>
      </c>
      <c r="G114" s="7"/>
      <c r="H114" s="7"/>
      <c r="I114" s="7"/>
    </row>
    <row r="115" spans="1:9">
      <c r="A115" s="185" t="s">
        <v>10</v>
      </c>
      <c r="B115" s="18"/>
      <c r="C115" s="186" t="s">
        <v>17</v>
      </c>
      <c r="D115" s="186" t="s">
        <v>34</v>
      </c>
      <c r="E115" s="20" t="s">
        <v>45</v>
      </c>
      <c r="F115" s="20">
        <v>800</v>
      </c>
      <c r="G115" s="7">
        <v>955.8</v>
      </c>
      <c r="H115" s="7"/>
      <c r="I115" s="7"/>
    </row>
    <row r="116" spans="1:9">
      <c r="A116" s="185" t="s">
        <v>91</v>
      </c>
      <c r="B116" s="18"/>
      <c r="C116" s="186" t="s">
        <v>24</v>
      </c>
      <c r="D116" s="186"/>
      <c r="E116" s="186"/>
      <c r="F116" s="186"/>
      <c r="G116" s="7">
        <f>G117+G126+G140+G170</f>
        <v>88921.900000000009</v>
      </c>
      <c r="H116" s="7">
        <f t="shared" ref="H116:I116" si="36">H117+H126+H140+H170</f>
        <v>127220.90000000001</v>
      </c>
      <c r="I116" s="7">
        <f t="shared" si="36"/>
        <v>136317.1</v>
      </c>
    </row>
    <row r="117" spans="1:9">
      <c r="A117" s="21" t="s">
        <v>63</v>
      </c>
      <c r="B117" s="20"/>
      <c r="C117" s="186" t="s">
        <v>24</v>
      </c>
      <c r="D117" s="186" t="s">
        <v>7</v>
      </c>
      <c r="E117" s="186"/>
      <c r="F117" s="186"/>
      <c r="G117" s="7">
        <f t="shared" ref="G117:I117" si="37">SUM(G118)</f>
        <v>8740.1</v>
      </c>
      <c r="H117" s="7">
        <f t="shared" si="37"/>
        <v>9245.6</v>
      </c>
      <c r="I117" s="7">
        <f t="shared" si="37"/>
        <v>9641.7000000000007</v>
      </c>
    </row>
    <row r="118" spans="1:9" s="93" customFormat="1">
      <c r="A118" s="85" t="s">
        <v>82</v>
      </c>
      <c r="B118" s="102"/>
      <c r="C118" s="90" t="s">
        <v>24</v>
      </c>
      <c r="D118" s="90" t="s">
        <v>7</v>
      </c>
      <c r="E118" s="91" t="s">
        <v>83</v>
      </c>
      <c r="F118" s="90"/>
      <c r="G118" s="92">
        <f>G119+G123</f>
        <v>8740.1</v>
      </c>
      <c r="H118" s="92">
        <f t="shared" ref="H118:I118" si="38">H119+H123</f>
        <v>9245.6</v>
      </c>
      <c r="I118" s="92">
        <f t="shared" si="38"/>
        <v>9641.7000000000007</v>
      </c>
    </row>
    <row r="119" spans="1:9" ht="31.5">
      <c r="A119" s="185" t="s">
        <v>591</v>
      </c>
      <c r="B119" s="18"/>
      <c r="C119" s="186" t="s">
        <v>24</v>
      </c>
      <c r="D119" s="186" t="s">
        <v>7</v>
      </c>
      <c r="E119" s="186" t="s">
        <v>111</v>
      </c>
      <c r="F119" s="186"/>
      <c r="G119" s="7">
        <f>G120+G121+G122</f>
        <v>6372.2</v>
      </c>
      <c r="H119" s="7">
        <f t="shared" ref="H119:I119" si="39">H120+H121+H122</f>
        <v>6877.7</v>
      </c>
      <c r="I119" s="7">
        <f t="shared" si="39"/>
        <v>7273.8</v>
      </c>
    </row>
    <row r="120" spans="1:9" ht="47.25">
      <c r="A120" s="2" t="s">
        <v>21</v>
      </c>
      <c r="B120" s="18"/>
      <c r="C120" s="186" t="s">
        <v>24</v>
      </c>
      <c r="D120" s="186" t="s">
        <v>7</v>
      </c>
      <c r="E120" s="186" t="s">
        <v>111</v>
      </c>
      <c r="F120" s="186" t="s">
        <v>31</v>
      </c>
      <c r="G120" s="7">
        <v>6372.2</v>
      </c>
      <c r="H120" s="7">
        <v>6877.7</v>
      </c>
      <c r="I120" s="7">
        <v>7273.8</v>
      </c>
    </row>
    <row r="121" spans="1:9" ht="31.5" hidden="1">
      <c r="A121" s="185" t="s">
        <v>22</v>
      </c>
      <c r="B121" s="18"/>
      <c r="C121" s="186" t="s">
        <v>24</v>
      </c>
      <c r="D121" s="186" t="s">
        <v>7</v>
      </c>
      <c r="E121" s="186" t="s">
        <v>111</v>
      </c>
      <c r="F121" s="186" t="s">
        <v>32</v>
      </c>
      <c r="G121" s="7"/>
      <c r="H121" s="7"/>
      <c r="I121" s="7"/>
    </row>
    <row r="122" spans="1:9" hidden="1">
      <c r="A122" s="185" t="s">
        <v>10</v>
      </c>
      <c r="B122" s="18"/>
      <c r="C122" s="186" t="s">
        <v>24</v>
      </c>
      <c r="D122" s="186" t="s">
        <v>7</v>
      </c>
      <c r="E122" s="186" t="s">
        <v>111</v>
      </c>
      <c r="F122" s="186" t="s">
        <v>36</v>
      </c>
      <c r="G122" s="7"/>
      <c r="H122" s="7"/>
      <c r="I122" s="7"/>
    </row>
    <row r="123" spans="1:9" ht="35.25" customHeight="1">
      <c r="A123" s="185" t="s">
        <v>286</v>
      </c>
      <c r="B123" s="18"/>
      <c r="C123" s="186" t="s">
        <v>24</v>
      </c>
      <c r="D123" s="186" t="s">
        <v>7</v>
      </c>
      <c r="E123" s="186" t="s">
        <v>285</v>
      </c>
      <c r="F123" s="186"/>
      <c r="G123" s="7">
        <f>SUM(G124:G125)</f>
        <v>2367.9</v>
      </c>
      <c r="H123" s="7">
        <f t="shared" ref="H123:I123" si="40">SUM(H124:H125)</f>
        <v>2367.9</v>
      </c>
      <c r="I123" s="7">
        <f t="shared" si="40"/>
        <v>2367.9</v>
      </c>
    </row>
    <row r="124" spans="1:9" ht="47.25">
      <c r="A124" s="2" t="s">
        <v>21</v>
      </c>
      <c r="B124" s="18"/>
      <c r="C124" s="186" t="s">
        <v>24</v>
      </c>
      <c r="D124" s="186" t="s">
        <v>7</v>
      </c>
      <c r="E124" s="186" t="s">
        <v>285</v>
      </c>
      <c r="F124" s="186" t="s">
        <v>31</v>
      </c>
      <c r="G124" s="7">
        <v>2367.9</v>
      </c>
      <c r="H124" s="7">
        <v>2367.9</v>
      </c>
      <c r="I124" s="7">
        <v>2367.9</v>
      </c>
    </row>
    <row r="125" spans="1:9" ht="31.5" hidden="1">
      <c r="A125" s="185" t="s">
        <v>22</v>
      </c>
      <c r="B125" s="18"/>
      <c r="C125" s="186" t="s">
        <v>24</v>
      </c>
      <c r="D125" s="186" t="s">
        <v>7</v>
      </c>
      <c r="E125" s="186" t="s">
        <v>285</v>
      </c>
      <c r="F125" s="186" t="s">
        <v>32</v>
      </c>
      <c r="G125" s="7"/>
      <c r="H125" s="7"/>
      <c r="I125" s="7"/>
    </row>
    <row r="126" spans="1:9">
      <c r="A126" s="2" t="s">
        <v>114</v>
      </c>
      <c r="B126" s="3"/>
      <c r="C126" s="3" t="s">
        <v>24</v>
      </c>
      <c r="D126" s="3" t="s">
        <v>64</v>
      </c>
      <c r="E126" s="3"/>
      <c r="F126" s="3"/>
      <c r="G126" s="5">
        <f>SUM(G127)+G137</f>
        <v>44084.700000000004</v>
      </c>
      <c r="H126" s="5">
        <f t="shared" ref="H126:I126" si="41">SUM(H127)+H137</f>
        <v>58804.500000000007</v>
      </c>
      <c r="I126" s="5">
        <f t="shared" si="41"/>
        <v>58804.500000000007</v>
      </c>
    </row>
    <row r="127" spans="1:9" s="93" customFormat="1" ht="31.5">
      <c r="A127" s="97" t="s">
        <v>707</v>
      </c>
      <c r="B127" s="94"/>
      <c r="C127" s="94" t="s">
        <v>24</v>
      </c>
      <c r="D127" s="94" t="s">
        <v>64</v>
      </c>
      <c r="E127" s="94" t="s">
        <v>135</v>
      </c>
      <c r="F127" s="94"/>
      <c r="G127" s="95">
        <f>SUM(G128)</f>
        <v>44084.700000000004</v>
      </c>
      <c r="H127" s="95">
        <f t="shared" ref="H127:I127" si="42">SUM(H128)</f>
        <v>58804.500000000007</v>
      </c>
      <c r="I127" s="95">
        <f t="shared" si="42"/>
        <v>58804.500000000007</v>
      </c>
    </row>
    <row r="128" spans="1:9">
      <c r="A128" s="2" t="s">
        <v>147</v>
      </c>
      <c r="B128" s="3"/>
      <c r="C128" s="3" t="s">
        <v>24</v>
      </c>
      <c r="D128" s="3" t="s">
        <v>64</v>
      </c>
      <c r="E128" s="3" t="s">
        <v>258</v>
      </c>
      <c r="F128" s="3"/>
      <c r="G128" s="5">
        <f>G129+G134</f>
        <v>44084.700000000004</v>
      </c>
      <c r="H128" s="5">
        <f t="shared" ref="H128:I128" si="43">H129+H134</f>
        <v>58804.500000000007</v>
      </c>
      <c r="I128" s="5">
        <f t="shared" si="43"/>
        <v>58804.500000000007</v>
      </c>
    </row>
    <row r="129" spans="1:9" ht="31.5">
      <c r="A129" s="2" t="s">
        <v>788</v>
      </c>
      <c r="B129" s="3"/>
      <c r="C129" s="3" t="s">
        <v>24</v>
      </c>
      <c r="D129" s="3" t="s">
        <v>64</v>
      </c>
      <c r="E129" s="3" t="s">
        <v>259</v>
      </c>
      <c r="F129" s="3"/>
      <c r="G129" s="5">
        <f>G130</f>
        <v>43982.8</v>
      </c>
      <c r="H129" s="5">
        <f t="shared" ref="H129:I129" si="44">H130</f>
        <v>56074.200000000004</v>
      </c>
      <c r="I129" s="5">
        <f t="shared" si="44"/>
        <v>56074.200000000004</v>
      </c>
    </row>
    <row r="130" spans="1:9">
      <c r="A130" s="2" t="s">
        <v>216</v>
      </c>
      <c r="B130" s="3"/>
      <c r="C130" s="3" t="s">
        <v>24</v>
      </c>
      <c r="D130" s="3" t="s">
        <v>64</v>
      </c>
      <c r="E130" s="3" t="s">
        <v>260</v>
      </c>
      <c r="F130" s="3"/>
      <c r="G130" s="5">
        <f>G131+G132+G133</f>
        <v>43982.8</v>
      </c>
      <c r="H130" s="5">
        <f t="shared" ref="H130:I130" si="45">H131+H132+H133</f>
        <v>56074.200000000004</v>
      </c>
      <c r="I130" s="5">
        <f t="shared" si="45"/>
        <v>56074.200000000004</v>
      </c>
    </row>
    <row r="131" spans="1:9" ht="47.25">
      <c r="A131" s="2" t="s">
        <v>21</v>
      </c>
      <c r="B131" s="3"/>
      <c r="C131" s="3" t="s">
        <v>24</v>
      </c>
      <c r="D131" s="3" t="s">
        <v>64</v>
      </c>
      <c r="E131" s="3" t="s">
        <v>260</v>
      </c>
      <c r="F131" s="3" t="s">
        <v>31</v>
      </c>
      <c r="G131" s="5">
        <v>39566.5</v>
      </c>
      <c r="H131" s="5">
        <v>46657.9</v>
      </c>
      <c r="I131" s="5">
        <v>46657.9</v>
      </c>
    </row>
    <row r="132" spans="1:9" ht="31.5">
      <c r="A132" s="2" t="s">
        <v>22</v>
      </c>
      <c r="B132" s="3"/>
      <c r="C132" s="3" t="s">
        <v>24</v>
      </c>
      <c r="D132" s="3" t="s">
        <v>64</v>
      </c>
      <c r="E132" s="3" t="s">
        <v>260</v>
      </c>
      <c r="F132" s="3" t="s">
        <v>32</v>
      </c>
      <c r="G132" s="5">
        <v>4159.8999999999996</v>
      </c>
      <c r="H132" s="5">
        <v>9159.9</v>
      </c>
      <c r="I132" s="5">
        <v>9159.9</v>
      </c>
    </row>
    <row r="133" spans="1:9">
      <c r="A133" s="185" t="s">
        <v>10</v>
      </c>
      <c r="B133" s="3"/>
      <c r="C133" s="3" t="s">
        <v>24</v>
      </c>
      <c r="D133" s="3" t="s">
        <v>64</v>
      </c>
      <c r="E133" s="3" t="s">
        <v>260</v>
      </c>
      <c r="F133" s="3" t="s">
        <v>36</v>
      </c>
      <c r="G133" s="5">
        <v>256.39999999999998</v>
      </c>
      <c r="H133" s="5">
        <v>256.39999999999998</v>
      </c>
      <c r="I133" s="5">
        <v>256.39999999999998</v>
      </c>
    </row>
    <row r="134" spans="1:9" ht="47.25">
      <c r="A134" s="2" t="s">
        <v>531</v>
      </c>
      <c r="B134" s="3"/>
      <c r="C134" s="3" t="s">
        <v>24</v>
      </c>
      <c r="D134" s="3" t="s">
        <v>64</v>
      </c>
      <c r="E134" s="3" t="s">
        <v>261</v>
      </c>
      <c r="F134" s="3"/>
      <c r="G134" s="5">
        <f>G135</f>
        <v>101.9</v>
      </c>
      <c r="H134" s="5">
        <f t="shared" ref="H134:I134" si="46">H135</f>
        <v>2730.3</v>
      </c>
      <c r="I134" s="5">
        <f t="shared" si="46"/>
        <v>2730.3</v>
      </c>
    </row>
    <row r="135" spans="1:9">
      <c r="A135" s="2" t="s">
        <v>204</v>
      </c>
      <c r="B135" s="3"/>
      <c r="C135" s="3" t="s">
        <v>24</v>
      </c>
      <c r="D135" s="3" t="s">
        <v>64</v>
      </c>
      <c r="E135" s="3" t="s">
        <v>262</v>
      </c>
      <c r="F135" s="3"/>
      <c r="G135" s="5">
        <f>G136</f>
        <v>101.9</v>
      </c>
      <c r="H135" s="5">
        <f t="shared" ref="H135:I135" si="47">H136</f>
        <v>2730.3</v>
      </c>
      <c r="I135" s="5">
        <f t="shared" si="47"/>
        <v>2730.3</v>
      </c>
    </row>
    <row r="136" spans="1:9" ht="31.5">
      <c r="A136" s="2" t="s">
        <v>22</v>
      </c>
      <c r="B136" s="3"/>
      <c r="C136" s="3" t="s">
        <v>24</v>
      </c>
      <c r="D136" s="3" t="s">
        <v>64</v>
      </c>
      <c r="E136" s="3" t="s">
        <v>262</v>
      </c>
      <c r="F136" s="3" t="s">
        <v>32</v>
      </c>
      <c r="G136" s="5">
        <v>101.9</v>
      </c>
      <c r="H136" s="5">
        <v>2730.3</v>
      </c>
      <c r="I136" s="5">
        <v>2730.3</v>
      </c>
    </row>
    <row r="137" spans="1:9" hidden="1">
      <c r="A137" s="2" t="s">
        <v>82</v>
      </c>
      <c r="B137" s="3"/>
      <c r="C137" s="3" t="s">
        <v>24</v>
      </c>
      <c r="D137" s="3" t="s">
        <v>64</v>
      </c>
      <c r="E137" s="3" t="s">
        <v>83</v>
      </c>
      <c r="F137" s="3"/>
      <c r="G137" s="5">
        <f>G138</f>
        <v>0</v>
      </c>
      <c r="H137" s="5"/>
      <c r="I137" s="5"/>
    </row>
    <row r="138" spans="1:9" ht="31.5" hidden="1">
      <c r="A138" s="2" t="s">
        <v>644</v>
      </c>
      <c r="B138" s="3"/>
      <c r="C138" s="3" t="s">
        <v>24</v>
      </c>
      <c r="D138" s="3" t="s">
        <v>64</v>
      </c>
      <c r="E138" s="3" t="s">
        <v>643</v>
      </c>
      <c r="F138" s="3"/>
      <c r="G138" s="5">
        <f>G139</f>
        <v>0</v>
      </c>
      <c r="H138" s="5"/>
      <c r="I138" s="5"/>
    </row>
    <row r="139" spans="1:9" ht="31.5" hidden="1">
      <c r="A139" s="2" t="s">
        <v>644</v>
      </c>
      <c r="B139" s="3"/>
      <c r="C139" s="3" t="s">
        <v>24</v>
      </c>
      <c r="D139" s="3" t="s">
        <v>64</v>
      </c>
      <c r="E139" s="3" t="s">
        <v>643</v>
      </c>
      <c r="F139" s="3" t="s">
        <v>36</v>
      </c>
      <c r="G139" s="5"/>
      <c r="H139" s="5"/>
      <c r="I139" s="5"/>
    </row>
    <row r="140" spans="1:9" ht="31.5">
      <c r="A140" s="2" t="s">
        <v>115</v>
      </c>
      <c r="B140" s="3"/>
      <c r="C140" s="3" t="s">
        <v>24</v>
      </c>
      <c r="D140" s="3" t="s">
        <v>14</v>
      </c>
      <c r="E140" s="3"/>
      <c r="F140" s="3"/>
      <c r="G140" s="5">
        <f>G141+G153+G167+G158</f>
        <v>31373.3</v>
      </c>
      <c r="H140" s="5">
        <f t="shared" ref="H140:I140" si="48">H141+H153+H167+H158</f>
        <v>57953</v>
      </c>
      <c r="I140" s="5">
        <f t="shared" si="48"/>
        <v>66653.100000000006</v>
      </c>
    </row>
    <row r="141" spans="1:9" ht="31.5">
      <c r="A141" s="97" t="s">
        <v>707</v>
      </c>
      <c r="B141" s="94"/>
      <c r="C141" s="94" t="s">
        <v>24</v>
      </c>
      <c r="D141" s="94" t="s">
        <v>14</v>
      </c>
      <c r="E141" s="94" t="s">
        <v>135</v>
      </c>
      <c r="F141" s="94"/>
      <c r="G141" s="5">
        <f>G142+G146</f>
        <v>15072.199999999999</v>
      </c>
      <c r="H141" s="5">
        <f t="shared" ref="H141:I141" si="49">H142+H146</f>
        <v>27336.500000000004</v>
      </c>
      <c r="I141" s="5">
        <f t="shared" si="49"/>
        <v>35343.5</v>
      </c>
    </row>
    <row r="142" spans="1:9">
      <c r="A142" s="2" t="s">
        <v>184</v>
      </c>
      <c r="B142" s="3"/>
      <c r="C142" s="3" t="s">
        <v>532</v>
      </c>
      <c r="D142" s="3" t="s">
        <v>14</v>
      </c>
      <c r="E142" s="3" t="s">
        <v>533</v>
      </c>
      <c r="F142" s="3"/>
      <c r="G142" s="5">
        <f>G143</f>
        <v>650.9</v>
      </c>
      <c r="H142" s="5">
        <f t="shared" ref="H142:I142" si="50">H143</f>
        <v>650.9</v>
      </c>
      <c r="I142" s="5">
        <f t="shared" si="50"/>
        <v>650.9</v>
      </c>
    </row>
    <row r="143" spans="1:9" ht="31.5">
      <c r="A143" s="2" t="s">
        <v>853</v>
      </c>
      <c r="B143" s="3"/>
      <c r="C143" s="3" t="s">
        <v>532</v>
      </c>
      <c r="D143" s="3" t="s">
        <v>14</v>
      </c>
      <c r="E143" s="3" t="s">
        <v>851</v>
      </c>
      <c r="F143" s="3"/>
      <c r="G143" s="5">
        <f>G144</f>
        <v>650.9</v>
      </c>
      <c r="H143" s="5">
        <f t="shared" ref="H143:I143" si="51">H144</f>
        <v>650.9</v>
      </c>
      <c r="I143" s="5">
        <f t="shared" si="51"/>
        <v>650.9</v>
      </c>
    </row>
    <row r="144" spans="1:9" ht="31.5">
      <c r="A144" s="2" t="s">
        <v>854</v>
      </c>
      <c r="B144" s="3"/>
      <c r="C144" s="3" t="s">
        <v>24</v>
      </c>
      <c r="D144" s="3" t="s">
        <v>14</v>
      </c>
      <c r="E144" s="3" t="s">
        <v>852</v>
      </c>
      <c r="F144" s="3"/>
      <c r="G144" s="5">
        <f>G145</f>
        <v>650.9</v>
      </c>
      <c r="H144" s="5">
        <f t="shared" ref="H144:I144" si="52">H145</f>
        <v>650.9</v>
      </c>
      <c r="I144" s="5">
        <f t="shared" si="52"/>
        <v>650.9</v>
      </c>
    </row>
    <row r="145" spans="1:9" ht="31.5">
      <c r="A145" s="2" t="s">
        <v>22</v>
      </c>
      <c r="B145" s="3"/>
      <c r="C145" s="3" t="s">
        <v>24</v>
      </c>
      <c r="D145" s="3" t="s">
        <v>14</v>
      </c>
      <c r="E145" s="3" t="s">
        <v>852</v>
      </c>
      <c r="F145" s="3" t="s">
        <v>32</v>
      </c>
      <c r="G145" s="5">
        <v>650.9</v>
      </c>
      <c r="H145" s="5">
        <v>650.9</v>
      </c>
      <c r="I145" s="5">
        <v>650.9</v>
      </c>
    </row>
    <row r="146" spans="1:9">
      <c r="A146" s="2" t="s">
        <v>147</v>
      </c>
      <c r="B146" s="3"/>
      <c r="C146" s="3" t="s">
        <v>24</v>
      </c>
      <c r="D146" s="3" t="s">
        <v>14</v>
      </c>
      <c r="E146" s="3" t="s">
        <v>258</v>
      </c>
      <c r="F146" s="3"/>
      <c r="G146" s="5">
        <f>G147+G150</f>
        <v>14421.3</v>
      </c>
      <c r="H146" s="5">
        <f t="shared" ref="H146:I146" si="53">H147+H150</f>
        <v>26685.600000000002</v>
      </c>
      <c r="I146" s="5">
        <f t="shared" si="53"/>
        <v>34692.6</v>
      </c>
    </row>
    <row r="147" spans="1:9" ht="63">
      <c r="A147" s="2" t="s">
        <v>790</v>
      </c>
      <c r="B147" s="3"/>
      <c r="C147" s="3" t="s">
        <v>24</v>
      </c>
      <c r="D147" s="3" t="s">
        <v>14</v>
      </c>
      <c r="E147" s="3" t="s">
        <v>263</v>
      </c>
      <c r="F147" s="3"/>
      <c r="G147" s="5">
        <f>G148</f>
        <v>10185.6</v>
      </c>
      <c r="H147" s="5">
        <f t="shared" ref="H147:I147" si="54">H148</f>
        <v>22550.9</v>
      </c>
      <c r="I147" s="5">
        <f t="shared" si="54"/>
        <v>30557.9</v>
      </c>
    </row>
    <row r="148" spans="1:9">
      <c r="A148" s="2" t="s">
        <v>204</v>
      </c>
      <c r="B148" s="3"/>
      <c r="C148" s="3" t="s">
        <v>24</v>
      </c>
      <c r="D148" s="3" t="s">
        <v>14</v>
      </c>
      <c r="E148" s="3" t="s">
        <v>264</v>
      </c>
      <c r="F148" s="3"/>
      <c r="G148" s="5">
        <f>G149</f>
        <v>10185.6</v>
      </c>
      <c r="H148" s="5">
        <f t="shared" ref="H148:I148" si="55">H149</f>
        <v>22550.9</v>
      </c>
      <c r="I148" s="5">
        <f t="shared" si="55"/>
        <v>30557.9</v>
      </c>
    </row>
    <row r="149" spans="1:9" ht="31.5">
      <c r="A149" s="2" t="s">
        <v>22</v>
      </c>
      <c r="B149" s="3"/>
      <c r="C149" s="3" t="s">
        <v>24</v>
      </c>
      <c r="D149" s="3" t="s">
        <v>14</v>
      </c>
      <c r="E149" s="3" t="s">
        <v>264</v>
      </c>
      <c r="F149" s="3" t="s">
        <v>32</v>
      </c>
      <c r="G149" s="5">
        <v>10185.6</v>
      </c>
      <c r="H149" s="5">
        <v>22550.9</v>
      </c>
      <c r="I149" s="5">
        <v>30557.9</v>
      </c>
    </row>
    <row r="150" spans="1:9" ht="47.25">
      <c r="A150" s="2" t="s">
        <v>789</v>
      </c>
      <c r="B150" s="3"/>
      <c r="C150" s="3" t="s">
        <v>24</v>
      </c>
      <c r="D150" s="3" t="s">
        <v>14</v>
      </c>
      <c r="E150" s="3" t="s">
        <v>265</v>
      </c>
      <c r="F150" s="3"/>
      <c r="G150" s="5">
        <f>G151</f>
        <v>4235.7</v>
      </c>
      <c r="H150" s="5">
        <f t="shared" ref="H150:I151" si="56">H151</f>
        <v>4134.7</v>
      </c>
      <c r="I150" s="5">
        <f t="shared" si="56"/>
        <v>4134.7</v>
      </c>
    </row>
    <row r="151" spans="1:9">
      <c r="A151" s="2" t="s">
        <v>204</v>
      </c>
      <c r="B151" s="3"/>
      <c r="C151" s="3" t="s">
        <v>24</v>
      </c>
      <c r="D151" s="3" t="s">
        <v>14</v>
      </c>
      <c r="E151" s="3" t="s">
        <v>266</v>
      </c>
      <c r="F151" s="3"/>
      <c r="G151" s="5">
        <f>G152</f>
        <v>4235.7</v>
      </c>
      <c r="H151" s="5">
        <f t="shared" si="56"/>
        <v>4134.7</v>
      </c>
      <c r="I151" s="5">
        <f t="shared" si="56"/>
        <v>4134.7</v>
      </c>
    </row>
    <row r="152" spans="1:9" ht="31.5">
      <c r="A152" s="2" t="s">
        <v>22</v>
      </c>
      <c r="B152" s="3"/>
      <c r="C152" s="3" t="s">
        <v>24</v>
      </c>
      <c r="D152" s="3" t="s">
        <v>14</v>
      </c>
      <c r="E152" s="3" t="s">
        <v>266</v>
      </c>
      <c r="F152" s="3" t="s">
        <v>32</v>
      </c>
      <c r="G152" s="5">
        <v>4235.7</v>
      </c>
      <c r="H152" s="5">
        <v>4134.7</v>
      </c>
      <c r="I152" s="5">
        <v>4134.7</v>
      </c>
    </row>
    <row r="153" spans="1:9" s="93" customFormat="1" ht="31.5">
      <c r="A153" s="85" t="s">
        <v>708</v>
      </c>
      <c r="B153" s="94"/>
      <c r="C153" s="94" t="s">
        <v>24</v>
      </c>
      <c r="D153" s="94" t="s">
        <v>14</v>
      </c>
      <c r="E153" s="94" t="s">
        <v>136</v>
      </c>
      <c r="F153" s="94"/>
      <c r="G153" s="95">
        <f>G154</f>
        <v>10.6</v>
      </c>
      <c r="H153" s="95">
        <f t="shared" ref="H153:I154" si="57">H154</f>
        <v>10.6</v>
      </c>
      <c r="I153" s="95">
        <f t="shared" si="57"/>
        <v>10.6</v>
      </c>
    </row>
    <row r="154" spans="1:9">
      <c r="A154" s="185" t="s">
        <v>147</v>
      </c>
      <c r="B154" s="3"/>
      <c r="C154" s="3" t="s">
        <v>24</v>
      </c>
      <c r="D154" s="3" t="s">
        <v>14</v>
      </c>
      <c r="E154" s="3" t="s">
        <v>182</v>
      </c>
      <c r="F154" s="3"/>
      <c r="G154" s="5">
        <f>G155</f>
        <v>10.6</v>
      </c>
      <c r="H154" s="5">
        <f t="shared" si="57"/>
        <v>10.6</v>
      </c>
      <c r="I154" s="5">
        <f t="shared" si="57"/>
        <v>10.6</v>
      </c>
    </row>
    <row r="155" spans="1:9" ht="47.25">
      <c r="A155" s="185" t="s">
        <v>749</v>
      </c>
      <c r="B155" s="3"/>
      <c r="C155" s="3" t="s">
        <v>24</v>
      </c>
      <c r="D155" s="3" t="s">
        <v>14</v>
      </c>
      <c r="E155" s="3" t="s">
        <v>183</v>
      </c>
      <c r="F155" s="3"/>
      <c r="G155" s="5">
        <f>G156</f>
        <v>10.6</v>
      </c>
      <c r="H155" s="5">
        <f t="shared" ref="H155:I155" si="58">H156</f>
        <v>10.6</v>
      </c>
      <c r="I155" s="5">
        <f t="shared" si="58"/>
        <v>10.6</v>
      </c>
    </row>
    <row r="156" spans="1:9" ht="141.75">
      <c r="A156" s="185" t="s">
        <v>574</v>
      </c>
      <c r="B156" s="3"/>
      <c r="C156" s="3" t="s">
        <v>24</v>
      </c>
      <c r="D156" s="3" t="s">
        <v>14</v>
      </c>
      <c r="E156" s="4" t="s">
        <v>804</v>
      </c>
      <c r="F156" s="3"/>
      <c r="G156" s="5">
        <f>SUM(G157)</f>
        <v>10.6</v>
      </c>
      <c r="H156" s="5">
        <f t="shared" ref="H156:I156" si="59">SUM(H157)</f>
        <v>10.6</v>
      </c>
      <c r="I156" s="5">
        <f t="shared" si="59"/>
        <v>10.6</v>
      </c>
    </row>
    <row r="157" spans="1:9" ht="47.25">
      <c r="A157" s="2" t="s">
        <v>21</v>
      </c>
      <c r="B157" s="3"/>
      <c r="C157" s="3" t="s">
        <v>24</v>
      </c>
      <c r="D157" s="3" t="s">
        <v>14</v>
      </c>
      <c r="E157" s="4" t="s">
        <v>804</v>
      </c>
      <c r="F157" s="3" t="s">
        <v>31</v>
      </c>
      <c r="G157" s="5">
        <v>10.6</v>
      </c>
      <c r="H157" s="5">
        <v>10.6</v>
      </c>
      <c r="I157" s="5">
        <v>10.6</v>
      </c>
    </row>
    <row r="158" spans="1:9" ht="47.25">
      <c r="A158" s="2" t="s">
        <v>719</v>
      </c>
      <c r="B158" s="3"/>
      <c r="C158" s="3" t="s">
        <v>24</v>
      </c>
      <c r="D158" s="3" t="s">
        <v>14</v>
      </c>
      <c r="E158" s="20" t="s">
        <v>231</v>
      </c>
      <c r="F158" s="3"/>
      <c r="G158" s="5">
        <f>G159+G163</f>
        <v>15790.5</v>
      </c>
      <c r="H158" s="5">
        <f t="shared" ref="H158:I158" si="60">H159+H163</f>
        <v>30105.9</v>
      </c>
      <c r="I158" s="5">
        <f t="shared" si="60"/>
        <v>30799</v>
      </c>
    </row>
    <row r="159" spans="1:9">
      <c r="A159" s="49" t="s">
        <v>184</v>
      </c>
      <c r="B159" s="47"/>
      <c r="C159" s="3" t="s">
        <v>24</v>
      </c>
      <c r="D159" s="3" t="s">
        <v>14</v>
      </c>
      <c r="E159" s="20" t="s">
        <v>542</v>
      </c>
      <c r="F159" s="20"/>
      <c r="G159" s="5">
        <f>SUM(G160)</f>
        <v>5212.1000000000004</v>
      </c>
      <c r="H159" s="5">
        <f t="shared" ref="H159:I161" si="61">SUM(H160)</f>
        <v>5212.1000000000004</v>
      </c>
      <c r="I159" s="5">
        <f t="shared" si="61"/>
        <v>0</v>
      </c>
    </row>
    <row r="160" spans="1:9" ht="31.5">
      <c r="A160" s="81" t="s">
        <v>549</v>
      </c>
      <c r="B160" s="47"/>
      <c r="C160" s="3" t="s">
        <v>24</v>
      </c>
      <c r="D160" s="3" t="s">
        <v>14</v>
      </c>
      <c r="E160" s="20" t="s">
        <v>543</v>
      </c>
      <c r="F160" s="20"/>
      <c r="G160" s="5">
        <f>SUM(G161)</f>
        <v>5212.1000000000004</v>
      </c>
      <c r="H160" s="5">
        <f t="shared" si="61"/>
        <v>5212.1000000000004</v>
      </c>
      <c r="I160" s="5">
        <f t="shared" si="61"/>
        <v>0</v>
      </c>
    </row>
    <row r="161" spans="1:9" ht="47.25">
      <c r="A161" s="81" t="s">
        <v>544</v>
      </c>
      <c r="B161" s="47"/>
      <c r="C161" s="3" t="s">
        <v>24</v>
      </c>
      <c r="D161" s="3" t="s">
        <v>14</v>
      </c>
      <c r="E161" s="20" t="s">
        <v>545</v>
      </c>
      <c r="F161" s="20"/>
      <c r="G161" s="5">
        <f>SUM(G162)</f>
        <v>5212.1000000000004</v>
      </c>
      <c r="H161" s="5">
        <f t="shared" si="61"/>
        <v>5212.1000000000004</v>
      </c>
      <c r="I161" s="5">
        <f t="shared" si="61"/>
        <v>0</v>
      </c>
    </row>
    <row r="162" spans="1:9" ht="31.5">
      <c r="A162" s="185" t="s">
        <v>22</v>
      </c>
      <c r="B162" s="47"/>
      <c r="C162" s="3" t="s">
        <v>24</v>
      </c>
      <c r="D162" s="3" t="s">
        <v>14</v>
      </c>
      <c r="E162" s="20" t="s">
        <v>545</v>
      </c>
      <c r="F162" s="20">
        <v>200</v>
      </c>
      <c r="G162" s="5">
        <v>5212.1000000000004</v>
      </c>
      <c r="H162" s="5">
        <v>5212.1000000000004</v>
      </c>
      <c r="I162" s="5"/>
    </row>
    <row r="163" spans="1:9">
      <c r="A163" s="185" t="s">
        <v>147</v>
      </c>
      <c r="B163" s="47"/>
      <c r="C163" s="3" t="s">
        <v>24</v>
      </c>
      <c r="D163" s="3" t="s">
        <v>14</v>
      </c>
      <c r="E163" s="20" t="s">
        <v>546</v>
      </c>
      <c r="F163" s="20"/>
      <c r="G163" s="5">
        <f>SUM(G164)</f>
        <v>10578.4</v>
      </c>
      <c r="H163" s="5">
        <f t="shared" ref="H163:I165" si="62">SUM(H164)</f>
        <v>24893.8</v>
      </c>
      <c r="I163" s="5">
        <f t="shared" si="62"/>
        <v>30799</v>
      </c>
    </row>
    <row r="164" spans="1:9" ht="78.75">
      <c r="A164" s="185" t="s">
        <v>855</v>
      </c>
      <c r="B164" s="47"/>
      <c r="C164" s="3" t="s">
        <v>24</v>
      </c>
      <c r="D164" s="3" t="s">
        <v>14</v>
      </c>
      <c r="E164" s="20" t="s">
        <v>547</v>
      </c>
      <c r="F164" s="20"/>
      <c r="G164" s="5">
        <f>SUM(G165)</f>
        <v>10578.4</v>
      </c>
      <c r="H164" s="5">
        <f t="shared" si="62"/>
        <v>24893.8</v>
      </c>
      <c r="I164" s="5">
        <f t="shared" si="62"/>
        <v>30799</v>
      </c>
    </row>
    <row r="165" spans="1:9">
      <c r="A165" s="49" t="s">
        <v>18</v>
      </c>
      <c r="B165" s="47"/>
      <c r="C165" s="3" t="s">
        <v>24</v>
      </c>
      <c r="D165" s="3" t="s">
        <v>14</v>
      </c>
      <c r="E165" s="20" t="s">
        <v>548</v>
      </c>
      <c r="F165" s="20"/>
      <c r="G165" s="5">
        <f>SUM(G166)</f>
        <v>10578.4</v>
      </c>
      <c r="H165" s="5">
        <f t="shared" si="62"/>
        <v>24893.8</v>
      </c>
      <c r="I165" s="5">
        <f t="shared" si="62"/>
        <v>30799</v>
      </c>
    </row>
    <row r="166" spans="1:9" ht="31.5">
      <c r="A166" s="185" t="s">
        <v>22</v>
      </c>
      <c r="B166" s="47"/>
      <c r="C166" s="3" t="s">
        <v>24</v>
      </c>
      <c r="D166" s="3" t="s">
        <v>14</v>
      </c>
      <c r="E166" s="20" t="s">
        <v>548</v>
      </c>
      <c r="F166" s="20">
        <v>200</v>
      </c>
      <c r="G166" s="5">
        <v>10578.4</v>
      </c>
      <c r="H166" s="5">
        <v>24893.8</v>
      </c>
      <c r="I166" s="5">
        <v>30799</v>
      </c>
    </row>
    <row r="167" spans="1:9">
      <c r="A167" s="97" t="s">
        <v>82</v>
      </c>
      <c r="B167" s="94"/>
      <c r="C167" s="94" t="s">
        <v>24</v>
      </c>
      <c r="D167" s="94" t="s">
        <v>14</v>
      </c>
      <c r="E167" s="94" t="s">
        <v>83</v>
      </c>
      <c r="F167" s="94"/>
      <c r="G167" s="95">
        <f>SUM(G168)</f>
        <v>500</v>
      </c>
      <c r="H167" s="95">
        <f t="shared" ref="H167:I167" si="63">SUM(H168)</f>
        <v>500</v>
      </c>
      <c r="I167" s="95">
        <f t="shared" si="63"/>
        <v>500</v>
      </c>
    </row>
    <row r="168" spans="1:9" ht="31.5">
      <c r="A168" s="2" t="s">
        <v>101</v>
      </c>
      <c r="B168" s="3"/>
      <c r="C168" s="3" t="s">
        <v>24</v>
      </c>
      <c r="D168" s="3" t="s">
        <v>14</v>
      </c>
      <c r="E168" s="3" t="s">
        <v>102</v>
      </c>
      <c r="F168" s="3"/>
      <c r="G168" s="5">
        <f>SUM(G169)</f>
        <v>500</v>
      </c>
      <c r="H168" s="5">
        <f>SUM(H169)</f>
        <v>500</v>
      </c>
      <c r="I168" s="5">
        <f>SUM(I169)</f>
        <v>500</v>
      </c>
    </row>
    <row r="169" spans="1:9" ht="31.5">
      <c r="A169" s="2" t="s">
        <v>22</v>
      </c>
      <c r="B169" s="3"/>
      <c r="C169" s="3" t="s">
        <v>24</v>
      </c>
      <c r="D169" s="3" t="s">
        <v>14</v>
      </c>
      <c r="E169" s="3" t="s">
        <v>102</v>
      </c>
      <c r="F169" s="3" t="s">
        <v>32</v>
      </c>
      <c r="G169" s="5">
        <v>500</v>
      </c>
      <c r="H169" s="5">
        <v>500</v>
      </c>
      <c r="I169" s="5">
        <v>500</v>
      </c>
    </row>
    <row r="170" spans="1:9" ht="31.5">
      <c r="A170" s="2" t="s">
        <v>678</v>
      </c>
      <c r="B170" s="3"/>
      <c r="C170" s="3" t="s">
        <v>24</v>
      </c>
      <c r="D170" s="3" t="s">
        <v>677</v>
      </c>
      <c r="E170" s="3"/>
      <c r="F170" s="3"/>
      <c r="G170" s="5">
        <f>G171</f>
        <v>4723.7999999999993</v>
      </c>
      <c r="H170" s="5">
        <f t="shared" ref="H170:I170" si="64">H171</f>
        <v>1217.8000000000002</v>
      </c>
      <c r="I170" s="5">
        <f t="shared" si="64"/>
        <v>1217.8000000000002</v>
      </c>
    </row>
    <row r="171" spans="1:9" ht="31.5">
      <c r="A171" s="85" t="s">
        <v>730</v>
      </c>
      <c r="B171" s="90"/>
      <c r="C171" s="3" t="s">
        <v>24</v>
      </c>
      <c r="D171" s="3" t="s">
        <v>677</v>
      </c>
      <c r="E171" s="90" t="s">
        <v>132</v>
      </c>
      <c r="F171" s="90"/>
      <c r="G171" s="92">
        <f>G181+G176+G172</f>
        <v>4723.7999999999993</v>
      </c>
      <c r="H171" s="92">
        <f>H181+H176+H172</f>
        <v>1217.8000000000002</v>
      </c>
      <c r="I171" s="92">
        <f>I181+I176+I172</f>
        <v>1217.8000000000002</v>
      </c>
    </row>
    <row r="172" spans="1:9" ht="47.25">
      <c r="A172" s="185" t="s">
        <v>802</v>
      </c>
      <c r="B172" s="90"/>
      <c r="C172" s="3" t="s">
        <v>24</v>
      </c>
      <c r="D172" s="3" t="s">
        <v>677</v>
      </c>
      <c r="E172" s="216" t="s">
        <v>801</v>
      </c>
      <c r="F172" s="186"/>
      <c r="G172" s="7">
        <f>G173</f>
        <v>569.09999999999991</v>
      </c>
      <c r="H172" s="7">
        <f t="shared" ref="H172:I172" si="65">H173</f>
        <v>762.2</v>
      </c>
      <c r="I172" s="7">
        <f t="shared" si="65"/>
        <v>762.2</v>
      </c>
    </row>
    <row r="173" spans="1:9" ht="31.5">
      <c r="A173" s="185" t="s">
        <v>797</v>
      </c>
      <c r="B173" s="186"/>
      <c r="C173" s="3" t="s">
        <v>24</v>
      </c>
      <c r="D173" s="3" t="s">
        <v>677</v>
      </c>
      <c r="E173" s="216" t="s">
        <v>803</v>
      </c>
      <c r="F173" s="186"/>
      <c r="G173" s="7">
        <f>G174</f>
        <v>569.09999999999991</v>
      </c>
      <c r="H173" s="7">
        <f t="shared" ref="H173:I173" si="66">H174</f>
        <v>762.2</v>
      </c>
      <c r="I173" s="7">
        <f t="shared" si="66"/>
        <v>762.2</v>
      </c>
    </row>
    <row r="174" spans="1:9" ht="47.25">
      <c r="A174" s="2" t="s">
        <v>21</v>
      </c>
      <c r="B174" s="186"/>
      <c r="C174" s="3" t="s">
        <v>24</v>
      </c>
      <c r="D174" s="3" t="s">
        <v>677</v>
      </c>
      <c r="E174" s="216" t="s">
        <v>803</v>
      </c>
      <c r="F174" s="186" t="s">
        <v>31</v>
      </c>
      <c r="G174" s="7">
        <f>771.9-202.8</f>
        <v>569.09999999999991</v>
      </c>
      <c r="H174" s="7">
        <v>762.2</v>
      </c>
      <c r="I174" s="7">
        <v>762.2</v>
      </c>
    </row>
    <row r="175" spans="1:9">
      <c r="A175" s="185" t="s">
        <v>147</v>
      </c>
      <c r="B175" s="90"/>
      <c r="C175" s="3" t="s">
        <v>24</v>
      </c>
      <c r="D175" s="3" t="s">
        <v>677</v>
      </c>
      <c r="E175" s="186" t="s">
        <v>160</v>
      </c>
      <c r="F175" s="90"/>
      <c r="G175" s="92">
        <f>G176+G179</f>
        <v>4154.7</v>
      </c>
      <c r="H175" s="92">
        <f t="shared" ref="H175:I175" si="67">H176+H179</f>
        <v>455.6</v>
      </c>
      <c r="I175" s="92">
        <f t="shared" si="67"/>
        <v>455.6</v>
      </c>
    </row>
    <row r="176" spans="1:9" ht="31.5">
      <c r="A176" s="185" t="s">
        <v>756</v>
      </c>
      <c r="B176" s="186"/>
      <c r="C176" s="3" t="s">
        <v>24</v>
      </c>
      <c r="D176" s="3" t="s">
        <v>677</v>
      </c>
      <c r="E176" s="186" t="s">
        <v>161</v>
      </c>
      <c r="F176" s="186"/>
      <c r="G176" s="7">
        <f>G177</f>
        <v>3854.1</v>
      </c>
      <c r="H176" s="7">
        <f t="shared" ref="H176:I177" si="68">H177</f>
        <v>155</v>
      </c>
      <c r="I176" s="7">
        <f t="shared" si="68"/>
        <v>155</v>
      </c>
    </row>
    <row r="177" spans="1:9">
      <c r="A177" s="185" t="s">
        <v>204</v>
      </c>
      <c r="B177" s="186"/>
      <c r="C177" s="3" t="s">
        <v>24</v>
      </c>
      <c r="D177" s="3" t="s">
        <v>677</v>
      </c>
      <c r="E177" s="186" t="s">
        <v>219</v>
      </c>
      <c r="F177" s="186"/>
      <c r="G177" s="7">
        <f>G178</f>
        <v>3854.1</v>
      </c>
      <c r="H177" s="7">
        <f t="shared" si="68"/>
        <v>155</v>
      </c>
      <c r="I177" s="7">
        <f t="shared" si="68"/>
        <v>155</v>
      </c>
    </row>
    <row r="178" spans="1:9" ht="31.5">
      <c r="A178" s="185" t="s">
        <v>22</v>
      </c>
      <c r="B178" s="186"/>
      <c r="C178" s="3" t="s">
        <v>24</v>
      </c>
      <c r="D178" s="3" t="s">
        <v>677</v>
      </c>
      <c r="E178" s="186" t="s">
        <v>219</v>
      </c>
      <c r="F178" s="186" t="s">
        <v>32</v>
      </c>
      <c r="G178" s="7">
        <f>3700+154.1</f>
        <v>3854.1</v>
      </c>
      <c r="H178" s="7">
        <v>155</v>
      </c>
      <c r="I178" s="7">
        <v>155</v>
      </c>
    </row>
    <row r="179" spans="1:9" ht="47.25">
      <c r="A179" s="185" t="s">
        <v>757</v>
      </c>
      <c r="B179" s="186"/>
      <c r="C179" s="3" t="s">
        <v>24</v>
      </c>
      <c r="D179" s="3" t="s">
        <v>677</v>
      </c>
      <c r="E179" s="186" t="s">
        <v>812</v>
      </c>
      <c r="F179" s="186"/>
      <c r="G179" s="7">
        <f>SUM(G180)</f>
        <v>300.60000000000002</v>
      </c>
      <c r="H179" s="7">
        <f t="shared" ref="H179:I179" si="69">SUM(H180)</f>
        <v>300.60000000000002</v>
      </c>
      <c r="I179" s="7">
        <f t="shared" si="69"/>
        <v>300.60000000000002</v>
      </c>
    </row>
    <row r="180" spans="1:9">
      <c r="A180" s="185" t="s">
        <v>204</v>
      </c>
      <c r="B180" s="186"/>
      <c r="C180" s="3" t="s">
        <v>24</v>
      </c>
      <c r="D180" s="3" t="s">
        <v>677</v>
      </c>
      <c r="E180" s="186" t="s">
        <v>813</v>
      </c>
      <c r="F180" s="186"/>
      <c r="G180" s="7">
        <f>G181</f>
        <v>300.60000000000002</v>
      </c>
      <c r="H180" s="7">
        <f t="shared" ref="H180:I180" si="70">H181</f>
        <v>300.60000000000002</v>
      </c>
      <c r="I180" s="7">
        <f t="shared" si="70"/>
        <v>300.60000000000002</v>
      </c>
    </row>
    <row r="181" spans="1:9">
      <c r="A181" s="2" t="s">
        <v>19</v>
      </c>
      <c r="B181" s="186"/>
      <c r="C181" s="3" t="s">
        <v>24</v>
      </c>
      <c r="D181" s="3" t="s">
        <v>677</v>
      </c>
      <c r="E181" s="186" t="s">
        <v>813</v>
      </c>
      <c r="F181" s="186" t="s">
        <v>39</v>
      </c>
      <c r="G181" s="7">
        <v>300.60000000000002</v>
      </c>
      <c r="H181" s="7">
        <v>300.60000000000002</v>
      </c>
      <c r="I181" s="7">
        <v>300.60000000000002</v>
      </c>
    </row>
    <row r="182" spans="1:9">
      <c r="A182" s="185" t="s">
        <v>6</v>
      </c>
      <c r="B182" s="18"/>
      <c r="C182" s="186" t="s">
        <v>7</v>
      </c>
      <c r="D182" s="20"/>
      <c r="E182" s="20"/>
      <c r="F182" s="20"/>
      <c r="G182" s="7">
        <f>G183+G207+G282</f>
        <v>941742.3</v>
      </c>
      <c r="H182" s="7">
        <f>H183+H207+H282</f>
        <v>842906.4</v>
      </c>
      <c r="I182" s="7">
        <f>I183+I207+I282</f>
        <v>756113.20000000007</v>
      </c>
    </row>
    <row r="183" spans="1:9">
      <c r="A183" s="2" t="s">
        <v>8</v>
      </c>
      <c r="B183" s="3"/>
      <c r="C183" s="3" t="s">
        <v>7</v>
      </c>
      <c r="D183" s="3" t="s">
        <v>9</v>
      </c>
      <c r="E183" s="3"/>
      <c r="F183" s="3"/>
      <c r="G183" s="5">
        <f>SUM(G184)+G189+G204</f>
        <v>481963.00000000006</v>
      </c>
      <c r="H183" s="5">
        <f>SUM(H184)+H189</f>
        <v>450315.5</v>
      </c>
      <c r="I183" s="5">
        <f>SUM(I184)+I189</f>
        <v>484176</v>
      </c>
    </row>
    <row r="184" spans="1:9" s="93" customFormat="1" ht="47.25">
      <c r="A184" s="85" t="s">
        <v>709</v>
      </c>
      <c r="B184" s="94"/>
      <c r="C184" s="94" t="s">
        <v>7</v>
      </c>
      <c r="D184" s="94" t="s">
        <v>9</v>
      </c>
      <c r="E184" s="94" t="s">
        <v>139</v>
      </c>
      <c r="F184" s="94"/>
      <c r="G184" s="95">
        <f>G185</f>
        <v>1951.5</v>
      </c>
      <c r="H184" s="95">
        <f t="shared" ref="H184:I184" si="71">H185</f>
        <v>0</v>
      </c>
      <c r="I184" s="95">
        <f t="shared" si="71"/>
        <v>0</v>
      </c>
    </row>
    <row r="185" spans="1:9">
      <c r="A185" s="22" t="s">
        <v>267</v>
      </c>
      <c r="B185" s="3"/>
      <c r="C185" s="3" t="s">
        <v>7</v>
      </c>
      <c r="D185" s="3" t="s">
        <v>9</v>
      </c>
      <c r="E185" s="4" t="s">
        <v>268</v>
      </c>
      <c r="F185" s="3"/>
      <c r="G185" s="5">
        <f>G186</f>
        <v>1951.5</v>
      </c>
      <c r="H185" s="5">
        <f t="shared" ref="H185:I185" si="72">H186</f>
        <v>0</v>
      </c>
      <c r="I185" s="5">
        <f t="shared" si="72"/>
        <v>0</v>
      </c>
    </row>
    <row r="186" spans="1:9" ht="47.25">
      <c r="A186" s="49" t="s">
        <v>792</v>
      </c>
      <c r="B186" s="3"/>
      <c r="C186" s="3" t="s">
        <v>7</v>
      </c>
      <c r="D186" s="3" t="s">
        <v>9</v>
      </c>
      <c r="E186" s="20" t="s">
        <v>274</v>
      </c>
      <c r="F186" s="3"/>
      <c r="G186" s="5">
        <f>G187</f>
        <v>1951.5</v>
      </c>
      <c r="H186" s="5">
        <f t="shared" ref="H186:I186" si="73">H187</f>
        <v>0</v>
      </c>
      <c r="I186" s="5">
        <f t="shared" si="73"/>
        <v>0</v>
      </c>
    </row>
    <row r="187" spans="1:9" ht="31.5">
      <c r="A187" s="49" t="s">
        <v>270</v>
      </c>
      <c r="B187" s="3"/>
      <c r="C187" s="3" t="s">
        <v>7</v>
      </c>
      <c r="D187" s="3" t="s">
        <v>9</v>
      </c>
      <c r="E187" s="20" t="s">
        <v>275</v>
      </c>
      <c r="F187" s="3"/>
      <c r="G187" s="5">
        <f>G188</f>
        <v>1951.5</v>
      </c>
      <c r="H187" s="5">
        <f t="shared" ref="H187:I187" si="74">H188</f>
        <v>0</v>
      </c>
      <c r="I187" s="5">
        <f t="shared" si="74"/>
        <v>0</v>
      </c>
    </row>
    <row r="188" spans="1:9" ht="31.5">
      <c r="A188" s="21" t="s">
        <v>100</v>
      </c>
      <c r="B188" s="3"/>
      <c r="C188" s="3" t="s">
        <v>7</v>
      </c>
      <c r="D188" s="3" t="s">
        <v>9</v>
      </c>
      <c r="E188" s="20" t="s">
        <v>275</v>
      </c>
      <c r="F188" s="3" t="s">
        <v>95</v>
      </c>
      <c r="G188" s="5">
        <f>1788.5+163</f>
        <v>1951.5</v>
      </c>
      <c r="H188" s="5"/>
      <c r="I188" s="5"/>
    </row>
    <row r="189" spans="1:9" s="93" customFormat="1" ht="47.25">
      <c r="A189" s="97" t="s">
        <v>715</v>
      </c>
      <c r="B189" s="94"/>
      <c r="C189" s="94" t="s">
        <v>7</v>
      </c>
      <c r="D189" s="94" t="s">
        <v>9</v>
      </c>
      <c r="E189" s="94" t="s">
        <v>227</v>
      </c>
      <c r="F189" s="94"/>
      <c r="G189" s="95">
        <f>G190+G196</f>
        <v>480011.50000000006</v>
      </c>
      <c r="H189" s="95">
        <f>H190+H196</f>
        <v>450315.5</v>
      </c>
      <c r="I189" s="95">
        <f>I190+I196</f>
        <v>484176</v>
      </c>
    </row>
    <row r="190" spans="1:9">
      <c r="A190" s="21" t="s">
        <v>184</v>
      </c>
      <c r="B190" s="47"/>
      <c r="C190" s="3" t="s">
        <v>7</v>
      </c>
      <c r="D190" s="3" t="s">
        <v>9</v>
      </c>
      <c r="E190" s="20" t="s">
        <v>433</v>
      </c>
      <c r="F190" s="20"/>
      <c r="G190" s="5">
        <f>G191</f>
        <v>311642.30000000005</v>
      </c>
      <c r="H190" s="5">
        <f t="shared" ref="H190:I190" si="75">H191</f>
        <v>144975.6</v>
      </c>
      <c r="I190" s="5">
        <f t="shared" si="75"/>
        <v>144975.6</v>
      </c>
    </row>
    <row r="191" spans="1:9" ht="47.25">
      <c r="A191" s="207" t="s">
        <v>434</v>
      </c>
      <c r="B191" s="47"/>
      <c r="C191" s="3" t="s">
        <v>7</v>
      </c>
      <c r="D191" s="3" t="s">
        <v>9</v>
      </c>
      <c r="E191" s="20" t="s">
        <v>435</v>
      </c>
      <c r="F191" s="20"/>
      <c r="G191" s="5">
        <f>G192+G194</f>
        <v>311642.30000000005</v>
      </c>
      <c r="H191" s="5">
        <f t="shared" ref="H191:I191" si="76">H192+H194</f>
        <v>144975.6</v>
      </c>
      <c r="I191" s="5">
        <f t="shared" si="76"/>
        <v>144975.6</v>
      </c>
    </row>
    <row r="192" spans="1:9" ht="47.25">
      <c r="A192" s="185" t="s">
        <v>436</v>
      </c>
      <c r="B192" s="47"/>
      <c r="C192" s="3" t="s">
        <v>7</v>
      </c>
      <c r="D192" s="3" t="s">
        <v>9</v>
      </c>
      <c r="E192" s="20" t="s">
        <v>437</v>
      </c>
      <c r="F192" s="20"/>
      <c r="G192" s="5">
        <f>G193</f>
        <v>144975.6</v>
      </c>
      <c r="H192" s="5">
        <f t="shared" ref="H192:I192" si="77">H193</f>
        <v>144975.6</v>
      </c>
      <c r="I192" s="5">
        <f t="shared" si="77"/>
        <v>144975.6</v>
      </c>
    </row>
    <row r="193" spans="1:9" ht="31.5">
      <c r="A193" s="22" t="s">
        <v>22</v>
      </c>
      <c r="B193" s="47"/>
      <c r="C193" s="3" t="s">
        <v>7</v>
      </c>
      <c r="D193" s="3" t="s">
        <v>9</v>
      </c>
      <c r="E193" s="20" t="s">
        <v>437</v>
      </c>
      <c r="F193" s="20">
        <v>200</v>
      </c>
      <c r="G193" s="5">
        <v>144975.6</v>
      </c>
      <c r="H193" s="5">
        <v>144975.6</v>
      </c>
      <c r="I193" s="5">
        <v>144975.6</v>
      </c>
    </row>
    <row r="194" spans="1:9" ht="47.25">
      <c r="A194" s="212" t="s">
        <v>871</v>
      </c>
      <c r="B194" s="47"/>
      <c r="C194" s="3" t="s">
        <v>7</v>
      </c>
      <c r="D194" s="3" t="s">
        <v>9</v>
      </c>
      <c r="E194" s="20" t="s">
        <v>872</v>
      </c>
      <c r="F194" s="20"/>
      <c r="G194" s="5">
        <f>G195</f>
        <v>166666.70000000001</v>
      </c>
      <c r="H194" s="5">
        <f t="shared" ref="H194:I194" si="78">H195</f>
        <v>0</v>
      </c>
      <c r="I194" s="5">
        <f t="shared" si="78"/>
        <v>0</v>
      </c>
    </row>
    <row r="195" spans="1:9" ht="31.5">
      <c r="A195" s="22" t="s">
        <v>22</v>
      </c>
      <c r="B195" s="3"/>
      <c r="C195" s="3" t="s">
        <v>7</v>
      </c>
      <c r="D195" s="3" t="s">
        <v>9</v>
      </c>
      <c r="E195" s="20" t="s">
        <v>872</v>
      </c>
      <c r="F195" s="20">
        <v>200</v>
      </c>
      <c r="G195" s="5">
        <f>100000+66666.7</f>
        <v>166666.70000000001</v>
      </c>
      <c r="H195" s="5"/>
      <c r="I195" s="5"/>
    </row>
    <row r="196" spans="1:9">
      <c r="A196" s="185" t="s">
        <v>147</v>
      </c>
      <c r="B196" s="3"/>
      <c r="C196" s="3" t="s">
        <v>7</v>
      </c>
      <c r="D196" s="3" t="s">
        <v>9</v>
      </c>
      <c r="E196" s="20" t="s">
        <v>438</v>
      </c>
      <c r="F196" s="20"/>
      <c r="G196" s="5">
        <f>G197</f>
        <v>168369.2</v>
      </c>
      <c r="H196" s="5">
        <f t="shared" ref="H196:I196" si="79">H197</f>
        <v>305339.90000000002</v>
      </c>
      <c r="I196" s="5">
        <f t="shared" si="79"/>
        <v>339200.4</v>
      </c>
    </row>
    <row r="197" spans="1:9" ht="31.5">
      <c r="A197" s="185" t="s">
        <v>771</v>
      </c>
      <c r="B197" s="3"/>
      <c r="C197" s="3" t="s">
        <v>7</v>
      </c>
      <c r="D197" s="3" t="s">
        <v>9</v>
      </c>
      <c r="E197" s="20" t="s">
        <v>439</v>
      </c>
      <c r="F197" s="20"/>
      <c r="G197" s="5">
        <f>G200+G202+G198</f>
        <v>168369.2</v>
      </c>
      <c r="H197" s="5">
        <f>H200+H202+H198</f>
        <v>305339.90000000002</v>
      </c>
      <c r="I197" s="5">
        <f t="shared" ref="I197" si="80">I200+I202+I198</f>
        <v>339200.4</v>
      </c>
    </row>
    <row r="198" spans="1:9">
      <c r="A198" s="87" t="s">
        <v>18</v>
      </c>
      <c r="B198" s="47"/>
      <c r="C198" s="3" t="s">
        <v>7</v>
      </c>
      <c r="D198" s="3" t="s">
        <v>9</v>
      </c>
      <c r="E198" s="20" t="s">
        <v>562</v>
      </c>
      <c r="F198" s="20"/>
      <c r="G198" s="5">
        <f>G199</f>
        <v>600</v>
      </c>
      <c r="H198" s="5">
        <f t="shared" ref="H198:I198" si="81">H199</f>
        <v>0</v>
      </c>
      <c r="I198" s="5">
        <f t="shared" si="81"/>
        <v>0</v>
      </c>
    </row>
    <row r="199" spans="1:9" ht="31.5">
      <c r="A199" s="88" t="s">
        <v>22</v>
      </c>
      <c r="B199" s="47"/>
      <c r="C199" s="3" t="s">
        <v>7</v>
      </c>
      <c r="D199" s="3" t="s">
        <v>9</v>
      </c>
      <c r="E199" s="20" t="s">
        <v>562</v>
      </c>
      <c r="F199" s="20">
        <v>200</v>
      </c>
      <c r="G199" s="5">
        <v>600</v>
      </c>
      <c r="H199" s="5"/>
      <c r="I199" s="5"/>
    </row>
    <row r="200" spans="1:9">
      <c r="A200" s="185" t="s">
        <v>440</v>
      </c>
      <c r="B200" s="3"/>
      <c r="C200" s="3" t="s">
        <v>7</v>
      </c>
      <c r="D200" s="3" t="s">
        <v>9</v>
      </c>
      <c r="E200" s="20" t="s">
        <v>441</v>
      </c>
      <c r="F200" s="20"/>
      <c r="G200" s="5">
        <f>G201</f>
        <v>133164.70000000001</v>
      </c>
      <c r="H200" s="5">
        <f t="shared" ref="H200:I200" si="82">H201</f>
        <v>161434.1</v>
      </c>
      <c r="I200" s="5">
        <f t="shared" si="82"/>
        <v>163164.70000000001</v>
      </c>
    </row>
    <row r="201" spans="1:9" ht="31.5">
      <c r="A201" s="22" t="s">
        <v>22</v>
      </c>
      <c r="B201" s="3"/>
      <c r="C201" s="3" t="s">
        <v>7</v>
      </c>
      <c r="D201" s="3" t="s">
        <v>9</v>
      </c>
      <c r="E201" s="20" t="s">
        <v>441</v>
      </c>
      <c r="F201" s="20">
        <v>200</v>
      </c>
      <c r="G201" s="5">
        <v>133164.70000000001</v>
      </c>
      <c r="H201" s="5">
        <v>161434.1</v>
      </c>
      <c r="I201" s="5">
        <v>163164.70000000001</v>
      </c>
    </row>
    <row r="202" spans="1:9">
      <c r="A202" s="185" t="s">
        <v>442</v>
      </c>
      <c r="B202" s="3"/>
      <c r="C202" s="3" t="s">
        <v>7</v>
      </c>
      <c r="D202" s="3" t="s">
        <v>9</v>
      </c>
      <c r="E202" s="20" t="s">
        <v>443</v>
      </c>
      <c r="F202" s="20"/>
      <c r="G202" s="5">
        <f>G203</f>
        <v>34604.5</v>
      </c>
      <c r="H202" s="5">
        <f t="shared" ref="H202:I202" si="83">H203</f>
        <v>143905.79999999999</v>
      </c>
      <c r="I202" s="5">
        <f t="shared" si="83"/>
        <v>176035.7</v>
      </c>
    </row>
    <row r="203" spans="1:9" ht="31.5">
      <c r="A203" s="22" t="s">
        <v>22</v>
      </c>
      <c r="B203" s="3"/>
      <c r="C203" s="3" t="s">
        <v>7</v>
      </c>
      <c r="D203" s="3" t="s">
        <v>9</v>
      </c>
      <c r="E203" s="20" t="s">
        <v>443</v>
      </c>
      <c r="F203" s="20">
        <v>200</v>
      </c>
      <c r="G203" s="5">
        <f>105271.2-66666.7-4000</f>
        <v>34604.5</v>
      </c>
      <c r="H203" s="5">
        <v>143905.79999999999</v>
      </c>
      <c r="I203" s="5">
        <v>176035.7</v>
      </c>
    </row>
    <row r="204" spans="1:9" hidden="1">
      <c r="A204" s="2" t="s">
        <v>82</v>
      </c>
      <c r="B204" s="3"/>
      <c r="C204" s="3" t="s">
        <v>7</v>
      </c>
      <c r="D204" s="3" t="s">
        <v>9</v>
      </c>
      <c r="E204" s="3" t="s">
        <v>83</v>
      </c>
      <c r="F204" s="3"/>
      <c r="G204" s="5">
        <f>G205</f>
        <v>0</v>
      </c>
      <c r="H204" s="5"/>
      <c r="I204" s="5"/>
    </row>
    <row r="205" spans="1:9" ht="31.5" hidden="1">
      <c r="A205" s="185" t="s">
        <v>38</v>
      </c>
      <c r="B205" s="3"/>
      <c r="C205" s="3" t="s">
        <v>7</v>
      </c>
      <c r="D205" s="3" t="s">
        <v>9</v>
      </c>
      <c r="E205" s="20" t="s">
        <v>45</v>
      </c>
      <c r="F205" s="3"/>
      <c r="G205" s="5">
        <f>G206</f>
        <v>0</v>
      </c>
      <c r="H205" s="5"/>
      <c r="I205" s="5"/>
    </row>
    <row r="206" spans="1:9" hidden="1">
      <c r="A206" s="185" t="s">
        <v>10</v>
      </c>
      <c r="B206" s="18"/>
      <c r="C206" s="3" t="s">
        <v>7</v>
      </c>
      <c r="D206" s="3" t="s">
        <v>9</v>
      </c>
      <c r="E206" s="20" t="s">
        <v>45</v>
      </c>
      <c r="F206" s="20">
        <v>800</v>
      </c>
      <c r="G206" s="5">
        <v>0</v>
      </c>
      <c r="H206" s="5"/>
      <c r="I206" s="5"/>
    </row>
    <row r="207" spans="1:9">
      <c r="A207" s="2" t="s">
        <v>99</v>
      </c>
      <c r="B207" s="3"/>
      <c r="C207" s="3" t="s">
        <v>7</v>
      </c>
      <c r="D207" s="3" t="s">
        <v>64</v>
      </c>
      <c r="E207" s="3"/>
      <c r="F207" s="3"/>
      <c r="G207" s="5">
        <f>G208+G222+G217+G234+G239</f>
        <v>428659.89999999997</v>
      </c>
      <c r="H207" s="5">
        <f t="shared" ref="H207:I207" si="84">H208+H222+H217+H234+H239</f>
        <v>365758.1</v>
      </c>
      <c r="I207" s="5">
        <f t="shared" si="84"/>
        <v>245104.4</v>
      </c>
    </row>
    <row r="208" spans="1:9" s="93" customFormat="1" ht="47.25">
      <c r="A208" s="85" t="s">
        <v>709</v>
      </c>
      <c r="B208" s="94"/>
      <c r="C208" s="94" t="s">
        <v>7</v>
      </c>
      <c r="D208" s="94" t="s">
        <v>64</v>
      </c>
      <c r="E208" s="94" t="s">
        <v>139</v>
      </c>
      <c r="F208" s="94"/>
      <c r="G208" s="95">
        <f>G213+G209</f>
        <v>83442.3</v>
      </c>
      <c r="H208" s="95">
        <f t="shared" ref="H208:I208" si="85">H213+H209</f>
        <v>120375.6</v>
      </c>
      <c r="I208" s="95">
        <f t="shared" si="85"/>
        <v>0</v>
      </c>
    </row>
    <row r="209" spans="1:9" hidden="1">
      <c r="A209" s="185" t="s">
        <v>184</v>
      </c>
      <c r="B209" s="3"/>
      <c r="C209" s="3" t="s">
        <v>7</v>
      </c>
      <c r="D209" s="3" t="s">
        <v>64</v>
      </c>
      <c r="E209" s="3" t="s">
        <v>534</v>
      </c>
      <c r="F209" s="3"/>
      <c r="G209" s="5">
        <f>G210</f>
        <v>0</v>
      </c>
      <c r="H209" s="5">
        <f t="shared" ref="H209:I209" si="86">H210</f>
        <v>0</v>
      </c>
      <c r="I209" s="5">
        <f t="shared" si="86"/>
        <v>0</v>
      </c>
    </row>
    <row r="210" spans="1:9" ht="31.5" hidden="1">
      <c r="A210" s="185" t="s">
        <v>444</v>
      </c>
      <c r="B210" s="3"/>
      <c r="C210" s="3" t="s">
        <v>7</v>
      </c>
      <c r="D210" s="3" t="s">
        <v>64</v>
      </c>
      <c r="E210" s="3" t="s">
        <v>535</v>
      </c>
      <c r="F210" s="3"/>
      <c r="G210" s="5">
        <f>G211</f>
        <v>0</v>
      </c>
      <c r="H210" s="5">
        <f t="shared" ref="H210:I210" si="87">H211</f>
        <v>0</v>
      </c>
      <c r="I210" s="5">
        <f t="shared" si="87"/>
        <v>0</v>
      </c>
    </row>
    <row r="211" spans="1:9" ht="31.5" hidden="1">
      <c r="A211" s="185" t="s">
        <v>536</v>
      </c>
      <c r="B211" s="3"/>
      <c r="C211" s="3" t="s">
        <v>7</v>
      </c>
      <c r="D211" s="3" t="s">
        <v>64</v>
      </c>
      <c r="E211" s="3" t="s">
        <v>537</v>
      </c>
      <c r="F211" s="3"/>
      <c r="G211" s="5">
        <f>G212</f>
        <v>0</v>
      </c>
      <c r="H211" s="5">
        <f t="shared" ref="H211:I211" si="88">H212</f>
        <v>0</v>
      </c>
      <c r="I211" s="5">
        <f t="shared" si="88"/>
        <v>0</v>
      </c>
    </row>
    <row r="212" spans="1:9" ht="31.5" hidden="1">
      <c r="A212" s="185" t="s">
        <v>100</v>
      </c>
      <c r="B212" s="3"/>
      <c r="C212" s="3" t="s">
        <v>7</v>
      </c>
      <c r="D212" s="3" t="s">
        <v>64</v>
      </c>
      <c r="E212" s="3" t="s">
        <v>537</v>
      </c>
      <c r="F212" s="3" t="s">
        <v>95</v>
      </c>
      <c r="G212" s="5"/>
      <c r="H212" s="5"/>
      <c r="I212" s="5"/>
    </row>
    <row r="213" spans="1:9">
      <c r="A213" s="22" t="s">
        <v>267</v>
      </c>
      <c r="B213" s="3"/>
      <c r="C213" s="3" t="s">
        <v>7</v>
      </c>
      <c r="D213" s="3" t="s">
        <v>64</v>
      </c>
      <c r="E213" s="4" t="s">
        <v>268</v>
      </c>
      <c r="F213" s="3"/>
      <c r="G213" s="5">
        <f>G214</f>
        <v>83442.3</v>
      </c>
      <c r="H213" s="5">
        <f t="shared" ref="H213:I213" si="89">H214</f>
        <v>120375.6</v>
      </c>
      <c r="I213" s="5">
        <f t="shared" si="89"/>
        <v>0</v>
      </c>
    </row>
    <row r="214" spans="1:9" ht="47.25">
      <c r="A214" s="49" t="s">
        <v>792</v>
      </c>
      <c r="B214" s="3"/>
      <c r="C214" s="3" t="s">
        <v>7</v>
      </c>
      <c r="D214" s="3" t="s">
        <v>64</v>
      </c>
      <c r="E214" s="20" t="s">
        <v>274</v>
      </c>
      <c r="F214" s="3"/>
      <c r="G214" s="5">
        <f>G215</f>
        <v>83442.3</v>
      </c>
      <c r="H214" s="5">
        <f t="shared" ref="H214:I214" si="90">H215</f>
        <v>120375.6</v>
      </c>
      <c r="I214" s="5">
        <f t="shared" si="90"/>
        <v>0</v>
      </c>
    </row>
    <row r="215" spans="1:9" ht="31.5">
      <c r="A215" s="49" t="s">
        <v>270</v>
      </c>
      <c r="B215" s="3"/>
      <c r="C215" s="3" t="s">
        <v>7</v>
      </c>
      <c r="D215" s="3" t="s">
        <v>64</v>
      </c>
      <c r="E215" s="20" t="s">
        <v>275</v>
      </c>
      <c r="F215" s="3"/>
      <c r="G215" s="5">
        <f>G216</f>
        <v>83442.3</v>
      </c>
      <c r="H215" s="5">
        <f t="shared" ref="H215:I215" si="91">H216</f>
        <v>120375.6</v>
      </c>
      <c r="I215" s="5">
        <f t="shared" si="91"/>
        <v>0</v>
      </c>
    </row>
    <row r="216" spans="1:9" ht="31.5">
      <c r="A216" s="21" t="s">
        <v>100</v>
      </c>
      <c r="B216" s="3"/>
      <c r="C216" s="3" t="s">
        <v>7</v>
      </c>
      <c r="D216" s="3" t="s">
        <v>64</v>
      </c>
      <c r="E216" s="20" t="s">
        <v>275</v>
      </c>
      <c r="F216" s="3" t="s">
        <v>95</v>
      </c>
      <c r="G216" s="5">
        <f>82992.3+450</f>
        <v>83442.3</v>
      </c>
      <c r="H216" s="5">
        <v>120375.6</v>
      </c>
      <c r="I216" s="48"/>
    </row>
    <row r="217" spans="1:9" s="93" customFormat="1" ht="31.5" hidden="1">
      <c r="A217" s="97" t="s">
        <v>712</v>
      </c>
      <c r="B217" s="94"/>
      <c r="C217" s="94" t="s">
        <v>7</v>
      </c>
      <c r="D217" s="94" t="s">
        <v>64</v>
      </c>
      <c r="E217" s="94" t="s">
        <v>225</v>
      </c>
      <c r="F217" s="94"/>
      <c r="G217" s="95">
        <f>SUM(G218)</f>
        <v>0</v>
      </c>
      <c r="H217" s="95">
        <f t="shared" ref="H217:I220" si="92">SUM(H218)</f>
        <v>0</v>
      </c>
      <c r="I217" s="95">
        <f t="shared" si="92"/>
        <v>0</v>
      </c>
    </row>
    <row r="218" spans="1:9" hidden="1">
      <c r="A218" s="185" t="s">
        <v>147</v>
      </c>
      <c r="B218" s="3"/>
      <c r="C218" s="3" t="s">
        <v>7</v>
      </c>
      <c r="D218" s="3" t="s">
        <v>64</v>
      </c>
      <c r="E218" s="20" t="s">
        <v>477</v>
      </c>
      <c r="F218" s="3"/>
      <c r="G218" s="5">
        <f>SUM(G219)</f>
        <v>0</v>
      </c>
      <c r="H218" s="5">
        <f t="shared" si="92"/>
        <v>0</v>
      </c>
      <c r="I218" s="5">
        <f t="shared" si="92"/>
        <v>0</v>
      </c>
    </row>
    <row r="219" spans="1:9" ht="47.25" hidden="1">
      <c r="A219" s="81" t="s">
        <v>766</v>
      </c>
      <c r="B219" s="3"/>
      <c r="C219" s="3" t="s">
        <v>7</v>
      </c>
      <c r="D219" s="3" t="s">
        <v>64</v>
      </c>
      <c r="E219" s="20" t="s">
        <v>478</v>
      </c>
      <c r="F219" s="3"/>
      <c r="G219" s="5">
        <f>SUM(G220)</f>
        <v>0</v>
      </c>
      <c r="H219" s="5">
        <f t="shared" si="92"/>
        <v>0</v>
      </c>
      <c r="I219" s="5">
        <f t="shared" si="92"/>
        <v>0</v>
      </c>
    </row>
    <row r="220" spans="1:9" ht="31.5" hidden="1">
      <c r="A220" s="22" t="s">
        <v>539</v>
      </c>
      <c r="B220" s="3"/>
      <c r="C220" s="3" t="s">
        <v>7</v>
      </c>
      <c r="D220" s="3" t="s">
        <v>64</v>
      </c>
      <c r="E220" s="20" t="s">
        <v>540</v>
      </c>
      <c r="F220" s="3"/>
      <c r="G220" s="5">
        <f>SUM(G221)</f>
        <v>0</v>
      </c>
      <c r="H220" s="5">
        <f t="shared" si="92"/>
        <v>0</v>
      </c>
      <c r="I220" s="5">
        <f t="shared" si="92"/>
        <v>0</v>
      </c>
    </row>
    <row r="221" spans="1:9" ht="31.5" hidden="1">
      <c r="A221" s="22" t="s">
        <v>22</v>
      </c>
      <c r="B221" s="3"/>
      <c r="C221" s="3" t="s">
        <v>7</v>
      </c>
      <c r="D221" s="3" t="s">
        <v>64</v>
      </c>
      <c r="E221" s="20" t="s">
        <v>540</v>
      </c>
      <c r="F221" s="3" t="s">
        <v>32</v>
      </c>
      <c r="G221" s="5"/>
      <c r="H221" s="5"/>
      <c r="I221" s="5"/>
    </row>
    <row r="222" spans="1:9" s="93" customFormat="1" ht="47.25">
      <c r="A222" s="97" t="s">
        <v>715</v>
      </c>
      <c r="B222" s="94"/>
      <c r="C222" s="94" t="s">
        <v>7</v>
      </c>
      <c r="D222" s="94" t="s">
        <v>64</v>
      </c>
      <c r="E222" s="94" t="s">
        <v>227</v>
      </c>
      <c r="F222" s="103"/>
      <c r="G222" s="95">
        <f>G223+G227</f>
        <v>345217.6</v>
      </c>
      <c r="H222" s="95">
        <f t="shared" ref="H222:I222" si="93">H223+H227</f>
        <v>245382.5</v>
      </c>
      <c r="I222" s="95">
        <f t="shared" si="93"/>
        <v>245104.4</v>
      </c>
    </row>
    <row r="223" spans="1:9">
      <c r="A223" s="21" t="s">
        <v>184</v>
      </c>
      <c r="B223" s="47"/>
      <c r="C223" s="3" t="s">
        <v>7</v>
      </c>
      <c r="D223" s="3" t="s">
        <v>64</v>
      </c>
      <c r="E223" s="20" t="s">
        <v>433</v>
      </c>
      <c r="F223" s="47"/>
      <c r="G223" s="5">
        <f>G224</f>
        <v>190364.2</v>
      </c>
      <c r="H223" s="5">
        <f t="shared" ref="H223:I223" si="94">H224</f>
        <v>90529.1</v>
      </c>
      <c r="I223" s="5">
        <f t="shared" si="94"/>
        <v>90251</v>
      </c>
    </row>
    <row r="224" spans="1:9" ht="31.5">
      <c r="A224" s="185" t="s">
        <v>444</v>
      </c>
      <c r="B224" s="47"/>
      <c r="C224" s="3" t="s">
        <v>7</v>
      </c>
      <c r="D224" s="3" t="s">
        <v>64</v>
      </c>
      <c r="E224" s="20" t="s">
        <v>445</v>
      </c>
      <c r="F224" s="20"/>
      <c r="G224" s="5">
        <f>G225</f>
        <v>190364.2</v>
      </c>
      <c r="H224" s="5">
        <f t="shared" ref="H224:I224" si="95">H225</f>
        <v>90529.1</v>
      </c>
      <c r="I224" s="5">
        <f t="shared" si="95"/>
        <v>90251</v>
      </c>
    </row>
    <row r="225" spans="1:9" ht="31.5">
      <c r="A225" s="185" t="s">
        <v>446</v>
      </c>
      <c r="B225" s="47"/>
      <c r="C225" s="3" t="s">
        <v>7</v>
      </c>
      <c r="D225" s="3" t="s">
        <v>64</v>
      </c>
      <c r="E225" s="20" t="s">
        <v>447</v>
      </c>
      <c r="F225" s="20"/>
      <c r="G225" s="5">
        <f>G226</f>
        <v>190364.2</v>
      </c>
      <c r="H225" s="5">
        <f t="shared" ref="H225:I225" si="96">H226</f>
        <v>90529.1</v>
      </c>
      <c r="I225" s="5">
        <f t="shared" si="96"/>
        <v>90251</v>
      </c>
    </row>
    <row r="226" spans="1:9" ht="31.5">
      <c r="A226" s="22" t="s">
        <v>22</v>
      </c>
      <c r="B226" s="47"/>
      <c r="C226" s="3" t="s">
        <v>7</v>
      </c>
      <c r="D226" s="3" t="s">
        <v>64</v>
      </c>
      <c r="E226" s="20" t="s">
        <v>447</v>
      </c>
      <c r="F226" s="20">
        <v>200</v>
      </c>
      <c r="G226" s="5">
        <v>190364.2</v>
      </c>
      <c r="H226" s="5">
        <v>90529.1</v>
      </c>
      <c r="I226" s="5">
        <v>90251</v>
      </c>
    </row>
    <row r="227" spans="1:9">
      <c r="A227" s="22" t="s">
        <v>143</v>
      </c>
      <c r="B227" s="47"/>
      <c r="C227" s="3" t="s">
        <v>7</v>
      </c>
      <c r="D227" s="3" t="s">
        <v>64</v>
      </c>
      <c r="E227" s="20" t="s">
        <v>438</v>
      </c>
      <c r="F227" s="20"/>
      <c r="G227" s="5">
        <f>G228+G231</f>
        <v>154853.4</v>
      </c>
      <c r="H227" s="5">
        <f t="shared" ref="H227:I227" si="97">H228+H231</f>
        <v>154853.4</v>
      </c>
      <c r="I227" s="5">
        <f t="shared" si="97"/>
        <v>154853.4</v>
      </c>
    </row>
    <row r="228" spans="1:9" ht="31.5">
      <c r="A228" s="185" t="s">
        <v>770</v>
      </c>
      <c r="B228" s="47"/>
      <c r="C228" s="3" t="s">
        <v>7</v>
      </c>
      <c r="D228" s="3" t="s">
        <v>64</v>
      </c>
      <c r="E228" s="20" t="s">
        <v>448</v>
      </c>
      <c r="F228" s="20"/>
      <c r="G228" s="5">
        <f>G229</f>
        <v>99412</v>
      </c>
      <c r="H228" s="5">
        <f t="shared" ref="H228:I228" si="98">H229</f>
        <v>99412</v>
      </c>
      <c r="I228" s="5">
        <f t="shared" si="98"/>
        <v>99412</v>
      </c>
    </row>
    <row r="229" spans="1:9" ht="31.5">
      <c r="A229" s="185" t="s">
        <v>449</v>
      </c>
      <c r="B229" s="47"/>
      <c r="C229" s="3" t="s">
        <v>7</v>
      </c>
      <c r="D229" s="3" t="s">
        <v>64</v>
      </c>
      <c r="E229" s="20" t="s">
        <v>450</v>
      </c>
      <c r="F229" s="20"/>
      <c r="G229" s="5">
        <f>G230</f>
        <v>99412</v>
      </c>
      <c r="H229" s="5">
        <f t="shared" ref="H229:I229" si="99">H230</f>
        <v>99412</v>
      </c>
      <c r="I229" s="5">
        <f t="shared" si="99"/>
        <v>99412</v>
      </c>
    </row>
    <row r="230" spans="1:9" ht="31.5">
      <c r="A230" s="22" t="s">
        <v>22</v>
      </c>
      <c r="B230" s="47"/>
      <c r="C230" s="3" t="s">
        <v>7</v>
      </c>
      <c r="D230" s="3" t="s">
        <v>64</v>
      </c>
      <c r="E230" s="20" t="s">
        <v>450</v>
      </c>
      <c r="F230" s="20">
        <v>200</v>
      </c>
      <c r="G230" s="5">
        <v>99412</v>
      </c>
      <c r="H230" s="5">
        <v>99412</v>
      </c>
      <c r="I230" s="5">
        <v>99412</v>
      </c>
    </row>
    <row r="231" spans="1:9" ht="31.5">
      <c r="A231" s="185" t="s">
        <v>773</v>
      </c>
      <c r="B231" s="47"/>
      <c r="C231" s="3" t="s">
        <v>7</v>
      </c>
      <c r="D231" s="3" t="s">
        <v>64</v>
      </c>
      <c r="E231" s="20" t="s">
        <v>451</v>
      </c>
      <c r="F231" s="20"/>
      <c r="G231" s="5">
        <f>G232</f>
        <v>55441.4</v>
      </c>
      <c r="H231" s="5">
        <f t="shared" ref="H231:I231" si="100">H232</f>
        <v>55441.4</v>
      </c>
      <c r="I231" s="5">
        <f t="shared" si="100"/>
        <v>55441.4</v>
      </c>
    </row>
    <row r="232" spans="1:9">
      <c r="A232" s="21" t="s">
        <v>452</v>
      </c>
      <c r="B232" s="47"/>
      <c r="C232" s="3" t="s">
        <v>7</v>
      </c>
      <c r="D232" s="3" t="s">
        <v>64</v>
      </c>
      <c r="E232" s="20" t="s">
        <v>453</v>
      </c>
      <c r="F232" s="20"/>
      <c r="G232" s="5">
        <f>G233</f>
        <v>55441.4</v>
      </c>
      <c r="H232" s="5">
        <f t="shared" ref="H232:I232" si="101">H233</f>
        <v>55441.4</v>
      </c>
      <c r="I232" s="5">
        <f t="shared" si="101"/>
        <v>55441.4</v>
      </c>
    </row>
    <row r="233" spans="1:9" ht="31.5">
      <c r="A233" s="22" t="s">
        <v>22</v>
      </c>
      <c r="B233" s="3"/>
      <c r="C233" s="3" t="s">
        <v>7</v>
      </c>
      <c r="D233" s="3" t="s">
        <v>64</v>
      </c>
      <c r="E233" s="20" t="s">
        <v>453</v>
      </c>
      <c r="F233" s="20">
        <v>200</v>
      </c>
      <c r="G233" s="5">
        <v>55441.4</v>
      </c>
      <c r="H233" s="5">
        <v>55441.4</v>
      </c>
      <c r="I233" s="5">
        <v>55441.4</v>
      </c>
    </row>
    <row r="234" spans="1:9" s="93" customFormat="1" ht="31.5" hidden="1">
      <c r="A234" s="104" t="s">
        <v>507</v>
      </c>
      <c r="B234" s="103"/>
      <c r="C234" s="94" t="s">
        <v>7</v>
      </c>
      <c r="D234" s="94" t="s">
        <v>64</v>
      </c>
      <c r="E234" s="91" t="s">
        <v>228</v>
      </c>
      <c r="F234" s="91"/>
      <c r="G234" s="95">
        <f>SUM(G235)</f>
        <v>0</v>
      </c>
      <c r="H234" s="95">
        <f t="shared" ref="H234:I237" si="102">SUM(H235)</f>
        <v>0</v>
      </c>
      <c r="I234" s="95">
        <f t="shared" si="102"/>
        <v>0</v>
      </c>
    </row>
    <row r="235" spans="1:9" hidden="1">
      <c r="A235" s="22" t="s">
        <v>267</v>
      </c>
      <c r="B235" s="47"/>
      <c r="C235" s="3" t="s">
        <v>7</v>
      </c>
      <c r="D235" s="3" t="s">
        <v>64</v>
      </c>
      <c r="E235" s="20" t="s">
        <v>490</v>
      </c>
      <c r="F235" s="20"/>
      <c r="G235" s="5">
        <f>SUM(G236)</f>
        <v>0</v>
      </c>
      <c r="H235" s="5">
        <f t="shared" si="102"/>
        <v>0</v>
      </c>
      <c r="I235" s="5">
        <f t="shared" si="102"/>
        <v>0</v>
      </c>
    </row>
    <row r="236" spans="1:9" hidden="1">
      <c r="A236" s="22" t="s">
        <v>491</v>
      </c>
      <c r="B236" s="47"/>
      <c r="C236" s="3" t="s">
        <v>7</v>
      </c>
      <c r="D236" s="3" t="s">
        <v>64</v>
      </c>
      <c r="E236" s="20" t="s">
        <v>492</v>
      </c>
      <c r="F236" s="20"/>
      <c r="G236" s="5">
        <f>SUM(G237)</f>
        <v>0</v>
      </c>
      <c r="H236" s="5">
        <f t="shared" si="102"/>
        <v>0</v>
      </c>
      <c r="I236" s="5">
        <f t="shared" si="102"/>
        <v>0</v>
      </c>
    </row>
    <row r="237" spans="1:9" ht="31.5" hidden="1">
      <c r="A237" s="22" t="s">
        <v>539</v>
      </c>
      <c r="B237" s="47"/>
      <c r="C237" s="3" t="s">
        <v>7</v>
      </c>
      <c r="D237" s="3" t="s">
        <v>64</v>
      </c>
      <c r="E237" s="20" t="s">
        <v>541</v>
      </c>
      <c r="F237" s="20"/>
      <c r="G237" s="5">
        <f>SUM(G238)</f>
        <v>0</v>
      </c>
      <c r="H237" s="5">
        <f t="shared" si="102"/>
        <v>0</v>
      </c>
      <c r="I237" s="5">
        <f t="shared" si="102"/>
        <v>0</v>
      </c>
    </row>
    <row r="238" spans="1:9" ht="31.5" hidden="1">
      <c r="A238" s="22" t="s">
        <v>22</v>
      </c>
      <c r="B238" s="47"/>
      <c r="C238" s="3" t="s">
        <v>7</v>
      </c>
      <c r="D238" s="3" t="s">
        <v>64</v>
      </c>
      <c r="E238" s="20" t="s">
        <v>541</v>
      </c>
      <c r="F238" s="20">
        <v>200</v>
      </c>
      <c r="G238" s="5"/>
      <c r="H238" s="5"/>
      <c r="I238" s="5"/>
    </row>
    <row r="239" spans="1:9" s="93" customFormat="1" ht="31.5" hidden="1">
      <c r="A239" s="104" t="s">
        <v>717</v>
      </c>
      <c r="B239" s="103"/>
      <c r="C239" s="94" t="s">
        <v>7</v>
      </c>
      <c r="D239" s="94" t="s">
        <v>64</v>
      </c>
      <c r="E239" s="147" t="s">
        <v>229</v>
      </c>
      <c r="F239" s="91"/>
      <c r="G239" s="95">
        <f>G240</f>
        <v>0</v>
      </c>
      <c r="H239" s="95">
        <f t="shared" ref="H239:I239" si="103">H240</f>
        <v>0</v>
      </c>
      <c r="I239" s="95">
        <f t="shared" si="103"/>
        <v>0</v>
      </c>
    </row>
    <row r="240" spans="1:9" hidden="1">
      <c r="A240" s="22" t="s">
        <v>184</v>
      </c>
      <c r="B240" s="47"/>
      <c r="C240" s="3" t="s">
        <v>7</v>
      </c>
      <c r="D240" s="3" t="s">
        <v>64</v>
      </c>
      <c r="E240" s="146" t="s">
        <v>495</v>
      </c>
      <c r="F240" s="20"/>
      <c r="G240" s="5">
        <f>G241</f>
        <v>0</v>
      </c>
      <c r="H240" s="5">
        <f t="shared" ref="H240:I240" si="104">H241</f>
        <v>0</v>
      </c>
      <c r="I240" s="5">
        <f t="shared" si="104"/>
        <v>0</v>
      </c>
    </row>
    <row r="241" spans="1:9" ht="31.5" hidden="1">
      <c r="A241" s="22" t="s">
        <v>554</v>
      </c>
      <c r="B241" s="47"/>
      <c r="C241" s="3" t="s">
        <v>7</v>
      </c>
      <c r="D241" s="3" t="s">
        <v>64</v>
      </c>
      <c r="E241" s="146" t="s">
        <v>496</v>
      </c>
      <c r="F241" s="20"/>
      <c r="G241" s="5">
        <f>G242+G244+G246+G248+G250+G252+G254+G256+G258+G260+G262+G264+G266+G268+G270+G272+G274+G276+G278+G280</f>
        <v>0</v>
      </c>
      <c r="H241" s="5">
        <f>H242+H244+H246+H248+H250+H252+H254+H256+H258+H260+H262+H264+H266+H268+H270+H272+H274+H276+H278+H280</f>
        <v>0</v>
      </c>
      <c r="I241" s="5">
        <f>I242+I244+I246+I248+I250+I252+I254+I256+I258+I260+I262+I264+I266+I268+I270+I272+I274+I276+I278+I280</f>
        <v>0</v>
      </c>
    </row>
    <row r="242" spans="1:9" hidden="1" outlineLevel="1">
      <c r="A242" s="22"/>
      <c r="B242" s="47"/>
      <c r="C242" s="3" t="s">
        <v>7</v>
      </c>
      <c r="D242" s="3" t="s">
        <v>64</v>
      </c>
      <c r="E242" s="168" t="s">
        <v>645</v>
      </c>
      <c r="F242" s="20"/>
      <c r="G242" s="5">
        <f>G243</f>
        <v>0</v>
      </c>
      <c r="H242" s="5">
        <f t="shared" ref="H242:I242" si="105">H243</f>
        <v>0</v>
      </c>
      <c r="I242" s="5">
        <f t="shared" si="105"/>
        <v>0</v>
      </c>
    </row>
    <row r="243" spans="1:9" hidden="1" outlineLevel="1">
      <c r="A243" s="22"/>
      <c r="B243" s="47"/>
      <c r="C243" s="3" t="s">
        <v>7</v>
      </c>
      <c r="D243" s="3" t="s">
        <v>64</v>
      </c>
      <c r="E243" s="168" t="s">
        <v>645</v>
      </c>
      <c r="F243" s="20">
        <v>200</v>
      </c>
      <c r="G243" s="5"/>
      <c r="H243" s="5"/>
      <c r="I243" s="5"/>
    </row>
    <row r="244" spans="1:9" hidden="1" outlineLevel="1">
      <c r="A244" s="22"/>
      <c r="B244" s="47"/>
      <c r="C244" s="3" t="s">
        <v>7</v>
      </c>
      <c r="D244" s="3" t="s">
        <v>64</v>
      </c>
      <c r="E244" s="146" t="s">
        <v>646</v>
      </c>
      <c r="F244" s="20"/>
      <c r="G244" s="5">
        <f>G245</f>
        <v>0</v>
      </c>
      <c r="H244" s="5">
        <f t="shared" ref="H244" si="106">H245</f>
        <v>0</v>
      </c>
      <c r="I244" s="5">
        <f t="shared" ref="I244" si="107">I245</f>
        <v>0</v>
      </c>
    </row>
    <row r="245" spans="1:9" hidden="1" outlineLevel="1">
      <c r="A245" s="22"/>
      <c r="B245" s="47"/>
      <c r="C245" s="3" t="s">
        <v>7</v>
      </c>
      <c r="D245" s="3" t="s">
        <v>64</v>
      </c>
      <c r="E245" s="145" t="s">
        <v>646</v>
      </c>
      <c r="F245" s="20">
        <v>200</v>
      </c>
      <c r="G245" s="5"/>
      <c r="H245" s="5"/>
      <c r="I245" s="5"/>
    </row>
    <row r="246" spans="1:9" hidden="1" outlineLevel="1">
      <c r="A246" s="22"/>
      <c r="B246" s="47"/>
      <c r="C246" s="3" t="s">
        <v>7</v>
      </c>
      <c r="D246" s="3" t="s">
        <v>64</v>
      </c>
      <c r="E246" s="146" t="s">
        <v>647</v>
      </c>
      <c r="F246" s="20"/>
      <c r="G246" s="5">
        <f>G247</f>
        <v>0</v>
      </c>
      <c r="H246" s="5">
        <f t="shared" ref="H246" si="108">H247</f>
        <v>0</v>
      </c>
      <c r="I246" s="5">
        <f t="shared" ref="I246" si="109">I247</f>
        <v>0</v>
      </c>
    </row>
    <row r="247" spans="1:9" hidden="1" outlineLevel="1">
      <c r="A247" s="22"/>
      <c r="B247" s="47"/>
      <c r="C247" s="3" t="s">
        <v>7</v>
      </c>
      <c r="D247" s="3" t="s">
        <v>64</v>
      </c>
      <c r="E247" s="145" t="s">
        <v>647</v>
      </c>
      <c r="F247" s="20">
        <v>200</v>
      </c>
      <c r="G247" s="5"/>
      <c r="H247" s="5"/>
      <c r="I247" s="5"/>
    </row>
    <row r="248" spans="1:9" hidden="1" outlineLevel="1">
      <c r="A248" s="22"/>
      <c r="B248" s="47"/>
      <c r="C248" s="3" t="s">
        <v>7</v>
      </c>
      <c r="D248" s="3" t="s">
        <v>64</v>
      </c>
      <c r="E248" s="146" t="s">
        <v>648</v>
      </c>
      <c r="F248" s="20"/>
      <c r="G248" s="5">
        <f>G249</f>
        <v>0</v>
      </c>
      <c r="H248" s="5">
        <f t="shared" ref="H248" si="110">H249</f>
        <v>0</v>
      </c>
      <c r="I248" s="5">
        <f t="shared" ref="I248" si="111">I249</f>
        <v>0</v>
      </c>
    </row>
    <row r="249" spans="1:9" hidden="1" outlineLevel="1">
      <c r="A249" s="22"/>
      <c r="B249" s="47"/>
      <c r="C249" s="3" t="s">
        <v>7</v>
      </c>
      <c r="D249" s="3" t="s">
        <v>64</v>
      </c>
      <c r="E249" s="145" t="s">
        <v>648</v>
      </c>
      <c r="F249" s="20">
        <v>200</v>
      </c>
      <c r="G249" s="5"/>
      <c r="H249" s="5"/>
      <c r="I249" s="5"/>
    </row>
    <row r="250" spans="1:9" hidden="1" outlineLevel="1">
      <c r="A250" s="22"/>
      <c r="B250" s="47"/>
      <c r="C250" s="3" t="s">
        <v>7</v>
      </c>
      <c r="D250" s="3" t="s">
        <v>64</v>
      </c>
      <c r="E250" s="146" t="s">
        <v>649</v>
      </c>
      <c r="F250" s="20"/>
      <c r="G250" s="5">
        <f>G251</f>
        <v>0</v>
      </c>
      <c r="H250" s="5">
        <f t="shared" ref="H250" si="112">H251</f>
        <v>0</v>
      </c>
      <c r="I250" s="5">
        <f t="shared" ref="I250" si="113">I251</f>
        <v>0</v>
      </c>
    </row>
    <row r="251" spans="1:9" hidden="1" outlineLevel="1">
      <c r="A251" s="22"/>
      <c r="B251" s="47"/>
      <c r="C251" s="3" t="s">
        <v>7</v>
      </c>
      <c r="D251" s="3" t="s">
        <v>64</v>
      </c>
      <c r="E251" s="145" t="s">
        <v>649</v>
      </c>
      <c r="F251" s="20">
        <v>200</v>
      </c>
      <c r="G251" s="5"/>
      <c r="H251" s="5"/>
      <c r="I251" s="5"/>
    </row>
    <row r="252" spans="1:9" hidden="1" outlineLevel="1">
      <c r="A252" s="22"/>
      <c r="B252" s="47"/>
      <c r="C252" s="3" t="s">
        <v>7</v>
      </c>
      <c r="D252" s="3" t="s">
        <v>64</v>
      </c>
      <c r="E252" s="146" t="s">
        <v>650</v>
      </c>
      <c r="F252" s="20"/>
      <c r="G252" s="5">
        <f>G253</f>
        <v>0</v>
      </c>
      <c r="H252" s="5">
        <f t="shared" ref="H252" si="114">H253</f>
        <v>0</v>
      </c>
      <c r="I252" s="5">
        <f t="shared" ref="I252" si="115">I253</f>
        <v>0</v>
      </c>
    </row>
    <row r="253" spans="1:9" hidden="1" outlineLevel="1">
      <c r="A253" s="22"/>
      <c r="B253" s="47"/>
      <c r="C253" s="3" t="s">
        <v>7</v>
      </c>
      <c r="D253" s="3" t="s">
        <v>64</v>
      </c>
      <c r="E253" s="145" t="s">
        <v>650</v>
      </c>
      <c r="F253" s="20">
        <v>200</v>
      </c>
      <c r="G253" s="5"/>
      <c r="H253" s="5"/>
      <c r="I253" s="5"/>
    </row>
    <row r="254" spans="1:9" hidden="1" outlineLevel="1">
      <c r="A254" s="22"/>
      <c r="B254" s="47"/>
      <c r="C254" s="3" t="s">
        <v>7</v>
      </c>
      <c r="D254" s="3" t="s">
        <v>64</v>
      </c>
      <c r="E254" s="146" t="s">
        <v>651</v>
      </c>
      <c r="F254" s="20"/>
      <c r="G254" s="5">
        <f>G255</f>
        <v>0</v>
      </c>
      <c r="H254" s="5">
        <f t="shared" ref="H254" si="116">H255</f>
        <v>0</v>
      </c>
      <c r="I254" s="5">
        <f t="shared" ref="I254" si="117">I255</f>
        <v>0</v>
      </c>
    </row>
    <row r="255" spans="1:9" hidden="1" outlineLevel="1">
      <c r="A255" s="22"/>
      <c r="B255" s="47"/>
      <c r="C255" s="3" t="s">
        <v>7</v>
      </c>
      <c r="D255" s="3" t="s">
        <v>64</v>
      </c>
      <c r="E255" s="145" t="s">
        <v>651</v>
      </c>
      <c r="F255" s="20">
        <v>200</v>
      </c>
      <c r="G255" s="5"/>
      <c r="H255" s="5"/>
      <c r="I255" s="5"/>
    </row>
    <row r="256" spans="1:9" hidden="1" outlineLevel="1">
      <c r="A256" s="22"/>
      <c r="B256" s="47"/>
      <c r="C256" s="3" t="s">
        <v>7</v>
      </c>
      <c r="D256" s="3" t="s">
        <v>64</v>
      </c>
      <c r="E256" s="146" t="s">
        <v>652</v>
      </c>
      <c r="F256" s="20"/>
      <c r="G256" s="5">
        <f>G257</f>
        <v>0</v>
      </c>
      <c r="H256" s="5">
        <f t="shared" ref="H256" si="118">H257</f>
        <v>0</v>
      </c>
      <c r="I256" s="5">
        <f t="shared" ref="I256" si="119">I257</f>
        <v>0</v>
      </c>
    </row>
    <row r="257" spans="1:9" hidden="1" outlineLevel="1">
      <c r="A257" s="22"/>
      <c r="B257" s="47"/>
      <c r="C257" s="3" t="s">
        <v>7</v>
      </c>
      <c r="D257" s="3" t="s">
        <v>64</v>
      </c>
      <c r="E257" s="145" t="s">
        <v>652</v>
      </c>
      <c r="F257" s="20">
        <v>200</v>
      </c>
      <c r="G257" s="5"/>
      <c r="H257" s="5"/>
      <c r="I257" s="5"/>
    </row>
    <row r="258" spans="1:9" hidden="1" outlineLevel="1">
      <c r="A258" s="22"/>
      <c r="B258" s="47"/>
      <c r="C258" s="3" t="s">
        <v>7</v>
      </c>
      <c r="D258" s="3" t="s">
        <v>64</v>
      </c>
      <c r="E258" s="146" t="s">
        <v>653</v>
      </c>
      <c r="F258" s="20"/>
      <c r="G258" s="5">
        <f>G259</f>
        <v>0</v>
      </c>
      <c r="H258" s="5">
        <f t="shared" ref="H258" si="120">H259</f>
        <v>0</v>
      </c>
      <c r="I258" s="5">
        <f t="shared" ref="I258" si="121">I259</f>
        <v>0</v>
      </c>
    </row>
    <row r="259" spans="1:9" hidden="1" outlineLevel="1">
      <c r="A259" s="22"/>
      <c r="B259" s="47"/>
      <c r="C259" s="3" t="s">
        <v>7</v>
      </c>
      <c r="D259" s="3" t="s">
        <v>64</v>
      </c>
      <c r="E259" s="145" t="s">
        <v>653</v>
      </c>
      <c r="F259" s="20">
        <v>200</v>
      </c>
      <c r="G259" s="5"/>
      <c r="H259" s="5"/>
      <c r="I259" s="5"/>
    </row>
    <row r="260" spans="1:9" hidden="1" outlineLevel="1">
      <c r="A260" s="22"/>
      <c r="B260" s="47"/>
      <c r="C260" s="3" t="s">
        <v>7</v>
      </c>
      <c r="D260" s="3" t="s">
        <v>64</v>
      </c>
      <c r="E260" s="146" t="s">
        <v>654</v>
      </c>
      <c r="F260" s="20"/>
      <c r="G260" s="5">
        <f>G261</f>
        <v>0</v>
      </c>
      <c r="H260" s="5">
        <f t="shared" ref="H260" si="122">H261</f>
        <v>0</v>
      </c>
      <c r="I260" s="5">
        <f t="shared" ref="I260" si="123">I261</f>
        <v>0</v>
      </c>
    </row>
    <row r="261" spans="1:9" hidden="1" outlineLevel="1">
      <c r="A261" s="22"/>
      <c r="B261" s="47"/>
      <c r="C261" s="3" t="s">
        <v>7</v>
      </c>
      <c r="D261" s="3" t="s">
        <v>64</v>
      </c>
      <c r="E261" s="145" t="s">
        <v>654</v>
      </c>
      <c r="F261" s="20">
        <v>200</v>
      </c>
      <c r="G261" s="5"/>
      <c r="H261" s="5"/>
      <c r="I261" s="5"/>
    </row>
    <row r="262" spans="1:9" hidden="1" outlineLevel="1">
      <c r="A262" s="22"/>
      <c r="B262" s="47"/>
      <c r="C262" s="3" t="s">
        <v>7</v>
      </c>
      <c r="D262" s="3" t="s">
        <v>64</v>
      </c>
      <c r="E262" s="146" t="s">
        <v>655</v>
      </c>
      <c r="F262" s="20"/>
      <c r="G262" s="5">
        <f>G263</f>
        <v>0</v>
      </c>
      <c r="H262" s="5">
        <f t="shared" ref="H262" si="124">H263</f>
        <v>0</v>
      </c>
      <c r="I262" s="5">
        <f t="shared" ref="I262" si="125">I263</f>
        <v>0</v>
      </c>
    </row>
    <row r="263" spans="1:9" hidden="1" outlineLevel="1">
      <c r="A263" s="22"/>
      <c r="B263" s="47"/>
      <c r="C263" s="3" t="s">
        <v>7</v>
      </c>
      <c r="D263" s="3" t="s">
        <v>64</v>
      </c>
      <c r="E263" s="145" t="s">
        <v>655</v>
      </c>
      <c r="F263" s="20">
        <v>200</v>
      </c>
      <c r="G263" s="5"/>
      <c r="H263" s="5"/>
      <c r="I263" s="5"/>
    </row>
    <row r="264" spans="1:9" hidden="1" outlineLevel="1">
      <c r="A264" s="22"/>
      <c r="B264" s="47"/>
      <c r="C264" s="3" t="s">
        <v>7</v>
      </c>
      <c r="D264" s="3" t="s">
        <v>64</v>
      </c>
      <c r="E264" s="146" t="s">
        <v>656</v>
      </c>
      <c r="F264" s="20"/>
      <c r="G264" s="5">
        <f>G265</f>
        <v>0</v>
      </c>
      <c r="H264" s="5">
        <f t="shared" ref="H264" si="126">H265</f>
        <v>0</v>
      </c>
      <c r="I264" s="5">
        <f t="shared" ref="I264" si="127">I265</f>
        <v>0</v>
      </c>
    </row>
    <row r="265" spans="1:9" hidden="1" outlineLevel="1">
      <c r="A265" s="22"/>
      <c r="B265" s="47"/>
      <c r="C265" s="3" t="s">
        <v>7</v>
      </c>
      <c r="D265" s="3" t="s">
        <v>64</v>
      </c>
      <c r="E265" s="145" t="s">
        <v>656</v>
      </c>
      <c r="F265" s="20">
        <v>200</v>
      </c>
      <c r="G265" s="5"/>
      <c r="H265" s="5"/>
      <c r="I265" s="5"/>
    </row>
    <row r="266" spans="1:9" hidden="1" outlineLevel="1">
      <c r="A266" s="22"/>
      <c r="B266" s="47"/>
      <c r="C266" s="3" t="s">
        <v>7</v>
      </c>
      <c r="D266" s="3" t="s">
        <v>64</v>
      </c>
      <c r="E266" s="146" t="s">
        <v>657</v>
      </c>
      <c r="F266" s="20"/>
      <c r="G266" s="5">
        <f>G267</f>
        <v>0</v>
      </c>
      <c r="H266" s="5">
        <f t="shared" ref="H266" si="128">H267</f>
        <v>0</v>
      </c>
      <c r="I266" s="5">
        <f t="shared" ref="I266" si="129">I267</f>
        <v>0</v>
      </c>
    </row>
    <row r="267" spans="1:9" hidden="1" outlineLevel="1">
      <c r="A267" s="22"/>
      <c r="B267" s="47"/>
      <c r="C267" s="3" t="s">
        <v>7</v>
      </c>
      <c r="D267" s="3" t="s">
        <v>64</v>
      </c>
      <c r="E267" s="145" t="s">
        <v>657</v>
      </c>
      <c r="F267" s="20">
        <v>200</v>
      </c>
      <c r="G267" s="5"/>
      <c r="H267" s="5"/>
      <c r="I267" s="5"/>
    </row>
    <row r="268" spans="1:9" hidden="1" outlineLevel="1">
      <c r="A268" s="22"/>
      <c r="B268" s="47"/>
      <c r="C268" s="3" t="s">
        <v>7</v>
      </c>
      <c r="D268" s="3" t="s">
        <v>64</v>
      </c>
      <c r="E268" s="146" t="s">
        <v>658</v>
      </c>
      <c r="F268" s="20"/>
      <c r="G268" s="5">
        <f>G269</f>
        <v>0</v>
      </c>
      <c r="H268" s="5">
        <f t="shared" ref="H268" si="130">H269</f>
        <v>0</v>
      </c>
      <c r="I268" s="5">
        <f t="shared" ref="I268" si="131">I269</f>
        <v>0</v>
      </c>
    </row>
    <row r="269" spans="1:9" hidden="1" outlineLevel="1">
      <c r="A269" s="22"/>
      <c r="B269" s="47"/>
      <c r="C269" s="3" t="s">
        <v>7</v>
      </c>
      <c r="D269" s="3" t="s">
        <v>64</v>
      </c>
      <c r="E269" s="145" t="s">
        <v>658</v>
      </c>
      <c r="F269" s="20">
        <v>200</v>
      </c>
      <c r="G269" s="5"/>
      <c r="H269" s="5"/>
      <c r="I269" s="5"/>
    </row>
    <row r="270" spans="1:9" hidden="1" outlineLevel="1">
      <c r="A270" s="22"/>
      <c r="B270" s="47"/>
      <c r="C270" s="3" t="s">
        <v>7</v>
      </c>
      <c r="D270" s="3" t="s">
        <v>64</v>
      </c>
      <c r="E270" s="146" t="s">
        <v>659</v>
      </c>
      <c r="F270" s="20"/>
      <c r="G270" s="5">
        <f>G271</f>
        <v>0</v>
      </c>
      <c r="H270" s="5">
        <f t="shared" ref="H270" si="132">H271</f>
        <v>0</v>
      </c>
      <c r="I270" s="5">
        <f t="shared" ref="I270" si="133">I271</f>
        <v>0</v>
      </c>
    </row>
    <row r="271" spans="1:9" hidden="1" outlineLevel="1">
      <c r="A271" s="22"/>
      <c r="B271" s="47"/>
      <c r="C271" s="3" t="s">
        <v>7</v>
      </c>
      <c r="D271" s="3" t="s">
        <v>64</v>
      </c>
      <c r="E271" s="145" t="s">
        <v>659</v>
      </c>
      <c r="F271" s="20">
        <v>200</v>
      </c>
      <c r="G271" s="5"/>
      <c r="H271" s="5"/>
      <c r="I271" s="5"/>
    </row>
    <row r="272" spans="1:9" hidden="1" outlineLevel="1">
      <c r="A272" s="22"/>
      <c r="B272" s="47"/>
      <c r="C272" s="3" t="s">
        <v>7</v>
      </c>
      <c r="D272" s="3" t="s">
        <v>64</v>
      </c>
      <c r="E272" s="146" t="s">
        <v>660</v>
      </c>
      <c r="F272" s="20"/>
      <c r="G272" s="5">
        <f>G273</f>
        <v>0</v>
      </c>
      <c r="H272" s="5">
        <f t="shared" ref="H272" si="134">H273</f>
        <v>0</v>
      </c>
      <c r="I272" s="5">
        <f t="shared" ref="I272" si="135">I273</f>
        <v>0</v>
      </c>
    </row>
    <row r="273" spans="1:9" hidden="1" outlineLevel="1">
      <c r="A273" s="22"/>
      <c r="B273" s="47"/>
      <c r="C273" s="3" t="s">
        <v>7</v>
      </c>
      <c r="D273" s="3" t="s">
        <v>64</v>
      </c>
      <c r="E273" s="145" t="s">
        <v>660</v>
      </c>
      <c r="F273" s="20">
        <v>200</v>
      </c>
      <c r="G273" s="5"/>
      <c r="H273" s="5"/>
      <c r="I273" s="5"/>
    </row>
    <row r="274" spans="1:9" hidden="1" outlineLevel="1">
      <c r="A274" s="22"/>
      <c r="B274" s="47"/>
      <c r="C274" s="3" t="s">
        <v>7</v>
      </c>
      <c r="D274" s="3" t="s">
        <v>64</v>
      </c>
      <c r="E274" s="146" t="s">
        <v>661</v>
      </c>
      <c r="F274" s="20"/>
      <c r="G274" s="5">
        <f>G275</f>
        <v>0</v>
      </c>
      <c r="H274" s="5">
        <f t="shared" ref="H274" si="136">H275</f>
        <v>0</v>
      </c>
      <c r="I274" s="5">
        <f t="shared" ref="I274" si="137">I275</f>
        <v>0</v>
      </c>
    </row>
    <row r="275" spans="1:9" hidden="1" outlineLevel="1">
      <c r="A275" s="22"/>
      <c r="B275" s="47"/>
      <c r="C275" s="3" t="s">
        <v>7</v>
      </c>
      <c r="D275" s="3" t="s">
        <v>64</v>
      </c>
      <c r="E275" s="145" t="s">
        <v>661</v>
      </c>
      <c r="F275" s="20">
        <v>200</v>
      </c>
      <c r="G275" s="5"/>
      <c r="H275" s="5"/>
      <c r="I275" s="5"/>
    </row>
    <row r="276" spans="1:9" hidden="1" outlineLevel="1">
      <c r="A276" s="22"/>
      <c r="B276" s="47"/>
      <c r="C276" s="3" t="s">
        <v>7</v>
      </c>
      <c r="D276" s="3" t="s">
        <v>64</v>
      </c>
      <c r="E276" s="146" t="s">
        <v>662</v>
      </c>
      <c r="F276" s="20"/>
      <c r="G276" s="5">
        <f>G277</f>
        <v>0</v>
      </c>
      <c r="H276" s="5">
        <f t="shared" ref="H276" si="138">H277</f>
        <v>0</v>
      </c>
      <c r="I276" s="5">
        <f t="shared" ref="I276" si="139">I277</f>
        <v>0</v>
      </c>
    </row>
    <row r="277" spans="1:9" hidden="1" outlineLevel="1">
      <c r="A277" s="22"/>
      <c r="B277" s="47"/>
      <c r="C277" s="3" t="s">
        <v>7</v>
      </c>
      <c r="D277" s="3" t="s">
        <v>64</v>
      </c>
      <c r="E277" s="145" t="s">
        <v>662</v>
      </c>
      <c r="F277" s="20">
        <v>200</v>
      </c>
      <c r="G277" s="5"/>
      <c r="H277" s="5"/>
      <c r="I277" s="5"/>
    </row>
    <row r="278" spans="1:9" hidden="1" outlineLevel="1">
      <c r="A278" s="22"/>
      <c r="B278" s="47"/>
      <c r="C278" s="3" t="s">
        <v>7</v>
      </c>
      <c r="D278" s="3" t="s">
        <v>64</v>
      </c>
      <c r="E278" s="146" t="s">
        <v>663</v>
      </c>
      <c r="F278" s="20"/>
      <c r="G278" s="5">
        <f>G279</f>
        <v>0</v>
      </c>
      <c r="H278" s="5">
        <f t="shared" ref="H278" si="140">H279</f>
        <v>0</v>
      </c>
      <c r="I278" s="5">
        <f t="shared" ref="I278" si="141">I279</f>
        <v>0</v>
      </c>
    </row>
    <row r="279" spans="1:9" hidden="1" outlineLevel="1">
      <c r="A279" s="22"/>
      <c r="B279" s="47"/>
      <c r="C279" s="3" t="s">
        <v>7</v>
      </c>
      <c r="D279" s="3" t="s">
        <v>64</v>
      </c>
      <c r="E279" s="145" t="s">
        <v>663</v>
      </c>
      <c r="F279" s="20">
        <v>200</v>
      </c>
      <c r="G279" s="5"/>
      <c r="H279" s="5"/>
      <c r="I279" s="5"/>
    </row>
    <row r="280" spans="1:9" hidden="1" outlineLevel="1">
      <c r="A280" s="22"/>
      <c r="B280" s="47"/>
      <c r="C280" s="3" t="s">
        <v>7</v>
      </c>
      <c r="D280" s="3" t="s">
        <v>64</v>
      </c>
      <c r="E280" s="146" t="s">
        <v>664</v>
      </c>
      <c r="F280" s="20"/>
      <c r="G280" s="5">
        <f>G281</f>
        <v>0</v>
      </c>
      <c r="H280" s="5">
        <f t="shared" ref="H280" si="142">H281</f>
        <v>0</v>
      </c>
      <c r="I280" s="5">
        <f t="shared" ref="I280" si="143">I281</f>
        <v>0</v>
      </c>
    </row>
    <row r="281" spans="1:9" hidden="1" outlineLevel="1">
      <c r="A281" s="22"/>
      <c r="B281" s="47"/>
      <c r="C281" s="3" t="s">
        <v>7</v>
      </c>
      <c r="D281" s="3" t="s">
        <v>64</v>
      </c>
      <c r="E281" s="145" t="s">
        <v>664</v>
      </c>
      <c r="F281" s="20">
        <v>200</v>
      </c>
      <c r="G281" s="5"/>
      <c r="H281" s="5"/>
      <c r="I281" s="5"/>
    </row>
    <row r="282" spans="1:9" collapsed="1">
      <c r="A282" s="185" t="s">
        <v>11</v>
      </c>
      <c r="B282" s="18"/>
      <c r="C282" s="186" t="s">
        <v>7</v>
      </c>
      <c r="D282" s="186" t="s">
        <v>12</v>
      </c>
      <c r="E282" s="20"/>
      <c r="F282" s="20"/>
      <c r="G282" s="7">
        <f>SUM(G310+G315+G298+G283+G305)</f>
        <v>31119.4</v>
      </c>
      <c r="H282" s="7">
        <f t="shared" ref="H282:I282" si="144">SUM(H310+H315+H298+H283+H305)</f>
        <v>26832.799999999999</v>
      </c>
      <c r="I282" s="7">
        <f t="shared" si="144"/>
        <v>26832.799999999999</v>
      </c>
    </row>
    <row r="283" spans="1:9" s="93" customFormat="1" ht="47.25">
      <c r="A283" s="105" t="s">
        <v>705</v>
      </c>
      <c r="B283" s="102"/>
      <c r="C283" s="90" t="s">
        <v>7</v>
      </c>
      <c r="D283" s="90" t="s">
        <v>12</v>
      </c>
      <c r="E283" s="91" t="s">
        <v>140</v>
      </c>
      <c r="F283" s="90"/>
      <c r="G283" s="92">
        <f>G284</f>
        <v>3337.2</v>
      </c>
      <c r="H283" s="92">
        <f t="shared" ref="H283:I283" si="145">H284</f>
        <v>3337.2</v>
      </c>
      <c r="I283" s="92">
        <f t="shared" si="145"/>
        <v>3337.2</v>
      </c>
    </row>
    <row r="284" spans="1:9">
      <c r="A284" s="185" t="s">
        <v>147</v>
      </c>
      <c r="B284" s="18"/>
      <c r="C284" s="186" t="s">
        <v>7</v>
      </c>
      <c r="D284" s="186" t="s">
        <v>12</v>
      </c>
      <c r="E284" s="20" t="s">
        <v>166</v>
      </c>
      <c r="F284" s="186"/>
      <c r="G284" s="7">
        <f>G285+G288+G291</f>
        <v>3337.2</v>
      </c>
      <c r="H284" s="7">
        <f t="shared" ref="H284:I284" si="146">H285+H288+H291</f>
        <v>3337.2</v>
      </c>
      <c r="I284" s="7">
        <f t="shared" si="146"/>
        <v>3337.2</v>
      </c>
    </row>
    <row r="285" spans="1:9" ht="31.5">
      <c r="A285" s="185" t="s">
        <v>570</v>
      </c>
      <c r="B285" s="18"/>
      <c r="C285" s="186" t="s">
        <v>7</v>
      </c>
      <c r="D285" s="186" t="s">
        <v>12</v>
      </c>
      <c r="E285" s="20" t="s">
        <v>254</v>
      </c>
      <c r="F285" s="186"/>
      <c r="G285" s="7">
        <f>G286</f>
        <v>250</v>
      </c>
      <c r="H285" s="7">
        <f t="shared" ref="H285:I286" si="147">H286</f>
        <v>250</v>
      </c>
      <c r="I285" s="7">
        <f t="shared" si="147"/>
        <v>250</v>
      </c>
    </row>
    <row r="286" spans="1:9">
      <c r="A286" s="2" t="s">
        <v>18</v>
      </c>
      <c r="B286" s="18"/>
      <c r="C286" s="186" t="s">
        <v>7</v>
      </c>
      <c r="D286" s="186" t="s">
        <v>12</v>
      </c>
      <c r="E286" s="20" t="s">
        <v>255</v>
      </c>
      <c r="F286" s="186"/>
      <c r="G286" s="7">
        <f>G287</f>
        <v>250</v>
      </c>
      <c r="H286" s="7">
        <f t="shared" si="147"/>
        <v>250</v>
      </c>
      <c r="I286" s="7">
        <f t="shared" si="147"/>
        <v>250</v>
      </c>
    </row>
    <row r="287" spans="1:9" ht="31.5">
      <c r="A287" s="2" t="s">
        <v>22</v>
      </c>
      <c r="B287" s="18"/>
      <c r="C287" s="186" t="s">
        <v>7</v>
      </c>
      <c r="D287" s="186" t="s">
        <v>12</v>
      </c>
      <c r="E287" s="20" t="s">
        <v>255</v>
      </c>
      <c r="F287" s="186" t="s">
        <v>32</v>
      </c>
      <c r="G287" s="7">
        <v>250</v>
      </c>
      <c r="H287" s="7">
        <v>250</v>
      </c>
      <c r="I287" s="7">
        <v>250</v>
      </c>
    </row>
    <row r="288" spans="1:9" ht="31.5">
      <c r="A288" s="185" t="s">
        <v>253</v>
      </c>
      <c r="B288" s="23"/>
      <c r="C288" s="186" t="s">
        <v>7</v>
      </c>
      <c r="D288" s="186" t="s">
        <v>12</v>
      </c>
      <c r="E288" s="20" t="s">
        <v>167</v>
      </c>
      <c r="F288" s="20"/>
      <c r="G288" s="7">
        <f>G289</f>
        <v>1500</v>
      </c>
      <c r="H288" s="7">
        <f t="shared" ref="H288:I288" si="148">H289</f>
        <v>1500</v>
      </c>
      <c r="I288" s="7">
        <f t="shared" si="148"/>
        <v>1500</v>
      </c>
    </row>
    <row r="289" spans="1:10">
      <c r="A289" s="2" t="s">
        <v>18</v>
      </c>
      <c r="B289" s="23"/>
      <c r="C289" s="186" t="s">
        <v>7</v>
      </c>
      <c r="D289" s="186" t="s">
        <v>12</v>
      </c>
      <c r="E289" s="20" t="s">
        <v>218</v>
      </c>
      <c r="F289" s="186"/>
      <c r="G289" s="7">
        <f>G290</f>
        <v>1500</v>
      </c>
      <c r="H289" s="7">
        <f t="shared" ref="H289:I289" si="149">H290</f>
        <v>1500</v>
      </c>
      <c r="I289" s="7">
        <f t="shared" si="149"/>
        <v>1500</v>
      </c>
    </row>
    <row r="290" spans="1:10" ht="31.5">
      <c r="A290" s="2" t="s">
        <v>22</v>
      </c>
      <c r="B290" s="23"/>
      <c r="C290" s="186" t="s">
        <v>7</v>
      </c>
      <c r="D290" s="186" t="s">
        <v>12</v>
      </c>
      <c r="E290" s="20" t="s">
        <v>218</v>
      </c>
      <c r="F290" s="186" t="s">
        <v>32</v>
      </c>
      <c r="G290" s="7">
        <v>1500</v>
      </c>
      <c r="H290" s="7">
        <v>1500</v>
      </c>
      <c r="I290" s="7">
        <v>1500</v>
      </c>
      <c r="J290" s="127"/>
    </row>
    <row r="291" spans="1:10" ht="47.25">
      <c r="A291" s="185" t="s">
        <v>250</v>
      </c>
      <c r="B291" s="18"/>
      <c r="C291" s="186" t="s">
        <v>7</v>
      </c>
      <c r="D291" s="186" t="s">
        <v>12</v>
      </c>
      <c r="E291" s="20" t="s">
        <v>251</v>
      </c>
      <c r="F291" s="20"/>
      <c r="G291" s="7">
        <f>G292+G294</f>
        <v>1587.2</v>
      </c>
      <c r="H291" s="7">
        <f t="shared" ref="H291:I291" si="150">H292+H294</f>
        <v>1587.2</v>
      </c>
      <c r="I291" s="7">
        <f t="shared" si="150"/>
        <v>1587.2</v>
      </c>
    </row>
    <row r="292" spans="1:10">
      <c r="A292" s="2" t="s">
        <v>18</v>
      </c>
      <c r="B292" s="18"/>
      <c r="C292" s="186" t="s">
        <v>7</v>
      </c>
      <c r="D292" s="186" t="s">
        <v>12</v>
      </c>
      <c r="E292" s="20" t="s">
        <v>252</v>
      </c>
      <c r="F292" s="20"/>
      <c r="G292" s="7">
        <f>G293</f>
        <v>1587.2</v>
      </c>
      <c r="H292" s="7">
        <f t="shared" ref="H292:I292" si="151">H293</f>
        <v>1587.2</v>
      </c>
      <c r="I292" s="7">
        <f t="shared" si="151"/>
        <v>1587.2</v>
      </c>
    </row>
    <row r="293" spans="1:10" ht="31.5">
      <c r="A293" s="2" t="s">
        <v>22</v>
      </c>
      <c r="B293" s="18"/>
      <c r="C293" s="186" t="s">
        <v>7</v>
      </c>
      <c r="D293" s="186" t="s">
        <v>12</v>
      </c>
      <c r="E293" s="20" t="s">
        <v>252</v>
      </c>
      <c r="F293" s="186" t="s">
        <v>32</v>
      </c>
      <c r="G293" s="7">
        <v>1587.2</v>
      </c>
      <c r="H293" s="7">
        <v>1587.2</v>
      </c>
      <c r="I293" s="7">
        <v>1587.2</v>
      </c>
    </row>
    <row r="294" spans="1:10" ht="31.5" hidden="1">
      <c r="A294" s="185" t="s">
        <v>116</v>
      </c>
      <c r="B294" s="18"/>
      <c r="C294" s="186" t="s">
        <v>7</v>
      </c>
      <c r="D294" s="186" t="s">
        <v>12</v>
      </c>
      <c r="E294" s="20" t="s">
        <v>256</v>
      </c>
      <c r="F294" s="20"/>
      <c r="G294" s="7">
        <f>SUM(G295)</f>
        <v>0</v>
      </c>
      <c r="H294" s="7">
        <f>SUM(H295)</f>
        <v>0</v>
      </c>
      <c r="I294" s="7">
        <f>SUM(I295)</f>
        <v>0</v>
      </c>
    </row>
    <row r="295" spans="1:10" ht="31.5" hidden="1">
      <c r="A295" s="185" t="s">
        <v>22</v>
      </c>
      <c r="B295" s="18"/>
      <c r="C295" s="186" t="s">
        <v>7</v>
      </c>
      <c r="D295" s="186" t="s">
        <v>12</v>
      </c>
      <c r="E295" s="20" t="s">
        <v>256</v>
      </c>
      <c r="F295" s="20">
        <v>200</v>
      </c>
      <c r="G295" s="7"/>
      <c r="H295" s="7"/>
      <c r="I295" s="7"/>
    </row>
    <row r="296" spans="1:10" ht="31.5" hidden="1">
      <c r="A296" s="185" t="s">
        <v>128</v>
      </c>
      <c r="B296" s="18"/>
      <c r="C296" s="186" t="s">
        <v>7</v>
      </c>
      <c r="D296" s="186" t="s">
        <v>12</v>
      </c>
      <c r="E296" s="46" t="s">
        <v>257</v>
      </c>
      <c r="F296" s="20"/>
      <c r="G296" s="7">
        <f>SUM(G297)</f>
        <v>0</v>
      </c>
      <c r="H296" s="7"/>
      <c r="I296" s="7"/>
    </row>
    <row r="297" spans="1:10" ht="31.5" hidden="1">
      <c r="A297" s="185" t="s">
        <v>22</v>
      </c>
      <c r="B297" s="18"/>
      <c r="C297" s="186" t="s">
        <v>7</v>
      </c>
      <c r="D297" s="186" t="s">
        <v>12</v>
      </c>
      <c r="E297" s="46" t="s">
        <v>257</v>
      </c>
      <c r="F297" s="20">
        <v>200</v>
      </c>
      <c r="G297" s="7"/>
      <c r="H297" s="7"/>
      <c r="I297" s="7"/>
    </row>
    <row r="298" spans="1:10" s="93" customFormat="1" ht="47.25">
      <c r="A298" s="97" t="s">
        <v>709</v>
      </c>
      <c r="B298" s="94"/>
      <c r="C298" s="94" t="s">
        <v>7</v>
      </c>
      <c r="D298" s="94" t="s">
        <v>12</v>
      </c>
      <c r="E298" s="94" t="s">
        <v>139</v>
      </c>
      <c r="F298" s="94"/>
      <c r="G298" s="95">
        <f>G299</f>
        <v>14808.2</v>
      </c>
      <c r="H298" s="95">
        <f t="shared" ref="H298:I298" si="152">H299</f>
        <v>16745.599999999999</v>
      </c>
      <c r="I298" s="95">
        <f t="shared" si="152"/>
        <v>16745.599999999999</v>
      </c>
    </row>
    <row r="299" spans="1:10">
      <c r="A299" s="185" t="s">
        <v>147</v>
      </c>
      <c r="B299" s="3"/>
      <c r="C299" s="3" t="s">
        <v>7</v>
      </c>
      <c r="D299" s="3" t="s">
        <v>12</v>
      </c>
      <c r="E299" s="3" t="s">
        <v>168</v>
      </c>
      <c r="F299" s="3"/>
      <c r="G299" s="5">
        <f>G300</f>
        <v>14808.2</v>
      </c>
      <c r="H299" s="5">
        <f t="shared" ref="H299:I299" si="153">H300</f>
        <v>16745.599999999999</v>
      </c>
      <c r="I299" s="5">
        <f t="shared" si="153"/>
        <v>16745.599999999999</v>
      </c>
    </row>
    <row r="300" spans="1:10" ht="31.5">
      <c r="A300" s="185" t="s">
        <v>248</v>
      </c>
      <c r="B300" s="3"/>
      <c r="C300" s="3" t="s">
        <v>7</v>
      </c>
      <c r="D300" s="3" t="s">
        <v>12</v>
      </c>
      <c r="E300" s="3" t="s">
        <v>170</v>
      </c>
      <c r="F300" s="3"/>
      <c r="G300" s="5">
        <f t="shared" ref="G300:I300" si="154">SUM(G301)</f>
        <v>14808.2</v>
      </c>
      <c r="H300" s="5">
        <f t="shared" si="154"/>
        <v>16745.599999999999</v>
      </c>
      <c r="I300" s="5">
        <f t="shared" si="154"/>
        <v>16745.599999999999</v>
      </c>
    </row>
    <row r="301" spans="1:10">
      <c r="A301" s="185" t="s">
        <v>216</v>
      </c>
      <c r="B301" s="3"/>
      <c r="C301" s="3" t="s">
        <v>7</v>
      </c>
      <c r="D301" s="3" t="s">
        <v>12</v>
      </c>
      <c r="E301" s="3" t="s">
        <v>249</v>
      </c>
      <c r="F301" s="3"/>
      <c r="G301" s="5">
        <f>SUM(G302:G304)</f>
        <v>14808.2</v>
      </c>
      <c r="H301" s="5">
        <f>SUM(H302:H304)</f>
        <v>16745.599999999999</v>
      </c>
      <c r="I301" s="5">
        <f>SUM(I302:I304)</f>
        <v>16745.599999999999</v>
      </c>
    </row>
    <row r="302" spans="1:10" ht="47.25">
      <c r="A302" s="2" t="s">
        <v>21</v>
      </c>
      <c r="B302" s="3"/>
      <c r="C302" s="3" t="s">
        <v>7</v>
      </c>
      <c r="D302" s="3" t="s">
        <v>12</v>
      </c>
      <c r="E302" s="3" t="s">
        <v>249</v>
      </c>
      <c r="F302" s="3" t="s">
        <v>31</v>
      </c>
      <c r="G302" s="5">
        <v>13961.5</v>
      </c>
      <c r="H302" s="5">
        <v>15430.1</v>
      </c>
      <c r="I302" s="5">
        <v>15430.1</v>
      </c>
    </row>
    <row r="303" spans="1:10" ht="31.5">
      <c r="A303" s="2" t="s">
        <v>22</v>
      </c>
      <c r="B303" s="3"/>
      <c r="C303" s="3" t="s">
        <v>7</v>
      </c>
      <c r="D303" s="3" t="s">
        <v>12</v>
      </c>
      <c r="E303" s="3" t="s">
        <v>249</v>
      </c>
      <c r="F303" s="3" t="s">
        <v>32</v>
      </c>
      <c r="G303" s="5">
        <v>831.2</v>
      </c>
      <c r="H303" s="5">
        <v>1300</v>
      </c>
      <c r="I303" s="5">
        <v>1300</v>
      </c>
    </row>
    <row r="304" spans="1:10">
      <c r="A304" s="2" t="s">
        <v>10</v>
      </c>
      <c r="B304" s="3"/>
      <c r="C304" s="3" t="s">
        <v>7</v>
      </c>
      <c r="D304" s="3" t="s">
        <v>12</v>
      </c>
      <c r="E304" s="3" t="s">
        <v>249</v>
      </c>
      <c r="F304" s="3" t="s">
        <v>36</v>
      </c>
      <c r="G304" s="5">
        <v>15.5</v>
      </c>
      <c r="H304" s="5">
        <v>15.5</v>
      </c>
      <c r="I304" s="5">
        <v>15.5</v>
      </c>
    </row>
    <row r="305" spans="1:9" s="93" customFormat="1" ht="47.25">
      <c r="A305" s="85" t="s">
        <v>710</v>
      </c>
      <c r="B305" s="102"/>
      <c r="C305" s="90" t="s">
        <v>7</v>
      </c>
      <c r="D305" s="90" t="s">
        <v>12</v>
      </c>
      <c r="E305" s="91" t="s">
        <v>141</v>
      </c>
      <c r="F305" s="90"/>
      <c r="G305" s="92">
        <f>SUM(G308)</f>
        <v>1524</v>
      </c>
      <c r="H305" s="92">
        <f t="shared" ref="H305:I305" si="155">SUM(H308)</f>
        <v>0</v>
      </c>
      <c r="I305" s="92">
        <f t="shared" si="155"/>
        <v>0</v>
      </c>
    </row>
    <row r="306" spans="1:9">
      <c r="A306" s="185" t="s">
        <v>147</v>
      </c>
      <c r="B306" s="18"/>
      <c r="C306" s="186" t="s">
        <v>7</v>
      </c>
      <c r="D306" s="186" t="s">
        <v>12</v>
      </c>
      <c r="E306" s="20" t="s">
        <v>172</v>
      </c>
      <c r="F306" s="186"/>
      <c r="G306" s="7">
        <f>G307</f>
        <v>1524</v>
      </c>
      <c r="H306" s="7">
        <f t="shared" ref="H306:I306" si="156">H307</f>
        <v>0</v>
      </c>
      <c r="I306" s="7">
        <f t="shared" si="156"/>
        <v>0</v>
      </c>
    </row>
    <row r="307" spans="1:9" ht="47.25">
      <c r="A307" s="185" t="s">
        <v>753</v>
      </c>
      <c r="B307" s="18"/>
      <c r="C307" s="186" t="s">
        <v>7</v>
      </c>
      <c r="D307" s="186" t="s">
        <v>12</v>
      </c>
      <c r="E307" s="20" t="s">
        <v>169</v>
      </c>
      <c r="F307" s="186"/>
      <c r="G307" s="7">
        <f>G308</f>
        <v>1524</v>
      </c>
      <c r="H307" s="7">
        <f t="shared" ref="H307:I307" si="157">H308</f>
        <v>0</v>
      </c>
      <c r="I307" s="7">
        <f t="shared" si="157"/>
        <v>0</v>
      </c>
    </row>
    <row r="308" spans="1:9" ht="47.25">
      <c r="A308" s="185" t="s">
        <v>754</v>
      </c>
      <c r="B308" s="18"/>
      <c r="C308" s="186" t="s">
        <v>7</v>
      </c>
      <c r="D308" s="186" t="s">
        <v>12</v>
      </c>
      <c r="E308" s="20" t="s">
        <v>171</v>
      </c>
      <c r="F308" s="186"/>
      <c r="G308" s="7">
        <f t="shared" ref="G308:I308" si="158">SUM(G309)</f>
        <v>1524</v>
      </c>
      <c r="H308" s="7">
        <f t="shared" si="158"/>
        <v>0</v>
      </c>
      <c r="I308" s="7">
        <f t="shared" si="158"/>
        <v>0</v>
      </c>
    </row>
    <row r="309" spans="1:9" ht="31.5">
      <c r="A309" s="22" t="s">
        <v>90</v>
      </c>
      <c r="B309" s="18"/>
      <c r="C309" s="186" t="s">
        <v>7</v>
      </c>
      <c r="D309" s="186" t="s">
        <v>12</v>
      </c>
      <c r="E309" s="20" t="s">
        <v>171</v>
      </c>
      <c r="F309" s="186" t="s">
        <v>49</v>
      </c>
      <c r="G309" s="7">
        <f>2224-700</f>
        <v>1524</v>
      </c>
      <c r="H309" s="7"/>
      <c r="I309" s="7"/>
    </row>
    <row r="310" spans="1:9" s="93" customFormat="1" ht="31.5">
      <c r="A310" s="85" t="s">
        <v>731</v>
      </c>
      <c r="B310" s="102"/>
      <c r="C310" s="90" t="s">
        <v>7</v>
      </c>
      <c r="D310" s="90" t="s">
        <v>12</v>
      </c>
      <c r="E310" s="91" t="s">
        <v>137</v>
      </c>
      <c r="F310" s="91"/>
      <c r="G310" s="92">
        <f>G311</f>
        <v>200</v>
      </c>
      <c r="H310" s="92">
        <f t="shared" ref="H310:I310" si="159">H311</f>
        <v>200</v>
      </c>
      <c r="I310" s="92">
        <f t="shared" si="159"/>
        <v>200</v>
      </c>
    </row>
    <row r="311" spans="1:9">
      <c r="A311" s="185" t="s">
        <v>147</v>
      </c>
      <c r="B311" s="18"/>
      <c r="C311" s="186" t="s">
        <v>7</v>
      </c>
      <c r="D311" s="186" t="s">
        <v>12</v>
      </c>
      <c r="E311" s="20" t="s">
        <v>173</v>
      </c>
      <c r="F311" s="20"/>
      <c r="G311" s="7">
        <f>G312</f>
        <v>200</v>
      </c>
      <c r="H311" s="7">
        <f t="shared" ref="H311:I311" si="160">H312</f>
        <v>200</v>
      </c>
      <c r="I311" s="7">
        <f t="shared" si="160"/>
        <v>200</v>
      </c>
    </row>
    <row r="312" spans="1:9" ht="47.25">
      <c r="A312" s="2" t="s">
        <v>239</v>
      </c>
      <c r="B312" s="18"/>
      <c r="C312" s="186" t="s">
        <v>7</v>
      </c>
      <c r="D312" s="186" t="s">
        <v>12</v>
      </c>
      <c r="E312" s="20" t="s">
        <v>174</v>
      </c>
      <c r="F312" s="20"/>
      <c r="G312" s="7">
        <f t="shared" ref="G312:I313" si="161">SUM(G313)</f>
        <v>200</v>
      </c>
      <c r="H312" s="7">
        <f t="shared" si="161"/>
        <v>200</v>
      </c>
      <c r="I312" s="7">
        <f t="shared" si="161"/>
        <v>200</v>
      </c>
    </row>
    <row r="313" spans="1:9">
      <c r="A313" s="2" t="s">
        <v>18</v>
      </c>
      <c r="B313" s="18"/>
      <c r="C313" s="186" t="s">
        <v>7</v>
      </c>
      <c r="D313" s="186" t="s">
        <v>12</v>
      </c>
      <c r="E313" s="20" t="s">
        <v>240</v>
      </c>
      <c r="F313" s="20"/>
      <c r="G313" s="7">
        <f t="shared" si="161"/>
        <v>200</v>
      </c>
      <c r="H313" s="7">
        <f t="shared" si="161"/>
        <v>200</v>
      </c>
      <c r="I313" s="7">
        <f t="shared" si="161"/>
        <v>200</v>
      </c>
    </row>
    <row r="314" spans="1:9" ht="31.5">
      <c r="A314" s="22" t="s">
        <v>22</v>
      </c>
      <c r="B314" s="18"/>
      <c r="C314" s="186" t="s">
        <v>7</v>
      </c>
      <c r="D314" s="186" t="s">
        <v>12</v>
      </c>
      <c r="E314" s="20" t="s">
        <v>240</v>
      </c>
      <c r="F314" s="20">
        <v>200</v>
      </c>
      <c r="G314" s="7">
        <v>200</v>
      </c>
      <c r="H314" s="7">
        <v>200</v>
      </c>
      <c r="I314" s="7">
        <v>200</v>
      </c>
    </row>
    <row r="315" spans="1:9" s="93" customFormat="1" ht="31.5">
      <c r="A315" s="85" t="s">
        <v>110</v>
      </c>
      <c r="B315" s="102"/>
      <c r="C315" s="90" t="s">
        <v>7</v>
      </c>
      <c r="D315" s="90" t="s">
        <v>12</v>
      </c>
      <c r="E315" s="90" t="s">
        <v>138</v>
      </c>
      <c r="F315" s="91"/>
      <c r="G315" s="92">
        <f>G316</f>
        <v>11250</v>
      </c>
      <c r="H315" s="92">
        <f t="shared" ref="H315:I315" si="162">H316</f>
        <v>6550</v>
      </c>
      <c r="I315" s="92">
        <f t="shared" si="162"/>
        <v>6550</v>
      </c>
    </row>
    <row r="316" spans="1:9">
      <c r="A316" s="185" t="s">
        <v>147</v>
      </c>
      <c r="B316" s="18"/>
      <c r="C316" s="186" t="s">
        <v>7</v>
      </c>
      <c r="D316" s="186" t="s">
        <v>12</v>
      </c>
      <c r="E316" s="186" t="s">
        <v>175</v>
      </c>
      <c r="F316" s="20"/>
      <c r="G316" s="7">
        <f>G317+G320</f>
        <v>11250</v>
      </c>
      <c r="H316" s="7">
        <f t="shared" ref="H316:I316" si="163">H317+H320</f>
        <v>6550</v>
      </c>
      <c r="I316" s="7">
        <f t="shared" si="163"/>
        <v>6550</v>
      </c>
    </row>
    <row r="317" spans="1:9" ht="47.25">
      <c r="A317" s="185" t="s">
        <v>755</v>
      </c>
      <c r="B317" s="18"/>
      <c r="C317" s="186" t="s">
        <v>7</v>
      </c>
      <c r="D317" s="186" t="s">
        <v>12</v>
      </c>
      <c r="E317" s="186" t="s">
        <v>176</v>
      </c>
      <c r="F317" s="20"/>
      <c r="G317" s="7">
        <f>SUM(G318)</f>
        <v>6000</v>
      </c>
      <c r="H317" s="7">
        <f t="shared" ref="H317:I317" si="164">SUM(H318)</f>
        <v>6000</v>
      </c>
      <c r="I317" s="7">
        <f t="shared" si="164"/>
        <v>6000</v>
      </c>
    </row>
    <row r="318" spans="1:9" ht="47.25">
      <c r="A318" s="185" t="s">
        <v>763</v>
      </c>
      <c r="B318" s="18"/>
      <c r="C318" s="186" t="s">
        <v>7</v>
      </c>
      <c r="D318" s="186" t="s">
        <v>12</v>
      </c>
      <c r="E318" s="186" t="s">
        <v>177</v>
      </c>
      <c r="F318" s="186"/>
      <c r="G318" s="7">
        <f>SUM(G319)</f>
        <v>6000</v>
      </c>
      <c r="H318" s="7">
        <f>SUM(H319)</f>
        <v>6000</v>
      </c>
      <c r="I318" s="7">
        <f>SUM(I319)</f>
        <v>6000</v>
      </c>
    </row>
    <row r="319" spans="1:9" ht="31.5">
      <c r="A319" s="185" t="s">
        <v>90</v>
      </c>
      <c r="B319" s="18"/>
      <c r="C319" s="186" t="s">
        <v>7</v>
      </c>
      <c r="D319" s="186" t="s">
        <v>12</v>
      </c>
      <c r="E319" s="186" t="s">
        <v>177</v>
      </c>
      <c r="F319" s="186" t="s">
        <v>49</v>
      </c>
      <c r="G319" s="7">
        <v>6000</v>
      </c>
      <c r="H319" s="7">
        <v>6000</v>
      </c>
      <c r="I319" s="7">
        <v>6000</v>
      </c>
    </row>
    <row r="320" spans="1:9" ht="31.5">
      <c r="A320" s="185" t="s">
        <v>203</v>
      </c>
      <c r="B320" s="18"/>
      <c r="C320" s="186" t="s">
        <v>7</v>
      </c>
      <c r="D320" s="186" t="s">
        <v>12</v>
      </c>
      <c r="E320" s="186" t="s">
        <v>178</v>
      </c>
      <c r="F320" s="186"/>
      <c r="G320" s="7">
        <f>G322</f>
        <v>5250</v>
      </c>
      <c r="H320" s="7">
        <f>H322</f>
        <v>550</v>
      </c>
      <c r="I320" s="7">
        <f>I322</f>
        <v>550</v>
      </c>
    </row>
    <row r="321" spans="1:9" ht="47.25">
      <c r="A321" s="185" t="s">
        <v>763</v>
      </c>
      <c r="B321" s="18"/>
      <c r="C321" s="186" t="s">
        <v>7</v>
      </c>
      <c r="D321" s="186" t="s">
        <v>12</v>
      </c>
      <c r="E321" s="186" t="s">
        <v>179</v>
      </c>
      <c r="F321" s="186"/>
      <c r="G321" s="7">
        <f>SUM(G322)</f>
        <v>5250</v>
      </c>
      <c r="H321" s="7">
        <f t="shared" ref="H321:I321" si="165">SUM(H322)</f>
        <v>550</v>
      </c>
      <c r="I321" s="7">
        <f t="shared" si="165"/>
        <v>550</v>
      </c>
    </row>
    <row r="322" spans="1:9" ht="31.5">
      <c r="A322" s="185" t="s">
        <v>90</v>
      </c>
      <c r="B322" s="18"/>
      <c r="C322" s="186" t="s">
        <v>7</v>
      </c>
      <c r="D322" s="186" t="s">
        <v>12</v>
      </c>
      <c r="E322" s="186" t="s">
        <v>179</v>
      </c>
      <c r="F322" s="186" t="s">
        <v>49</v>
      </c>
      <c r="G322" s="7">
        <f>4550+700</f>
        <v>5250</v>
      </c>
      <c r="H322" s="7">
        <v>550</v>
      </c>
      <c r="I322" s="7">
        <v>550</v>
      </c>
    </row>
    <row r="323" spans="1:9">
      <c r="A323" s="185" t="s">
        <v>92</v>
      </c>
      <c r="B323" s="18"/>
      <c r="C323" s="186" t="s">
        <v>61</v>
      </c>
      <c r="D323" s="186"/>
      <c r="E323" s="20"/>
      <c r="F323" s="186"/>
      <c r="G323" s="7">
        <f>SUM(G324+G334+G383+G494)</f>
        <v>556151.5</v>
      </c>
      <c r="H323" s="7">
        <f>SUM(H324+H334+H383+H494)</f>
        <v>588773.19999999995</v>
      </c>
      <c r="I323" s="7">
        <f>SUM(I324+I334+I383+I494)</f>
        <v>1348164.9999999998</v>
      </c>
    </row>
    <row r="324" spans="1:9">
      <c r="A324" s="185" t="s">
        <v>66</v>
      </c>
      <c r="B324" s="18"/>
      <c r="C324" s="186" t="s">
        <v>61</v>
      </c>
      <c r="D324" s="186" t="s">
        <v>17</v>
      </c>
      <c r="E324" s="20"/>
      <c r="F324" s="186"/>
      <c r="G324" s="7">
        <f>SUM(G325)</f>
        <v>0</v>
      </c>
      <c r="H324" s="7">
        <f>SUM(H325)</f>
        <v>39976.399999999994</v>
      </c>
      <c r="I324" s="7">
        <f>SUM(I325)</f>
        <v>31231.200000000001</v>
      </c>
    </row>
    <row r="325" spans="1:9" s="93" customFormat="1" ht="31.5">
      <c r="A325" s="85" t="s">
        <v>732</v>
      </c>
      <c r="B325" s="102"/>
      <c r="C325" s="90" t="s">
        <v>61</v>
      </c>
      <c r="D325" s="90" t="s">
        <v>17</v>
      </c>
      <c r="E325" s="91" t="s">
        <v>142</v>
      </c>
      <c r="F325" s="90"/>
      <c r="G325" s="92">
        <f>G326</f>
        <v>0</v>
      </c>
      <c r="H325" s="92">
        <f t="shared" ref="H325:I325" si="166">H326</f>
        <v>39976.399999999994</v>
      </c>
      <c r="I325" s="92">
        <f t="shared" si="166"/>
        <v>31231.200000000001</v>
      </c>
    </row>
    <row r="326" spans="1:9" s="93" customFormat="1">
      <c r="A326" s="185" t="s">
        <v>146</v>
      </c>
      <c r="B326" s="18"/>
      <c r="C326" s="186" t="s">
        <v>93</v>
      </c>
      <c r="D326" s="186" t="s">
        <v>17</v>
      </c>
      <c r="E326" s="20" t="s">
        <v>740</v>
      </c>
      <c r="F326" s="90"/>
      <c r="G326" s="92">
        <f>G327</f>
        <v>0</v>
      </c>
      <c r="H326" s="92">
        <f t="shared" ref="H326:I330" si="167">H327</f>
        <v>39976.399999999994</v>
      </c>
      <c r="I326" s="92">
        <f t="shared" si="167"/>
        <v>31231.200000000001</v>
      </c>
    </row>
    <row r="327" spans="1:9" s="93" customFormat="1">
      <c r="A327" s="185" t="s">
        <v>741</v>
      </c>
      <c r="B327" s="18"/>
      <c r="C327" s="186" t="s">
        <v>93</v>
      </c>
      <c r="D327" s="186" t="s">
        <v>17</v>
      </c>
      <c r="E327" s="20" t="s">
        <v>742</v>
      </c>
      <c r="F327" s="90"/>
      <c r="G327" s="92">
        <f>G330+G332+G328</f>
        <v>0</v>
      </c>
      <c r="H327" s="92">
        <f t="shared" ref="H327:I327" si="168">H330+H332+H328</f>
        <v>39976.399999999994</v>
      </c>
      <c r="I327" s="92">
        <f t="shared" si="168"/>
        <v>31231.200000000001</v>
      </c>
    </row>
    <row r="328" spans="1:9" s="93" customFormat="1" ht="47.25">
      <c r="A328" s="185" t="s">
        <v>799</v>
      </c>
      <c r="B328" s="18"/>
      <c r="C328" s="186" t="s">
        <v>93</v>
      </c>
      <c r="D328" s="186" t="s">
        <v>17</v>
      </c>
      <c r="E328" s="20" t="s">
        <v>798</v>
      </c>
      <c r="F328" s="90"/>
      <c r="G328" s="7">
        <f>G329</f>
        <v>0</v>
      </c>
      <c r="H328" s="7">
        <f t="shared" ref="H328:I328" si="169">H329</f>
        <v>20393.599999999999</v>
      </c>
      <c r="I328" s="7">
        <f t="shared" si="169"/>
        <v>0</v>
      </c>
    </row>
    <row r="329" spans="1:9" s="93" customFormat="1" ht="31.5">
      <c r="A329" s="2" t="s">
        <v>100</v>
      </c>
      <c r="B329" s="102"/>
      <c r="C329" s="186" t="s">
        <v>93</v>
      </c>
      <c r="D329" s="186" t="s">
        <v>17</v>
      </c>
      <c r="E329" s="20" t="s">
        <v>798</v>
      </c>
      <c r="F329" s="186" t="s">
        <v>95</v>
      </c>
      <c r="G329" s="92"/>
      <c r="H329" s="92">
        <v>20393.599999999999</v>
      </c>
      <c r="I329" s="92">
        <v>0</v>
      </c>
    </row>
    <row r="330" spans="1:9" s="93" customFormat="1" ht="31.5">
      <c r="A330" s="185" t="s">
        <v>743</v>
      </c>
      <c r="B330" s="102"/>
      <c r="C330" s="186" t="s">
        <v>93</v>
      </c>
      <c r="D330" s="186" t="s">
        <v>17</v>
      </c>
      <c r="E330" s="20" t="s">
        <v>744</v>
      </c>
      <c r="F330" s="90"/>
      <c r="G330" s="92">
        <f t="shared" ref="G330" si="170">G331</f>
        <v>0</v>
      </c>
      <c r="H330" s="92">
        <f t="shared" si="167"/>
        <v>19549</v>
      </c>
      <c r="I330" s="92">
        <f>I331</f>
        <v>31200</v>
      </c>
    </row>
    <row r="331" spans="1:9" s="93" customFormat="1" ht="31.5">
      <c r="A331" s="2" t="s">
        <v>100</v>
      </c>
      <c r="B331" s="102"/>
      <c r="C331" s="186" t="s">
        <v>93</v>
      </c>
      <c r="D331" s="186" t="s">
        <v>17</v>
      </c>
      <c r="E331" s="20" t="s">
        <v>744</v>
      </c>
      <c r="F331" s="186" t="s">
        <v>95</v>
      </c>
      <c r="G331" s="7"/>
      <c r="H331" s="7">
        <v>19549</v>
      </c>
      <c r="I331" s="7">
        <v>31200</v>
      </c>
    </row>
    <row r="332" spans="1:9" s="93" customFormat="1" ht="31.5">
      <c r="A332" s="2" t="s">
        <v>745</v>
      </c>
      <c r="B332" s="102"/>
      <c r="C332" s="186" t="s">
        <v>93</v>
      </c>
      <c r="D332" s="186" t="s">
        <v>17</v>
      </c>
      <c r="E332" s="20" t="s">
        <v>746</v>
      </c>
      <c r="F332" s="186"/>
      <c r="G332" s="92">
        <f t="shared" ref="G332:H332" si="171">G333</f>
        <v>0</v>
      </c>
      <c r="H332" s="92">
        <f t="shared" si="171"/>
        <v>33.799999999999997</v>
      </c>
      <c r="I332" s="92">
        <f>I333</f>
        <v>31.2</v>
      </c>
    </row>
    <row r="333" spans="1:9" s="93" customFormat="1" ht="31.5">
      <c r="A333" s="2" t="s">
        <v>100</v>
      </c>
      <c r="B333" s="102"/>
      <c r="C333" s="186" t="s">
        <v>93</v>
      </c>
      <c r="D333" s="186" t="s">
        <v>17</v>
      </c>
      <c r="E333" s="20" t="s">
        <v>746</v>
      </c>
      <c r="F333" s="186" t="s">
        <v>95</v>
      </c>
      <c r="G333" s="92"/>
      <c r="H333" s="92">
        <v>33.799999999999997</v>
      </c>
      <c r="I333" s="92">
        <v>31.2</v>
      </c>
    </row>
    <row r="334" spans="1:9">
      <c r="A334" s="2" t="s">
        <v>67</v>
      </c>
      <c r="B334" s="3"/>
      <c r="C334" s="3" t="s">
        <v>61</v>
      </c>
      <c r="D334" s="3" t="s">
        <v>20</v>
      </c>
      <c r="E334" s="3"/>
      <c r="F334" s="3"/>
      <c r="G334" s="5">
        <f>G335+G345+G357+G362</f>
        <v>69390.3</v>
      </c>
      <c r="H334" s="5">
        <f>H335+H345+H357+H362</f>
        <v>105843.2</v>
      </c>
      <c r="I334" s="5">
        <f>I335+I345+I357+I362</f>
        <v>869897.89999999991</v>
      </c>
    </row>
    <row r="335" spans="1:9" s="93" customFormat="1" ht="47.25">
      <c r="A335" s="85" t="s">
        <v>728</v>
      </c>
      <c r="B335" s="94"/>
      <c r="C335" s="94" t="s">
        <v>61</v>
      </c>
      <c r="D335" s="94" t="s">
        <v>20</v>
      </c>
      <c r="E335" s="94" t="s">
        <v>133</v>
      </c>
      <c r="F335" s="94"/>
      <c r="G335" s="95">
        <f>G336</f>
        <v>28121.599999999999</v>
      </c>
      <c r="H335" s="95">
        <f t="shared" ref="H335:I335" si="172">H336</f>
        <v>6243.6</v>
      </c>
      <c r="I335" s="95">
        <f t="shared" si="172"/>
        <v>11561.6</v>
      </c>
    </row>
    <row r="336" spans="1:9">
      <c r="A336" s="185" t="s">
        <v>143</v>
      </c>
      <c r="B336" s="3"/>
      <c r="C336" s="3" t="s">
        <v>61</v>
      </c>
      <c r="D336" s="3" t="s">
        <v>20</v>
      </c>
      <c r="E336" s="3" t="s">
        <v>163</v>
      </c>
      <c r="F336" s="3"/>
      <c r="G336" s="5">
        <f>G337+G342</f>
        <v>28121.599999999999</v>
      </c>
      <c r="H336" s="5">
        <f t="shared" ref="H336:I336" si="173">H337+H342</f>
        <v>6243.6</v>
      </c>
      <c r="I336" s="5">
        <f t="shared" si="173"/>
        <v>11561.6</v>
      </c>
    </row>
    <row r="337" spans="1:9" ht="47.25">
      <c r="A337" s="185" t="s">
        <v>751</v>
      </c>
      <c r="B337" s="3"/>
      <c r="C337" s="3" t="s">
        <v>61</v>
      </c>
      <c r="D337" s="3" t="s">
        <v>20</v>
      </c>
      <c r="E337" s="3" t="s">
        <v>180</v>
      </c>
      <c r="F337" s="3"/>
      <c r="G337" s="5">
        <f>SUM(G338)+G340</f>
        <v>6243.6</v>
      </c>
      <c r="H337" s="5">
        <f t="shared" ref="H337:I337" si="174">SUM(H338)+H340</f>
        <v>6243.6</v>
      </c>
      <c r="I337" s="5">
        <f t="shared" si="174"/>
        <v>11561.6</v>
      </c>
    </row>
    <row r="338" spans="1:9">
      <c r="A338" s="185" t="s">
        <v>211</v>
      </c>
      <c r="B338" s="3"/>
      <c r="C338" s="3" t="s">
        <v>61</v>
      </c>
      <c r="D338" s="3" t="s">
        <v>20</v>
      </c>
      <c r="E338" s="3" t="s">
        <v>181</v>
      </c>
      <c r="F338" s="3"/>
      <c r="G338" s="5">
        <f>SUM(G339:G339)</f>
        <v>6243.6</v>
      </c>
      <c r="H338" s="5">
        <f>SUM(H339:H339)</f>
        <v>6243.6</v>
      </c>
      <c r="I338" s="5">
        <f>SUM(I339:I339)</f>
        <v>11561.6</v>
      </c>
    </row>
    <row r="339" spans="1:9" ht="31.5">
      <c r="A339" s="2" t="s">
        <v>22</v>
      </c>
      <c r="B339" s="3"/>
      <c r="C339" s="3" t="s">
        <v>61</v>
      </c>
      <c r="D339" s="3" t="s">
        <v>20</v>
      </c>
      <c r="E339" s="3" t="s">
        <v>181</v>
      </c>
      <c r="F339" s="3" t="s">
        <v>32</v>
      </c>
      <c r="G339" s="5">
        <v>6243.6</v>
      </c>
      <c r="H339" s="5">
        <v>6243.6</v>
      </c>
      <c r="I339" s="5">
        <v>11561.6</v>
      </c>
    </row>
    <row r="340" spans="1:9" hidden="1">
      <c r="A340" s="185" t="s">
        <v>212</v>
      </c>
      <c r="B340" s="3"/>
      <c r="C340" s="3" t="s">
        <v>61</v>
      </c>
      <c r="D340" s="3" t="s">
        <v>20</v>
      </c>
      <c r="E340" s="3" t="s">
        <v>213</v>
      </c>
      <c r="F340" s="3"/>
      <c r="G340" s="5">
        <f>G341</f>
        <v>0</v>
      </c>
      <c r="H340" s="5"/>
      <c r="I340" s="5"/>
    </row>
    <row r="341" spans="1:9" ht="31.5" hidden="1">
      <c r="A341" s="2" t="s">
        <v>22</v>
      </c>
      <c r="B341" s="3"/>
      <c r="C341" s="3" t="s">
        <v>61</v>
      </c>
      <c r="D341" s="3" t="s">
        <v>20</v>
      </c>
      <c r="E341" s="3" t="s">
        <v>213</v>
      </c>
      <c r="F341" s="3" t="s">
        <v>32</v>
      </c>
      <c r="G341" s="5"/>
      <c r="H341" s="5"/>
      <c r="I341" s="5"/>
    </row>
    <row r="342" spans="1:9" ht="47.25">
      <c r="A342" s="2" t="s">
        <v>878</v>
      </c>
      <c r="B342" s="3"/>
      <c r="C342" s="3" t="s">
        <v>61</v>
      </c>
      <c r="D342" s="3" t="s">
        <v>20</v>
      </c>
      <c r="E342" s="3" t="s">
        <v>877</v>
      </c>
      <c r="F342" s="3"/>
      <c r="G342" s="5">
        <f>G343</f>
        <v>21878</v>
      </c>
      <c r="H342" s="5"/>
      <c r="I342" s="5"/>
    </row>
    <row r="343" spans="1:9" ht="31.5">
      <c r="A343" s="2" t="s">
        <v>38</v>
      </c>
      <c r="B343" s="3"/>
      <c r="C343" s="3" t="s">
        <v>61</v>
      </c>
      <c r="D343" s="3" t="s">
        <v>20</v>
      </c>
      <c r="E343" s="3" t="s">
        <v>879</v>
      </c>
      <c r="F343" s="3"/>
      <c r="G343" s="5">
        <f>G344</f>
        <v>21878</v>
      </c>
      <c r="H343" s="5"/>
      <c r="I343" s="5"/>
    </row>
    <row r="344" spans="1:9">
      <c r="A344" s="2" t="s">
        <v>10</v>
      </c>
      <c r="B344" s="3"/>
      <c r="C344" s="3" t="s">
        <v>61</v>
      </c>
      <c r="D344" s="3" t="s">
        <v>20</v>
      </c>
      <c r="E344" s="3" t="s">
        <v>879</v>
      </c>
      <c r="F344" s="3" t="s">
        <v>36</v>
      </c>
      <c r="G344" s="5">
        <v>21878</v>
      </c>
      <c r="H344" s="5"/>
      <c r="I344" s="5"/>
    </row>
    <row r="345" spans="1:9" s="93" customFormat="1" ht="47.25">
      <c r="A345" s="85" t="s">
        <v>709</v>
      </c>
      <c r="B345" s="94"/>
      <c r="C345" s="94" t="s">
        <v>61</v>
      </c>
      <c r="D345" s="94" t="s">
        <v>20</v>
      </c>
      <c r="E345" s="94" t="s">
        <v>139</v>
      </c>
      <c r="F345" s="94"/>
      <c r="G345" s="95">
        <f>G350+G346</f>
        <v>9324.7000000000007</v>
      </c>
      <c r="H345" s="95">
        <f>H350+H346</f>
        <v>553.1</v>
      </c>
      <c r="I345" s="95">
        <f>I350+I346</f>
        <v>553.1</v>
      </c>
    </row>
    <row r="346" spans="1:9" s="93" customFormat="1">
      <c r="A346" s="73" t="s">
        <v>184</v>
      </c>
      <c r="B346" s="18"/>
      <c r="C346" s="3" t="s">
        <v>61</v>
      </c>
      <c r="D346" s="3" t="s">
        <v>20</v>
      </c>
      <c r="E346" s="20" t="s">
        <v>534</v>
      </c>
      <c r="F346" s="3"/>
      <c r="G346" s="5">
        <f>G347</f>
        <v>0</v>
      </c>
      <c r="H346" s="5">
        <f t="shared" ref="H346:I346" si="175">H347</f>
        <v>553.1</v>
      </c>
      <c r="I346" s="5">
        <f t="shared" si="175"/>
        <v>553.1</v>
      </c>
    </row>
    <row r="347" spans="1:9" s="93" customFormat="1" ht="54" customHeight="1">
      <c r="A347" s="2" t="s">
        <v>560</v>
      </c>
      <c r="B347" s="3"/>
      <c r="C347" s="3" t="s">
        <v>61</v>
      </c>
      <c r="D347" s="3" t="s">
        <v>20</v>
      </c>
      <c r="E347" s="3" t="s">
        <v>557</v>
      </c>
      <c r="F347" s="3"/>
      <c r="G347" s="5">
        <f>G348</f>
        <v>0</v>
      </c>
      <c r="H347" s="5">
        <f t="shared" ref="H347:I348" si="176">H348</f>
        <v>553.1</v>
      </c>
      <c r="I347" s="5">
        <f t="shared" si="176"/>
        <v>553.1</v>
      </c>
    </row>
    <row r="348" spans="1:9" s="93" customFormat="1" ht="63">
      <c r="A348" s="242" t="s">
        <v>559</v>
      </c>
      <c r="B348" s="3"/>
      <c r="C348" s="3" t="s">
        <v>61</v>
      </c>
      <c r="D348" s="3" t="s">
        <v>20</v>
      </c>
      <c r="E348" s="3" t="s">
        <v>558</v>
      </c>
      <c r="F348" s="3"/>
      <c r="G348" s="5">
        <f>G349</f>
        <v>0</v>
      </c>
      <c r="H348" s="5">
        <f t="shared" si="176"/>
        <v>553.1</v>
      </c>
      <c r="I348" s="5">
        <f t="shared" si="176"/>
        <v>553.1</v>
      </c>
    </row>
    <row r="349" spans="1:9" s="93" customFormat="1" ht="23.25" customHeight="1">
      <c r="A349" s="2" t="s">
        <v>100</v>
      </c>
      <c r="B349" s="3"/>
      <c r="C349" s="3" t="s">
        <v>61</v>
      </c>
      <c r="D349" s="3" t="s">
        <v>20</v>
      </c>
      <c r="E349" s="3" t="s">
        <v>558</v>
      </c>
      <c r="F349" s="3" t="s">
        <v>95</v>
      </c>
      <c r="G349" s="5"/>
      <c r="H349" s="5">
        <v>553.1</v>
      </c>
      <c r="I349" s="5">
        <v>553.1</v>
      </c>
    </row>
    <row r="350" spans="1:9">
      <c r="A350" s="22" t="s">
        <v>267</v>
      </c>
      <c r="B350" s="3"/>
      <c r="C350" s="3" t="s">
        <v>61</v>
      </c>
      <c r="D350" s="3" t="s">
        <v>20</v>
      </c>
      <c r="E350" s="4" t="s">
        <v>268</v>
      </c>
      <c r="F350" s="3"/>
      <c r="G350" s="5">
        <f>G351+G354</f>
        <v>9324.7000000000007</v>
      </c>
      <c r="H350" s="5">
        <f>H351+H354</f>
        <v>0</v>
      </c>
      <c r="I350" s="5">
        <f>I351+I354</f>
        <v>0</v>
      </c>
    </row>
    <row r="351" spans="1:9" ht="31.5">
      <c r="A351" s="49" t="s">
        <v>793</v>
      </c>
      <c r="B351" s="3"/>
      <c r="C351" s="3" t="s">
        <v>61</v>
      </c>
      <c r="D351" s="3" t="s">
        <v>20</v>
      </c>
      <c r="E351" s="20" t="s">
        <v>272</v>
      </c>
      <c r="F351" s="3"/>
      <c r="G351" s="5">
        <f>G352</f>
        <v>110</v>
      </c>
      <c r="H351" s="5">
        <f t="shared" ref="H351:I351" si="177">H352</f>
        <v>0</v>
      </c>
      <c r="I351" s="5">
        <f t="shared" si="177"/>
        <v>0</v>
      </c>
    </row>
    <row r="352" spans="1:9" ht="31.5">
      <c r="A352" s="49" t="s">
        <v>270</v>
      </c>
      <c r="B352" s="3"/>
      <c r="C352" s="3" t="s">
        <v>61</v>
      </c>
      <c r="D352" s="3" t="s">
        <v>20</v>
      </c>
      <c r="E352" s="20" t="s">
        <v>273</v>
      </c>
      <c r="F352" s="3"/>
      <c r="G352" s="5">
        <f>G353</f>
        <v>110</v>
      </c>
      <c r="H352" s="5">
        <f t="shared" ref="H352:I352" si="178">H353</f>
        <v>0</v>
      </c>
      <c r="I352" s="5">
        <f t="shared" si="178"/>
        <v>0</v>
      </c>
    </row>
    <row r="353" spans="1:9" ht="24" customHeight="1">
      <c r="A353" s="21" t="s">
        <v>100</v>
      </c>
      <c r="B353" s="3"/>
      <c r="C353" s="3" t="s">
        <v>61</v>
      </c>
      <c r="D353" s="3" t="s">
        <v>20</v>
      </c>
      <c r="E353" s="20" t="s">
        <v>273</v>
      </c>
      <c r="F353" s="3" t="s">
        <v>95</v>
      </c>
      <c r="G353" s="5">
        <f>35+75</f>
        <v>110</v>
      </c>
      <c r="H353" s="5"/>
      <c r="I353" s="5"/>
    </row>
    <row r="354" spans="1:9" ht="31.5">
      <c r="A354" s="49" t="s">
        <v>794</v>
      </c>
      <c r="B354" s="47"/>
      <c r="C354" s="3" t="s">
        <v>61</v>
      </c>
      <c r="D354" s="3" t="s">
        <v>20</v>
      </c>
      <c r="E354" s="20" t="s">
        <v>276</v>
      </c>
      <c r="F354" s="47"/>
      <c r="G354" s="5">
        <f>G355</f>
        <v>9214.7000000000007</v>
      </c>
      <c r="H354" s="5">
        <f t="shared" ref="H354:I355" si="179">H355</f>
        <v>0</v>
      </c>
      <c r="I354" s="5">
        <f t="shared" si="179"/>
        <v>0</v>
      </c>
    </row>
    <row r="355" spans="1:9" ht="31.5">
      <c r="A355" s="49" t="s">
        <v>270</v>
      </c>
      <c r="B355" s="47"/>
      <c r="C355" s="3" t="s">
        <v>61</v>
      </c>
      <c r="D355" s="3" t="s">
        <v>20</v>
      </c>
      <c r="E355" s="20" t="s">
        <v>277</v>
      </c>
      <c r="F355" s="47"/>
      <c r="G355" s="5">
        <f>G356</f>
        <v>9214.7000000000007</v>
      </c>
      <c r="H355" s="5">
        <f t="shared" si="179"/>
        <v>0</v>
      </c>
      <c r="I355" s="5">
        <f t="shared" si="179"/>
        <v>0</v>
      </c>
    </row>
    <row r="356" spans="1:9" ht="31.5">
      <c r="A356" s="21" t="s">
        <v>100</v>
      </c>
      <c r="B356" s="47"/>
      <c r="C356" s="3" t="s">
        <v>61</v>
      </c>
      <c r="D356" s="3" t="s">
        <v>20</v>
      </c>
      <c r="E356" s="20" t="s">
        <v>277</v>
      </c>
      <c r="F356" s="3" t="s">
        <v>95</v>
      </c>
      <c r="G356" s="5">
        <f>2600+4469.1+590+1555.6</f>
        <v>9214.7000000000007</v>
      </c>
      <c r="H356" s="5"/>
      <c r="I356" s="5"/>
    </row>
    <row r="357" spans="1:9" s="93" customFormat="1" ht="38.25" customHeight="1">
      <c r="A357" s="97" t="s">
        <v>713</v>
      </c>
      <c r="B357" s="94"/>
      <c r="C357" s="94" t="s">
        <v>61</v>
      </c>
      <c r="D357" s="94" t="s">
        <v>20</v>
      </c>
      <c r="E357" s="94" t="s">
        <v>185</v>
      </c>
      <c r="F357" s="94"/>
      <c r="G357" s="95">
        <f>G358</f>
        <v>1900</v>
      </c>
      <c r="H357" s="95">
        <f t="shared" ref="H357:I357" si="180">H358</f>
        <v>1900</v>
      </c>
      <c r="I357" s="95">
        <f t="shared" si="180"/>
        <v>1900</v>
      </c>
    </row>
    <row r="358" spans="1:9">
      <c r="A358" s="185" t="s">
        <v>147</v>
      </c>
      <c r="B358" s="3"/>
      <c r="C358" s="3" t="s">
        <v>61</v>
      </c>
      <c r="D358" s="3" t="s">
        <v>20</v>
      </c>
      <c r="E358" s="3" t="s">
        <v>187</v>
      </c>
      <c r="F358" s="3"/>
      <c r="G358" s="5">
        <f>G359</f>
        <v>1900</v>
      </c>
      <c r="H358" s="5">
        <f t="shared" ref="H358:I358" si="181">H359</f>
        <v>1900</v>
      </c>
      <c r="I358" s="5">
        <f t="shared" si="181"/>
        <v>1900</v>
      </c>
    </row>
    <row r="359" spans="1:9" ht="31.5">
      <c r="A359" s="185" t="s">
        <v>214</v>
      </c>
      <c r="B359" s="3"/>
      <c r="C359" s="3" t="s">
        <v>61</v>
      </c>
      <c r="D359" s="3" t="s">
        <v>20</v>
      </c>
      <c r="E359" s="3" t="s">
        <v>186</v>
      </c>
      <c r="F359" s="3"/>
      <c r="G359" s="5">
        <f>G360</f>
        <v>1900</v>
      </c>
      <c r="H359" s="5">
        <f t="shared" ref="H359:I359" si="182">H360</f>
        <v>1900</v>
      </c>
      <c r="I359" s="5">
        <f t="shared" si="182"/>
        <v>1900</v>
      </c>
    </row>
    <row r="360" spans="1:9">
      <c r="A360" s="185" t="s">
        <v>455</v>
      </c>
      <c r="B360" s="3"/>
      <c r="C360" s="3" t="s">
        <v>61</v>
      </c>
      <c r="D360" s="3" t="s">
        <v>20</v>
      </c>
      <c r="E360" s="3" t="s">
        <v>454</v>
      </c>
      <c r="F360" s="3"/>
      <c r="G360" s="5">
        <f>G361</f>
        <v>1900</v>
      </c>
      <c r="H360" s="5">
        <f t="shared" ref="H360:I360" si="183">H361</f>
        <v>1900</v>
      </c>
      <c r="I360" s="5">
        <f t="shared" si="183"/>
        <v>1900</v>
      </c>
    </row>
    <row r="361" spans="1:9" ht="31.5">
      <c r="A361" s="2" t="s">
        <v>22</v>
      </c>
      <c r="B361" s="3"/>
      <c r="C361" s="3" t="s">
        <v>61</v>
      </c>
      <c r="D361" s="3" t="s">
        <v>20</v>
      </c>
      <c r="E361" s="3" t="s">
        <v>454</v>
      </c>
      <c r="F361" s="3" t="s">
        <v>32</v>
      </c>
      <c r="G361" s="5">
        <v>1900</v>
      </c>
      <c r="H361" s="5">
        <v>1900</v>
      </c>
      <c r="I361" s="5">
        <v>1900</v>
      </c>
    </row>
    <row r="362" spans="1:9" s="93" customFormat="1" ht="47.25">
      <c r="A362" s="97" t="s">
        <v>714</v>
      </c>
      <c r="B362" s="94"/>
      <c r="C362" s="94" t="s">
        <v>61</v>
      </c>
      <c r="D362" s="94" t="s">
        <v>20</v>
      </c>
      <c r="E362" s="94" t="s">
        <v>226</v>
      </c>
      <c r="F362" s="94"/>
      <c r="G362" s="95">
        <f>G367+G373+G363</f>
        <v>30044</v>
      </c>
      <c r="H362" s="95">
        <f>H367+H373+H363</f>
        <v>97146.5</v>
      </c>
      <c r="I362" s="95">
        <f>I367+I373+I363</f>
        <v>855883.2</v>
      </c>
    </row>
    <row r="363" spans="1:9" s="93" customFormat="1">
      <c r="A363" s="128" t="s">
        <v>146</v>
      </c>
      <c r="B363" s="94"/>
      <c r="C363" s="3" t="s">
        <v>61</v>
      </c>
      <c r="D363" s="3" t="s">
        <v>20</v>
      </c>
      <c r="E363" s="3" t="s">
        <v>576</v>
      </c>
      <c r="F363" s="94"/>
      <c r="G363" s="5">
        <f>G364</f>
        <v>10270</v>
      </c>
      <c r="H363" s="5">
        <f t="shared" ref="H363:I363" si="184">H364</f>
        <v>41833.9</v>
      </c>
      <c r="I363" s="5">
        <f t="shared" si="184"/>
        <v>64133.1</v>
      </c>
    </row>
    <row r="364" spans="1:9" s="93" customFormat="1" ht="31.5">
      <c r="A364" s="2" t="s">
        <v>864</v>
      </c>
      <c r="B364" s="94"/>
      <c r="C364" s="3" t="s">
        <v>61</v>
      </c>
      <c r="D364" s="3" t="s">
        <v>20</v>
      </c>
      <c r="E364" s="3" t="s">
        <v>577</v>
      </c>
      <c r="F364" s="94"/>
      <c r="G364" s="5">
        <f>G365</f>
        <v>10270</v>
      </c>
      <c r="H364" s="5">
        <f t="shared" ref="H364:I364" si="185">H365</f>
        <v>41833.9</v>
      </c>
      <c r="I364" s="5">
        <f t="shared" si="185"/>
        <v>64133.1</v>
      </c>
    </row>
    <row r="365" spans="1:9" s="93" customFormat="1">
      <c r="A365" s="2" t="s">
        <v>575</v>
      </c>
      <c r="B365" s="94"/>
      <c r="C365" s="3" t="s">
        <v>61</v>
      </c>
      <c r="D365" s="3" t="s">
        <v>20</v>
      </c>
      <c r="E365" s="3" t="s">
        <v>640</v>
      </c>
      <c r="F365" s="94"/>
      <c r="G365" s="5">
        <f>SUM(G366)</f>
        <v>10270</v>
      </c>
      <c r="H365" s="5">
        <f t="shared" ref="H365:I365" si="186">SUM(H366)</f>
        <v>41833.9</v>
      </c>
      <c r="I365" s="5">
        <f t="shared" si="186"/>
        <v>64133.1</v>
      </c>
    </row>
    <row r="366" spans="1:9" s="93" customFormat="1" ht="31.5">
      <c r="A366" s="22" t="s">
        <v>22</v>
      </c>
      <c r="B366" s="94"/>
      <c r="C366" s="3" t="s">
        <v>61</v>
      </c>
      <c r="D366" s="3" t="s">
        <v>20</v>
      </c>
      <c r="E366" s="3" t="s">
        <v>640</v>
      </c>
      <c r="F366" s="3" t="s">
        <v>32</v>
      </c>
      <c r="G366" s="5">
        <v>10270</v>
      </c>
      <c r="H366" s="5">
        <v>41833.9</v>
      </c>
      <c r="I366" s="5">
        <v>64133.1</v>
      </c>
    </row>
    <row r="367" spans="1:9">
      <c r="A367" s="21" t="s">
        <v>184</v>
      </c>
      <c r="B367" s="3"/>
      <c r="C367" s="3" t="s">
        <v>61</v>
      </c>
      <c r="D367" s="3" t="s">
        <v>20</v>
      </c>
      <c r="E367" s="20" t="s">
        <v>456</v>
      </c>
      <c r="F367" s="20"/>
      <c r="G367" s="5">
        <f>G368</f>
        <v>104</v>
      </c>
      <c r="H367" s="5">
        <f t="shared" ref="H367:I367" si="187">H368</f>
        <v>35642.6</v>
      </c>
      <c r="I367" s="5">
        <f t="shared" si="187"/>
        <v>772080.1</v>
      </c>
    </row>
    <row r="368" spans="1:9" ht="31.5">
      <c r="A368" s="185" t="s">
        <v>457</v>
      </c>
      <c r="B368" s="47"/>
      <c r="C368" s="3" t="s">
        <v>61</v>
      </c>
      <c r="D368" s="3" t="s">
        <v>20</v>
      </c>
      <c r="E368" s="20" t="s">
        <v>458</v>
      </c>
      <c r="F368" s="20"/>
      <c r="G368" s="5">
        <f>G369+G371</f>
        <v>104</v>
      </c>
      <c r="H368" s="5">
        <f t="shared" ref="H368:I368" si="188">H369+H371</f>
        <v>35642.6</v>
      </c>
      <c r="I368" s="5">
        <f t="shared" si="188"/>
        <v>772080.1</v>
      </c>
    </row>
    <row r="369" spans="1:9" ht="63">
      <c r="A369" s="185" t="s">
        <v>459</v>
      </c>
      <c r="B369" s="47"/>
      <c r="C369" s="3" t="s">
        <v>61</v>
      </c>
      <c r="D369" s="3" t="s">
        <v>20</v>
      </c>
      <c r="E369" s="20" t="s">
        <v>460</v>
      </c>
      <c r="F369" s="20"/>
      <c r="G369" s="5">
        <f>G370</f>
        <v>104</v>
      </c>
      <c r="H369" s="5">
        <f>H370</f>
        <v>5642.6</v>
      </c>
      <c r="I369" s="5">
        <f>I370</f>
        <v>1080.0999999999999</v>
      </c>
    </row>
    <row r="370" spans="1:9" ht="31.5">
      <c r="A370" s="22" t="s">
        <v>22</v>
      </c>
      <c r="B370" s="47"/>
      <c r="C370" s="3" t="s">
        <v>61</v>
      </c>
      <c r="D370" s="3" t="s">
        <v>20</v>
      </c>
      <c r="E370" s="20" t="s">
        <v>460</v>
      </c>
      <c r="F370" s="20">
        <v>200</v>
      </c>
      <c r="G370" s="5">
        <v>104</v>
      </c>
      <c r="H370" s="5">
        <v>5642.6</v>
      </c>
      <c r="I370" s="5">
        <v>1080.0999999999999</v>
      </c>
    </row>
    <row r="371" spans="1:9" ht="94.5">
      <c r="A371" s="185" t="s">
        <v>860</v>
      </c>
      <c r="B371" s="47"/>
      <c r="C371" s="3" t="s">
        <v>61</v>
      </c>
      <c r="D371" s="3" t="s">
        <v>20</v>
      </c>
      <c r="E371" s="20" t="s">
        <v>861</v>
      </c>
      <c r="F371" s="20"/>
      <c r="G371" s="5">
        <f>G372</f>
        <v>0</v>
      </c>
      <c r="H371" s="5">
        <f t="shared" ref="H371:I371" si="189">H372</f>
        <v>30000</v>
      </c>
      <c r="I371" s="5">
        <f t="shared" si="189"/>
        <v>771000</v>
      </c>
    </row>
    <row r="372" spans="1:9" ht="31.5">
      <c r="A372" s="22" t="s">
        <v>22</v>
      </c>
      <c r="B372" s="47"/>
      <c r="C372" s="3" t="s">
        <v>61</v>
      </c>
      <c r="D372" s="3" t="s">
        <v>20</v>
      </c>
      <c r="E372" s="20" t="s">
        <v>861</v>
      </c>
      <c r="F372" s="20">
        <v>200</v>
      </c>
      <c r="G372" s="5">
        <v>0</v>
      </c>
      <c r="H372" s="5">
        <v>30000</v>
      </c>
      <c r="I372" s="5">
        <v>771000</v>
      </c>
    </row>
    <row r="373" spans="1:9">
      <c r="A373" s="185" t="s">
        <v>147</v>
      </c>
      <c r="B373" s="47"/>
      <c r="C373" s="3" t="s">
        <v>61</v>
      </c>
      <c r="D373" s="3" t="s">
        <v>20</v>
      </c>
      <c r="E373" s="20" t="s">
        <v>461</v>
      </c>
      <c r="F373" s="20"/>
      <c r="G373" s="5">
        <f>G374+G377+G380</f>
        <v>19670</v>
      </c>
      <c r="H373" s="5">
        <f t="shared" ref="H373:I373" si="190">H374+H377+H380</f>
        <v>19670</v>
      </c>
      <c r="I373" s="5">
        <f t="shared" si="190"/>
        <v>19670</v>
      </c>
    </row>
    <row r="374" spans="1:9" ht="47.25">
      <c r="A374" s="185" t="s">
        <v>769</v>
      </c>
      <c r="B374" s="47"/>
      <c r="C374" s="3" t="s">
        <v>61</v>
      </c>
      <c r="D374" s="3" t="s">
        <v>20</v>
      </c>
      <c r="E374" s="20" t="s">
        <v>464</v>
      </c>
      <c r="F374" s="20"/>
      <c r="G374" s="5">
        <f>G375</f>
        <v>1420</v>
      </c>
      <c r="H374" s="5">
        <f t="shared" ref="H374:I375" si="191">H375</f>
        <v>1420</v>
      </c>
      <c r="I374" s="5">
        <f t="shared" si="191"/>
        <v>1420</v>
      </c>
    </row>
    <row r="375" spans="1:9">
      <c r="A375" s="21" t="s">
        <v>18</v>
      </c>
      <c r="B375" s="47"/>
      <c r="C375" s="3" t="s">
        <v>61</v>
      </c>
      <c r="D375" s="3" t="s">
        <v>20</v>
      </c>
      <c r="E375" s="20" t="s">
        <v>465</v>
      </c>
      <c r="F375" s="20"/>
      <c r="G375" s="5">
        <f>G376</f>
        <v>1420</v>
      </c>
      <c r="H375" s="5">
        <f t="shared" si="191"/>
        <v>1420</v>
      </c>
      <c r="I375" s="5">
        <f t="shared" si="191"/>
        <v>1420</v>
      </c>
    </row>
    <row r="376" spans="1:9" ht="31.5">
      <c r="A376" s="22" t="s">
        <v>22</v>
      </c>
      <c r="B376" s="47"/>
      <c r="C376" s="3" t="s">
        <v>61</v>
      </c>
      <c r="D376" s="3" t="s">
        <v>20</v>
      </c>
      <c r="E376" s="20" t="s">
        <v>465</v>
      </c>
      <c r="F376" s="20">
        <v>200</v>
      </c>
      <c r="G376" s="5">
        <v>1420</v>
      </c>
      <c r="H376" s="5">
        <v>1420</v>
      </c>
      <c r="I376" s="5">
        <v>1420</v>
      </c>
    </row>
    <row r="377" spans="1:9" ht="31.5">
      <c r="A377" s="22" t="s">
        <v>774</v>
      </c>
      <c r="B377" s="47"/>
      <c r="C377" s="3" t="s">
        <v>61</v>
      </c>
      <c r="D377" s="3" t="s">
        <v>20</v>
      </c>
      <c r="E377" s="20" t="s">
        <v>467</v>
      </c>
      <c r="F377" s="20"/>
      <c r="G377" s="5">
        <f>G378</f>
        <v>18250</v>
      </c>
      <c r="H377" s="5">
        <f t="shared" ref="H377:I378" si="192">H378</f>
        <v>18250</v>
      </c>
      <c r="I377" s="5">
        <f t="shared" si="192"/>
        <v>18250</v>
      </c>
    </row>
    <row r="378" spans="1:9">
      <c r="A378" s="21" t="s">
        <v>18</v>
      </c>
      <c r="B378" s="47"/>
      <c r="C378" s="3" t="s">
        <v>61</v>
      </c>
      <c r="D378" s="3" t="s">
        <v>20</v>
      </c>
      <c r="E378" s="20" t="s">
        <v>468</v>
      </c>
      <c r="F378" s="20"/>
      <c r="G378" s="5">
        <f>G379</f>
        <v>18250</v>
      </c>
      <c r="H378" s="5">
        <f t="shared" si="192"/>
        <v>18250</v>
      </c>
      <c r="I378" s="5">
        <f t="shared" si="192"/>
        <v>18250</v>
      </c>
    </row>
    <row r="379" spans="1:9" ht="31.5">
      <c r="A379" s="22" t="s">
        <v>22</v>
      </c>
      <c r="B379" s="47"/>
      <c r="C379" s="3" t="s">
        <v>61</v>
      </c>
      <c r="D379" s="3" t="s">
        <v>20</v>
      </c>
      <c r="E379" s="20" t="s">
        <v>468</v>
      </c>
      <c r="F379" s="20">
        <v>200</v>
      </c>
      <c r="G379" s="5">
        <v>18250</v>
      </c>
      <c r="H379" s="5">
        <v>18250</v>
      </c>
      <c r="I379" s="5">
        <v>18250</v>
      </c>
    </row>
    <row r="380" spans="1:9" ht="31.5" hidden="1">
      <c r="A380" s="22" t="s">
        <v>484</v>
      </c>
      <c r="B380" s="47"/>
      <c r="C380" s="3" t="s">
        <v>61</v>
      </c>
      <c r="D380" s="3" t="s">
        <v>20</v>
      </c>
      <c r="E380" s="20" t="s">
        <v>485</v>
      </c>
      <c r="F380" s="20"/>
      <c r="G380" s="5">
        <f>G381</f>
        <v>0</v>
      </c>
      <c r="H380" s="5"/>
      <c r="I380" s="5"/>
    </row>
    <row r="381" spans="1:9" hidden="1">
      <c r="A381" s="21" t="s">
        <v>18</v>
      </c>
      <c r="B381" s="47"/>
      <c r="C381" s="3" t="s">
        <v>61</v>
      </c>
      <c r="D381" s="3" t="s">
        <v>20</v>
      </c>
      <c r="E381" s="20" t="s">
        <v>486</v>
      </c>
      <c r="F381" s="20"/>
      <c r="G381" s="5">
        <f>G382</f>
        <v>0</v>
      </c>
      <c r="H381" s="5"/>
      <c r="I381" s="5"/>
    </row>
    <row r="382" spans="1:9" ht="31.5" hidden="1">
      <c r="A382" s="22" t="s">
        <v>22</v>
      </c>
      <c r="B382" s="47"/>
      <c r="C382" s="3" t="s">
        <v>61</v>
      </c>
      <c r="D382" s="3" t="s">
        <v>20</v>
      </c>
      <c r="E382" s="20" t="s">
        <v>486</v>
      </c>
      <c r="F382" s="20">
        <v>200</v>
      </c>
      <c r="G382" s="5"/>
      <c r="H382" s="5"/>
      <c r="I382" s="5"/>
    </row>
    <row r="383" spans="1:9">
      <c r="A383" s="2" t="s">
        <v>68</v>
      </c>
      <c r="B383" s="3"/>
      <c r="C383" s="3" t="s">
        <v>61</v>
      </c>
      <c r="D383" s="3" t="s">
        <v>24</v>
      </c>
      <c r="E383" s="3"/>
      <c r="F383" s="47"/>
      <c r="G383" s="5">
        <f>G384+G391+G396+G401+G413+G418+G431+G440+G475+G426+G491</f>
        <v>482839.1</v>
      </c>
      <c r="H383" s="5">
        <f>H384+H391+H396+H401+H413+H418+H431+H440+H475+H426+H491</f>
        <v>407132.89999999997</v>
      </c>
      <c r="I383" s="5">
        <f>I384+I391+I396+I401+I413+I418+I431+I440+I475+I426+I491</f>
        <v>404542.1</v>
      </c>
    </row>
    <row r="384" spans="1:9" s="93" customFormat="1" ht="37.5" customHeight="1">
      <c r="A384" s="85" t="s">
        <v>728</v>
      </c>
      <c r="B384" s="94"/>
      <c r="C384" s="94" t="s">
        <v>61</v>
      </c>
      <c r="D384" s="94" t="s">
        <v>24</v>
      </c>
      <c r="E384" s="91" t="s">
        <v>133</v>
      </c>
      <c r="F384" s="94"/>
      <c r="G384" s="95">
        <f t="shared" ref="G384:I384" si="193">SUM(G385)</f>
        <v>435</v>
      </c>
      <c r="H384" s="95">
        <f t="shared" si="193"/>
        <v>435</v>
      </c>
      <c r="I384" s="95">
        <f t="shared" si="193"/>
        <v>435</v>
      </c>
    </row>
    <row r="385" spans="1:9">
      <c r="A385" s="185" t="s">
        <v>143</v>
      </c>
      <c r="B385" s="3"/>
      <c r="C385" s="3" t="s">
        <v>61</v>
      </c>
      <c r="D385" s="3" t="s">
        <v>24</v>
      </c>
      <c r="E385" s="3" t="s">
        <v>163</v>
      </c>
      <c r="F385" s="3"/>
      <c r="G385" s="5">
        <f>G386</f>
        <v>435</v>
      </c>
      <c r="H385" s="5">
        <f t="shared" ref="H385:I385" si="194">H386</f>
        <v>435</v>
      </c>
      <c r="I385" s="5">
        <f t="shared" si="194"/>
        <v>435</v>
      </c>
    </row>
    <row r="386" spans="1:9" ht="47.25">
      <c r="A386" s="185" t="s">
        <v>751</v>
      </c>
      <c r="B386" s="3"/>
      <c r="C386" s="3" t="s">
        <v>61</v>
      </c>
      <c r="D386" s="3" t="s">
        <v>24</v>
      </c>
      <c r="E386" s="3" t="s">
        <v>180</v>
      </c>
      <c r="F386" s="3"/>
      <c r="G386" s="5">
        <f>G387+G389</f>
        <v>435</v>
      </c>
      <c r="H386" s="5">
        <f t="shared" ref="H386:I386" si="195">H387+H389</f>
        <v>435</v>
      </c>
      <c r="I386" s="5">
        <f t="shared" si="195"/>
        <v>435</v>
      </c>
    </row>
    <row r="387" spans="1:9">
      <c r="A387" s="185" t="s">
        <v>211</v>
      </c>
      <c r="B387" s="3"/>
      <c r="C387" s="3" t="s">
        <v>61</v>
      </c>
      <c r="D387" s="3" t="s">
        <v>24</v>
      </c>
      <c r="E387" s="3" t="s">
        <v>181</v>
      </c>
      <c r="F387" s="3"/>
      <c r="G387" s="5">
        <f>G388</f>
        <v>435</v>
      </c>
      <c r="H387" s="5">
        <f t="shared" ref="H387:I387" si="196">H388</f>
        <v>435</v>
      </c>
      <c r="I387" s="5">
        <f t="shared" si="196"/>
        <v>435</v>
      </c>
    </row>
    <row r="388" spans="1:9" ht="31.5">
      <c r="A388" s="2" t="s">
        <v>22</v>
      </c>
      <c r="B388" s="3"/>
      <c r="C388" s="3" t="s">
        <v>61</v>
      </c>
      <c r="D388" s="3" t="s">
        <v>24</v>
      </c>
      <c r="E388" s="3" t="s">
        <v>181</v>
      </c>
      <c r="F388" s="3" t="s">
        <v>32</v>
      </c>
      <c r="G388" s="5">
        <v>435</v>
      </c>
      <c r="H388" s="5">
        <v>435</v>
      </c>
      <c r="I388" s="5">
        <v>435</v>
      </c>
    </row>
    <row r="389" spans="1:9" hidden="1">
      <c r="A389" s="185" t="s">
        <v>212</v>
      </c>
      <c r="B389" s="3"/>
      <c r="C389" s="3" t="s">
        <v>61</v>
      </c>
      <c r="D389" s="3" t="s">
        <v>24</v>
      </c>
      <c r="E389" s="20" t="s">
        <v>213</v>
      </c>
      <c r="F389" s="3"/>
      <c r="G389" s="5">
        <f>G390</f>
        <v>0</v>
      </c>
      <c r="H389" s="5">
        <f t="shared" ref="H389:I389" si="197">H390</f>
        <v>0</v>
      </c>
      <c r="I389" s="5">
        <f t="shared" si="197"/>
        <v>0</v>
      </c>
    </row>
    <row r="390" spans="1:9" ht="31.5" hidden="1">
      <c r="A390" s="2" t="s">
        <v>22</v>
      </c>
      <c r="B390" s="3"/>
      <c r="C390" s="3" t="s">
        <v>61</v>
      </c>
      <c r="D390" s="3" t="s">
        <v>24</v>
      </c>
      <c r="E390" s="20" t="s">
        <v>213</v>
      </c>
      <c r="F390" s="3" t="s">
        <v>32</v>
      </c>
      <c r="G390" s="5"/>
      <c r="H390" s="5"/>
      <c r="I390" s="5"/>
    </row>
    <row r="391" spans="1:9" s="93" customFormat="1" ht="47.25" hidden="1">
      <c r="A391" s="85" t="s">
        <v>709</v>
      </c>
      <c r="B391" s="94"/>
      <c r="C391" s="94" t="s">
        <v>61</v>
      </c>
      <c r="D391" s="94" t="s">
        <v>24</v>
      </c>
      <c r="E391" s="94" t="s">
        <v>139</v>
      </c>
      <c r="F391" s="94"/>
      <c r="G391" s="95">
        <f>G392</f>
        <v>0</v>
      </c>
      <c r="H391" s="95">
        <f t="shared" ref="H391:I391" si="198">H392</f>
        <v>0</v>
      </c>
      <c r="I391" s="95">
        <f t="shared" si="198"/>
        <v>0</v>
      </c>
    </row>
    <row r="392" spans="1:9" hidden="1">
      <c r="A392" s="22" t="s">
        <v>267</v>
      </c>
      <c r="B392" s="3"/>
      <c r="C392" s="3" t="s">
        <v>61</v>
      </c>
      <c r="D392" s="3" t="s">
        <v>24</v>
      </c>
      <c r="E392" s="4" t="s">
        <v>268</v>
      </c>
      <c r="F392" s="3"/>
      <c r="G392" s="5">
        <f>G393</f>
        <v>0</v>
      </c>
      <c r="H392" s="5">
        <f t="shared" ref="H392:I392" si="199">H393</f>
        <v>0</v>
      </c>
      <c r="I392" s="5">
        <f t="shared" si="199"/>
        <v>0</v>
      </c>
    </row>
    <row r="393" spans="1:9" ht="47.25" hidden="1">
      <c r="A393" s="49" t="s">
        <v>792</v>
      </c>
      <c r="B393" s="3"/>
      <c r="C393" s="3" t="s">
        <v>61</v>
      </c>
      <c r="D393" s="3" t="s">
        <v>24</v>
      </c>
      <c r="E393" s="20" t="s">
        <v>274</v>
      </c>
      <c r="F393" s="3"/>
      <c r="G393" s="5">
        <f>G394</f>
        <v>0</v>
      </c>
      <c r="H393" s="5">
        <f t="shared" ref="H393:I393" si="200">H394</f>
        <v>0</v>
      </c>
      <c r="I393" s="5">
        <f t="shared" si="200"/>
        <v>0</v>
      </c>
    </row>
    <row r="394" spans="1:9" ht="31.5" hidden="1">
      <c r="A394" s="49" t="s">
        <v>270</v>
      </c>
      <c r="B394" s="3"/>
      <c r="C394" s="3" t="s">
        <v>61</v>
      </c>
      <c r="D394" s="3" t="s">
        <v>24</v>
      </c>
      <c r="E394" s="20" t="s">
        <v>275</v>
      </c>
      <c r="F394" s="3"/>
      <c r="G394" s="5">
        <f>G395</f>
        <v>0</v>
      </c>
      <c r="H394" s="5">
        <f t="shared" ref="H394:I394" si="201">H395</f>
        <v>0</v>
      </c>
      <c r="I394" s="5">
        <f t="shared" si="201"/>
        <v>0</v>
      </c>
    </row>
    <row r="395" spans="1:9" ht="31.5" hidden="1">
      <c r="A395" s="21" t="s">
        <v>100</v>
      </c>
      <c r="B395" s="3"/>
      <c r="C395" s="3" t="s">
        <v>61</v>
      </c>
      <c r="D395" s="3" t="s">
        <v>24</v>
      </c>
      <c r="E395" s="20" t="s">
        <v>275</v>
      </c>
      <c r="F395" s="3" t="s">
        <v>95</v>
      </c>
      <c r="G395" s="5"/>
      <c r="H395" s="48"/>
      <c r="I395" s="48"/>
    </row>
    <row r="396" spans="1:9" s="93" customFormat="1">
      <c r="A396" s="85" t="s">
        <v>573</v>
      </c>
      <c r="B396" s="106"/>
      <c r="C396" s="94" t="s">
        <v>61</v>
      </c>
      <c r="D396" s="94" t="s">
        <v>24</v>
      </c>
      <c r="E396" s="91" t="s">
        <v>223</v>
      </c>
      <c r="F396" s="91"/>
      <c r="G396" s="95">
        <f>G397</f>
        <v>35386.9</v>
      </c>
      <c r="H396" s="95">
        <f t="shared" ref="H396:I396" si="202">H397</f>
        <v>35386.9</v>
      </c>
      <c r="I396" s="95">
        <f t="shared" si="202"/>
        <v>35386.9</v>
      </c>
    </row>
    <row r="397" spans="1:9">
      <c r="A397" s="185" t="s">
        <v>147</v>
      </c>
      <c r="B397" s="47"/>
      <c r="C397" s="3" t="s">
        <v>61</v>
      </c>
      <c r="D397" s="3" t="s">
        <v>24</v>
      </c>
      <c r="E397" s="20" t="s">
        <v>469</v>
      </c>
      <c r="F397" s="20"/>
      <c r="G397" s="5">
        <f>G398</f>
        <v>35386.9</v>
      </c>
      <c r="H397" s="5">
        <f t="shared" ref="H397:I397" si="203">H398</f>
        <v>35386.9</v>
      </c>
      <c r="I397" s="5">
        <f t="shared" si="203"/>
        <v>35386.9</v>
      </c>
    </row>
    <row r="398" spans="1:9" ht="31.5">
      <c r="A398" s="185" t="s">
        <v>765</v>
      </c>
      <c r="B398" s="47"/>
      <c r="C398" s="3" t="s">
        <v>61</v>
      </c>
      <c r="D398" s="3" t="s">
        <v>24</v>
      </c>
      <c r="E398" s="20" t="s">
        <v>470</v>
      </c>
      <c r="F398" s="20"/>
      <c r="G398" s="5">
        <f>G399</f>
        <v>35386.9</v>
      </c>
      <c r="H398" s="5">
        <f t="shared" ref="H398:I398" si="204">H399</f>
        <v>35386.9</v>
      </c>
      <c r="I398" s="5">
        <f t="shared" si="204"/>
        <v>35386.9</v>
      </c>
    </row>
    <row r="399" spans="1:9">
      <c r="A399" s="21" t="s">
        <v>18</v>
      </c>
      <c r="B399" s="47"/>
      <c r="C399" s="3" t="s">
        <v>61</v>
      </c>
      <c r="D399" s="3" t="s">
        <v>24</v>
      </c>
      <c r="E399" s="20" t="s">
        <v>471</v>
      </c>
      <c r="F399" s="20"/>
      <c r="G399" s="5">
        <f>G400</f>
        <v>35386.9</v>
      </c>
      <c r="H399" s="5">
        <f t="shared" ref="H399:I399" si="205">H400</f>
        <v>35386.9</v>
      </c>
      <c r="I399" s="5">
        <f t="shared" si="205"/>
        <v>35386.9</v>
      </c>
    </row>
    <row r="400" spans="1:9" ht="31.5">
      <c r="A400" s="22" t="s">
        <v>22</v>
      </c>
      <c r="B400" s="47"/>
      <c r="C400" s="3" t="s">
        <v>61</v>
      </c>
      <c r="D400" s="3" t="s">
        <v>24</v>
      </c>
      <c r="E400" s="20" t="s">
        <v>471</v>
      </c>
      <c r="F400" s="20">
        <v>200</v>
      </c>
      <c r="G400" s="5">
        <v>35386.9</v>
      </c>
      <c r="H400" s="5">
        <v>35386.9</v>
      </c>
      <c r="I400" s="5">
        <v>35386.9</v>
      </c>
    </row>
    <row r="401" spans="1:9" s="93" customFormat="1" ht="31.5">
      <c r="A401" s="85" t="s">
        <v>712</v>
      </c>
      <c r="B401" s="103"/>
      <c r="C401" s="94" t="s">
        <v>61</v>
      </c>
      <c r="D401" s="94" t="s">
        <v>24</v>
      </c>
      <c r="E401" s="91" t="s">
        <v>225</v>
      </c>
      <c r="F401" s="91"/>
      <c r="G401" s="95">
        <f>G402+G406</f>
        <v>36710.299999999996</v>
      </c>
      <c r="H401" s="95">
        <f t="shared" ref="H401:I401" si="206">H402+H406</f>
        <v>55710.299999999996</v>
      </c>
      <c r="I401" s="95">
        <f t="shared" si="206"/>
        <v>55710.299999999996</v>
      </c>
    </row>
    <row r="402" spans="1:9">
      <c r="A402" s="21" t="s">
        <v>184</v>
      </c>
      <c r="B402" s="47"/>
      <c r="C402" s="3" t="s">
        <v>61</v>
      </c>
      <c r="D402" s="3" t="s">
        <v>24</v>
      </c>
      <c r="E402" s="20" t="s">
        <v>472</v>
      </c>
      <c r="F402" s="20"/>
      <c r="G402" s="5">
        <f>G403</f>
        <v>1182.7</v>
      </c>
      <c r="H402" s="5">
        <f t="shared" ref="H402:I402" si="207">H403</f>
        <v>1182.7</v>
      </c>
      <c r="I402" s="5">
        <f t="shared" si="207"/>
        <v>1182.7</v>
      </c>
    </row>
    <row r="403" spans="1:9" ht="31.5">
      <c r="A403" s="185" t="s">
        <v>473</v>
      </c>
      <c r="B403" s="47"/>
      <c r="C403" s="3" t="s">
        <v>61</v>
      </c>
      <c r="D403" s="3" t="s">
        <v>24</v>
      </c>
      <c r="E403" s="20" t="s">
        <v>474</v>
      </c>
      <c r="F403" s="20"/>
      <c r="G403" s="5">
        <f>G404</f>
        <v>1182.7</v>
      </c>
      <c r="H403" s="5">
        <f t="shared" ref="H403:I403" si="208">H404</f>
        <v>1182.7</v>
      </c>
      <c r="I403" s="5">
        <f t="shared" si="208"/>
        <v>1182.7</v>
      </c>
    </row>
    <row r="404" spans="1:9" ht="47.25">
      <c r="A404" s="185" t="s">
        <v>475</v>
      </c>
      <c r="B404" s="47"/>
      <c r="C404" s="3" t="s">
        <v>61</v>
      </c>
      <c r="D404" s="3" t="s">
        <v>24</v>
      </c>
      <c r="E404" s="20" t="s">
        <v>476</v>
      </c>
      <c r="F404" s="20"/>
      <c r="G404" s="5">
        <f>G405</f>
        <v>1182.7</v>
      </c>
      <c r="H404" s="5">
        <f t="shared" ref="H404:I404" si="209">H405</f>
        <v>1182.7</v>
      </c>
      <c r="I404" s="5">
        <f t="shared" si="209"/>
        <v>1182.7</v>
      </c>
    </row>
    <row r="405" spans="1:9" ht="31.5">
      <c r="A405" s="22" t="s">
        <v>22</v>
      </c>
      <c r="B405" s="47"/>
      <c r="C405" s="3" t="s">
        <v>61</v>
      </c>
      <c r="D405" s="3" t="s">
        <v>24</v>
      </c>
      <c r="E405" s="20" t="s">
        <v>476</v>
      </c>
      <c r="F405" s="20">
        <v>200</v>
      </c>
      <c r="G405" s="5">
        <v>1182.7</v>
      </c>
      <c r="H405" s="5">
        <v>1182.7</v>
      </c>
      <c r="I405" s="5">
        <v>1182.7</v>
      </c>
    </row>
    <row r="406" spans="1:9">
      <c r="A406" s="185" t="s">
        <v>147</v>
      </c>
      <c r="B406" s="47"/>
      <c r="C406" s="3" t="s">
        <v>61</v>
      </c>
      <c r="D406" s="3" t="s">
        <v>24</v>
      </c>
      <c r="E406" s="20" t="s">
        <v>477</v>
      </c>
      <c r="F406" s="20"/>
      <c r="G406" s="5">
        <f>G407+G410</f>
        <v>35527.599999999999</v>
      </c>
      <c r="H406" s="5">
        <f t="shared" ref="H406:I406" si="210">H407+H410</f>
        <v>54527.6</v>
      </c>
      <c r="I406" s="5">
        <f t="shared" si="210"/>
        <v>54527.6</v>
      </c>
    </row>
    <row r="407" spans="1:9" ht="47.25">
      <c r="A407" s="185" t="s">
        <v>766</v>
      </c>
      <c r="B407" s="47"/>
      <c r="C407" s="3" t="s">
        <v>61</v>
      </c>
      <c r="D407" s="3" t="s">
        <v>24</v>
      </c>
      <c r="E407" s="20" t="s">
        <v>478</v>
      </c>
      <c r="F407" s="20"/>
      <c r="G407" s="5">
        <f>G408</f>
        <v>32816.5</v>
      </c>
      <c r="H407" s="5">
        <f t="shared" ref="H407:I407" si="211">H408</f>
        <v>51816.5</v>
      </c>
      <c r="I407" s="5">
        <f t="shared" si="211"/>
        <v>51816.5</v>
      </c>
    </row>
    <row r="408" spans="1:9">
      <c r="A408" s="21" t="s">
        <v>18</v>
      </c>
      <c r="B408" s="47"/>
      <c r="C408" s="3" t="s">
        <v>61</v>
      </c>
      <c r="D408" s="3" t="s">
        <v>24</v>
      </c>
      <c r="E408" s="20" t="s">
        <v>479</v>
      </c>
      <c r="F408" s="20"/>
      <c r="G408" s="5">
        <f>G409</f>
        <v>32816.5</v>
      </c>
      <c r="H408" s="5">
        <f t="shared" ref="H408:I408" si="212">H409</f>
        <v>51816.5</v>
      </c>
      <c r="I408" s="5">
        <f t="shared" si="212"/>
        <v>51816.5</v>
      </c>
    </row>
    <row r="409" spans="1:9" ht="31.5">
      <c r="A409" s="22" t="s">
        <v>22</v>
      </c>
      <c r="B409" s="47"/>
      <c r="C409" s="3" t="s">
        <v>61</v>
      </c>
      <c r="D409" s="3" t="s">
        <v>24</v>
      </c>
      <c r="E409" s="20" t="s">
        <v>479</v>
      </c>
      <c r="F409" s="20">
        <v>200</v>
      </c>
      <c r="G409" s="5">
        <v>32816.5</v>
      </c>
      <c r="H409" s="5">
        <v>51816.5</v>
      </c>
      <c r="I409" s="5">
        <v>51816.5</v>
      </c>
    </row>
    <row r="410" spans="1:9" ht="39" customHeight="1">
      <c r="A410" s="185" t="s">
        <v>767</v>
      </c>
      <c r="B410" s="47"/>
      <c r="C410" s="3" t="s">
        <v>61</v>
      </c>
      <c r="D410" s="3" t="s">
        <v>24</v>
      </c>
      <c r="E410" s="20" t="s">
        <v>480</v>
      </c>
      <c r="F410" s="20"/>
      <c r="G410" s="5">
        <f>G411</f>
        <v>2711.1</v>
      </c>
      <c r="H410" s="5">
        <f t="shared" ref="H410:I410" si="213">H411</f>
        <v>2711.1</v>
      </c>
      <c r="I410" s="5">
        <f t="shared" si="213"/>
        <v>2711.1</v>
      </c>
    </row>
    <row r="411" spans="1:9">
      <c r="A411" s="21" t="s">
        <v>18</v>
      </c>
      <c r="B411" s="47"/>
      <c r="C411" s="3" t="s">
        <v>61</v>
      </c>
      <c r="D411" s="3" t="s">
        <v>24</v>
      </c>
      <c r="E411" s="20" t="s">
        <v>481</v>
      </c>
      <c r="F411" s="20"/>
      <c r="G411" s="5">
        <f>G412</f>
        <v>2711.1</v>
      </c>
      <c r="H411" s="5">
        <f t="shared" ref="H411:I411" si="214">H412</f>
        <v>2711.1</v>
      </c>
      <c r="I411" s="5">
        <f t="shared" si="214"/>
        <v>2711.1</v>
      </c>
    </row>
    <row r="412" spans="1:9" ht="31.5">
      <c r="A412" s="22" t="s">
        <v>22</v>
      </c>
      <c r="B412" s="47"/>
      <c r="C412" s="3" t="s">
        <v>61</v>
      </c>
      <c r="D412" s="3" t="s">
        <v>24</v>
      </c>
      <c r="E412" s="20" t="s">
        <v>481</v>
      </c>
      <c r="F412" s="20">
        <v>200</v>
      </c>
      <c r="G412" s="5">
        <v>2711.1</v>
      </c>
      <c r="H412" s="5">
        <v>2711.1</v>
      </c>
      <c r="I412" s="5">
        <v>2711.1</v>
      </c>
    </row>
    <row r="413" spans="1:9" s="93" customFormat="1" ht="35.25" customHeight="1">
      <c r="A413" s="85" t="s">
        <v>713</v>
      </c>
      <c r="B413" s="103"/>
      <c r="C413" s="94" t="s">
        <v>61</v>
      </c>
      <c r="D413" s="94" t="s">
        <v>24</v>
      </c>
      <c r="E413" s="91" t="s">
        <v>185</v>
      </c>
      <c r="F413" s="91"/>
      <c r="G413" s="95">
        <f>G414</f>
        <v>9323.5</v>
      </c>
      <c r="H413" s="95">
        <f t="shared" ref="H413:I416" si="215">H414</f>
        <v>9323.5</v>
      </c>
      <c r="I413" s="95">
        <f t="shared" si="215"/>
        <v>9323.5</v>
      </c>
    </row>
    <row r="414" spans="1:9">
      <c r="A414" s="185" t="s">
        <v>147</v>
      </c>
      <c r="B414" s="47"/>
      <c r="C414" s="3" t="s">
        <v>61</v>
      </c>
      <c r="D414" s="3" t="s">
        <v>24</v>
      </c>
      <c r="E414" s="3" t="s">
        <v>187</v>
      </c>
      <c r="F414" s="3"/>
      <c r="G414" s="5">
        <f>G415</f>
        <v>9323.5</v>
      </c>
      <c r="H414" s="5">
        <f t="shared" si="215"/>
        <v>9323.5</v>
      </c>
      <c r="I414" s="5">
        <f t="shared" si="215"/>
        <v>9323.5</v>
      </c>
    </row>
    <row r="415" spans="1:9" ht="31.5">
      <c r="A415" s="185" t="s">
        <v>214</v>
      </c>
      <c r="B415" s="47"/>
      <c r="C415" s="3" t="s">
        <v>61</v>
      </c>
      <c r="D415" s="3" t="s">
        <v>24</v>
      </c>
      <c r="E415" s="3" t="s">
        <v>186</v>
      </c>
      <c r="F415" s="3"/>
      <c r="G415" s="5">
        <f>G416</f>
        <v>9323.5</v>
      </c>
      <c r="H415" s="5">
        <f t="shared" si="215"/>
        <v>9323.5</v>
      </c>
      <c r="I415" s="5">
        <f t="shared" si="215"/>
        <v>9323.5</v>
      </c>
    </row>
    <row r="416" spans="1:9">
      <c r="A416" s="185" t="s">
        <v>482</v>
      </c>
      <c r="B416" s="47"/>
      <c r="C416" s="3" t="s">
        <v>61</v>
      </c>
      <c r="D416" s="3" t="s">
        <v>24</v>
      </c>
      <c r="E416" s="3" t="s">
        <v>483</v>
      </c>
      <c r="F416" s="3"/>
      <c r="G416" s="5">
        <f>G417</f>
        <v>9323.5</v>
      </c>
      <c r="H416" s="5">
        <f t="shared" si="215"/>
        <v>9323.5</v>
      </c>
      <c r="I416" s="5">
        <f t="shared" si="215"/>
        <v>9323.5</v>
      </c>
    </row>
    <row r="417" spans="1:9" ht="31.5">
      <c r="A417" s="2" t="s">
        <v>22</v>
      </c>
      <c r="B417" s="47"/>
      <c r="C417" s="3" t="s">
        <v>61</v>
      </c>
      <c r="D417" s="3" t="s">
        <v>24</v>
      </c>
      <c r="E417" s="3" t="s">
        <v>483</v>
      </c>
      <c r="F417" s="3" t="s">
        <v>32</v>
      </c>
      <c r="G417" s="5">
        <v>9323.5</v>
      </c>
      <c r="H417" s="5">
        <v>9323.5</v>
      </c>
      <c r="I417" s="5">
        <v>9323.5</v>
      </c>
    </row>
    <row r="418" spans="1:9" s="93" customFormat="1" ht="47.25">
      <c r="A418" s="85" t="s">
        <v>714</v>
      </c>
      <c r="B418" s="103"/>
      <c r="C418" s="94" t="s">
        <v>61</v>
      </c>
      <c r="D418" s="94" t="s">
        <v>24</v>
      </c>
      <c r="E418" s="91" t="s">
        <v>226</v>
      </c>
      <c r="F418" s="103"/>
      <c r="G418" s="95">
        <f>G419</f>
        <v>157227.80000000002</v>
      </c>
      <c r="H418" s="95">
        <f t="shared" ref="H418:I424" si="216">H419</f>
        <v>56481.399999999994</v>
      </c>
      <c r="I418" s="95">
        <f t="shared" si="216"/>
        <v>56481.399999999994</v>
      </c>
    </row>
    <row r="419" spans="1:9">
      <c r="A419" s="185" t="s">
        <v>147</v>
      </c>
      <c r="B419" s="47"/>
      <c r="C419" s="3" t="s">
        <v>61</v>
      </c>
      <c r="D419" s="3" t="s">
        <v>24</v>
      </c>
      <c r="E419" s="20" t="s">
        <v>461</v>
      </c>
      <c r="F419" s="47"/>
      <c r="G419" s="5">
        <f>G423+G420</f>
        <v>157227.80000000002</v>
      </c>
      <c r="H419" s="5">
        <f t="shared" ref="H419:I419" si="217">H423+H420</f>
        <v>56481.399999999994</v>
      </c>
      <c r="I419" s="5">
        <f t="shared" si="217"/>
        <v>56481.399999999994</v>
      </c>
    </row>
    <row r="420" spans="1:9" ht="47.25">
      <c r="A420" s="185" t="s">
        <v>768</v>
      </c>
      <c r="B420" s="47"/>
      <c r="C420" s="3" t="s">
        <v>61</v>
      </c>
      <c r="D420" s="3" t="s">
        <v>24</v>
      </c>
      <c r="E420" s="20" t="s">
        <v>462</v>
      </c>
      <c r="F420" s="20"/>
      <c r="G420" s="5">
        <f>G421</f>
        <v>154860.1</v>
      </c>
      <c r="H420" s="5">
        <f t="shared" ref="H420:I421" si="218">H421</f>
        <v>54113.7</v>
      </c>
      <c r="I420" s="5">
        <f t="shared" si="218"/>
        <v>54113.7</v>
      </c>
    </row>
    <row r="421" spans="1:9">
      <c r="A421" s="21" t="s">
        <v>18</v>
      </c>
      <c r="B421" s="47"/>
      <c r="C421" s="3" t="s">
        <v>61</v>
      </c>
      <c r="D421" s="3" t="s">
        <v>24</v>
      </c>
      <c r="E421" s="20" t="s">
        <v>463</v>
      </c>
      <c r="F421" s="20"/>
      <c r="G421" s="5">
        <f>G422</f>
        <v>154860.1</v>
      </c>
      <c r="H421" s="5">
        <f t="shared" si="218"/>
        <v>54113.7</v>
      </c>
      <c r="I421" s="5">
        <f t="shared" si="218"/>
        <v>54113.7</v>
      </c>
    </row>
    <row r="422" spans="1:9" ht="31.5">
      <c r="A422" s="22" t="s">
        <v>22</v>
      </c>
      <c r="B422" s="47"/>
      <c r="C422" s="3" t="s">
        <v>61</v>
      </c>
      <c r="D422" s="3" t="s">
        <v>24</v>
      </c>
      <c r="E422" s="20" t="s">
        <v>463</v>
      </c>
      <c r="F422" s="20">
        <v>200</v>
      </c>
      <c r="G422" s="5">
        <v>154860.1</v>
      </c>
      <c r="H422" s="5">
        <v>54113.7</v>
      </c>
      <c r="I422" s="5">
        <v>54113.7</v>
      </c>
    </row>
    <row r="423" spans="1:9" ht="47.25">
      <c r="A423" s="22" t="s">
        <v>775</v>
      </c>
      <c r="B423" s="47"/>
      <c r="C423" s="3" t="s">
        <v>61</v>
      </c>
      <c r="D423" s="3" t="s">
        <v>24</v>
      </c>
      <c r="E423" s="20" t="s">
        <v>485</v>
      </c>
      <c r="F423" s="20"/>
      <c r="G423" s="5">
        <f>G424</f>
        <v>2367.6999999999998</v>
      </c>
      <c r="H423" s="5">
        <f t="shared" si="216"/>
        <v>2367.6999999999998</v>
      </c>
      <c r="I423" s="5">
        <f t="shared" si="216"/>
        <v>2367.6999999999998</v>
      </c>
    </row>
    <row r="424" spans="1:9">
      <c r="A424" s="21" t="s">
        <v>18</v>
      </c>
      <c r="B424" s="47"/>
      <c r="C424" s="3" t="s">
        <v>61</v>
      </c>
      <c r="D424" s="3" t="s">
        <v>24</v>
      </c>
      <c r="E424" s="20" t="s">
        <v>486</v>
      </c>
      <c r="F424" s="20"/>
      <c r="G424" s="5">
        <f>G425</f>
        <v>2367.6999999999998</v>
      </c>
      <c r="H424" s="5">
        <f t="shared" si="216"/>
        <v>2367.6999999999998</v>
      </c>
      <c r="I424" s="5">
        <f t="shared" si="216"/>
        <v>2367.6999999999998</v>
      </c>
    </row>
    <row r="425" spans="1:9" ht="31.5">
      <c r="A425" s="22" t="s">
        <v>22</v>
      </c>
      <c r="B425" s="47"/>
      <c r="C425" s="3" t="s">
        <v>61</v>
      </c>
      <c r="D425" s="3" t="s">
        <v>24</v>
      </c>
      <c r="E425" s="20" t="s">
        <v>486</v>
      </c>
      <c r="F425" s="20">
        <v>200</v>
      </c>
      <c r="G425" s="5">
        <v>2367.6999999999998</v>
      </c>
      <c r="H425" s="5">
        <v>2367.6999999999998</v>
      </c>
      <c r="I425" s="5">
        <v>2367.6999999999998</v>
      </c>
    </row>
    <row r="426" spans="1:9" s="93" customFormat="1" ht="47.25" hidden="1">
      <c r="A426" s="104" t="s">
        <v>715</v>
      </c>
      <c r="B426" s="103"/>
      <c r="C426" s="94" t="s">
        <v>61</v>
      </c>
      <c r="D426" s="94" t="s">
        <v>24</v>
      </c>
      <c r="E426" s="91" t="s">
        <v>227</v>
      </c>
      <c r="F426" s="91"/>
      <c r="G426" s="95">
        <f>G427</f>
        <v>0</v>
      </c>
      <c r="H426" s="95">
        <f t="shared" ref="H426:I429" si="219">H427</f>
        <v>0</v>
      </c>
      <c r="I426" s="95">
        <f t="shared" si="219"/>
        <v>0</v>
      </c>
    </row>
    <row r="427" spans="1:9" hidden="1">
      <c r="A427" s="185" t="s">
        <v>147</v>
      </c>
      <c r="B427" s="47"/>
      <c r="C427" s="3" t="s">
        <v>61</v>
      </c>
      <c r="D427" s="3" t="s">
        <v>24</v>
      </c>
      <c r="E427" s="20" t="s">
        <v>438</v>
      </c>
      <c r="F427" s="20"/>
      <c r="G427" s="5">
        <f>G428</f>
        <v>0</v>
      </c>
      <c r="H427" s="5">
        <f t="shared" si="219"/>
        <v>0</v>
      </c>
      <c r="I427" s="5">
        <f t="shared" si="219"/>
        <v>0</v>
      </c>
    </row>
    <row r="428" spans="1:9" ht="31.5" hidden="1">
      <c r="A428" s="22" t="s">
        <v>770</v>
      </c>
      <c r="B428" s="47"/>
      <c r="C428" s="3" t="s">
        <v>61</v>
      </c>
      <c r="D428" s="3" t="s">
        <v>24</v>
      </c>
      <c r="E428" s="20" t="s">
        <v>448</v>
      </c>
      <c r="F428" s="20"/>
      <c r="G428" s="5">
        <f>G429</f>
        <v>0</v>
      </c>
      <c r="H428" s="5">
        <f t="shared" si="219"/>
        <v>0</v>
      </c>
      <c r="I428" s="5">
        <f t="shared" si="219"/>
        <v>0</v>
      </c>
    </row>
    <row r="429" spans="1:9" hidden="1">
      <c r="A429" s="49" t="s">
        <v>18</v>
      </c>
      <c r="B429" s="47"/>
      <c r="C429" s="3" t="s">
        <v>61</v>
      </c>
      <c r="D429" s="3" t="s">
        <v>24</v>
      </c>
      <c r="E429" s="20" t="s">
        <v>563</v>
      </c>
      <c r="F429" s="20"/>
      <c r="G429" s="5">
        <f>G430</f>
        <v>0</v>
      </c>
      <c r="H429" s="5">
        <f t="shared" si="219"/>
        <v>0</v>
      </c>
      <c r="I429" s="5">
        <f t="shared" si="219"/>
        <v>0</v>
      </c>
    </row>
    <row r="430" spans="1:9" ht="31.5" hidden="1">
      <c r="A430" s="22" t="s">
        <v>22</v>
      </c>
      <c r="B430" s="47"/>
      <c r="C430" s="3" t="s">
        <v>61</v>
      </c>
      <c r="D430" s="3" t="s">
        <v>24</v>
      </c>
      <c r="E430" s="20" t="s">
        <v>563</v>
      </c>
      <c r="F430" s="20">
        <v>200</v>
      </c>
      <c r="G430" s="5"/>
      <c r="H430" s="5"/>
      <c r="I430" s="5"/>
    </row>
    <row r="431" spans="1:9" s="93" customFormat="1" ht="31.5">
      <c r="A431" s="85" t="s">
        <v>716</v>
      </c>
      <c r="B431" s="103"/>
      <c r="C431" s="94" t="s">
        <v>61</v>
      </c>
      <c r="D431" s="94" t="s">
        <v>24</v>
      </c>
      <c r="E431" s="91" t="s">
        <v>228</v>
      </c>
      <c r="F431" s="91"/>
      <c r="G431" s="95">
        <f>G432+G436</f>
        <v>61828.800000000003</v>
      </c>
      <c r="H431" s="95">
        <f>H432+H436</f>
        <v>45862.6</v>
      </c>
      <c r="I431" s="95">
        <f>I432+I436</f>
        <v>46331.7</v>
      </c>
    </row>
    <row r="432" spans="1:9">
      <c r="A432" s="21" t="s">
        <v>146</v>
      </c>
      <c r="B432" s="47"/>
      <c r="C432" s="3" t="s">
        <v>61</v>
      </c>
      <c r="D432" s="3" t="s">
        <v>24</v>
      </c>
      <c r="E432" s="20" t="s">
        <v>487</v>
      </c>
      <c r="F432" s="20"/>
      <c r="G432" s="5">
        <f>G433</f>
        <v>46378</v>
      </c>
      <c r="H432" s="5">
        <f t="shared" ref="H432:I433" si="220">H433</f>
        <v>44642.400000000001</v>
      </c>
      <c r="I432" s="5">
        <f t="shared" si="220"/>
        <v>45111.5</v>
      </c>
    </row>
    <row r="433" spans="1:9">
      <c r="A433" s="21" t="s">
        <v>488</v>
      </c>
      <c r="B433" s="47"/>
      <c r="C433" s="3" t="s">
        <v>61</v>
      </c>
      <c r="D433" s="3" t="s">
        <v>24</v>
      </c>
      <c r="E433" s="20" t="s">
        <v>569</v>
      </c>
      <c r="F433" s="20"/>
      <c r="G433" s="5">
        <f>G434</f>
        <v>46378</v>
      </c>
      <c r="H433" s="5">
        <f t="shared" si="220"/>
        <v>44642.400000000001</v>
      </c>
      <c r="I433" s="5">
        <f t="shared" si="220"/>
        <v>45111.5</v>
      </c>
    </row>
    <row r="434" spans="1:9">
      <c r="A434" s="21" t="s">
        <v>489</v>
      </c>
      <c r="B434" s="47"/>
      <c r="C434" s="3" t="s">
        <v>61</v>
      </c>
      <c r="D434" s="3" t="s">
        <v>24</v>
      </c>
      <c r="E434" s="20" t="s">
        <v>568</v>
      </c>
      <c r="F434" s="20"/>
      <c r="G434" s="5">
        <f>G435</f>
        <v>46378</v>
      </c>
      <c r="H434" s="5">
        <f t="shared" ref="H434:I434" si="221">H435</f>
        <v>44642.400000000001</v>
      </c>
      <c r="I434" s="5">
        <f t="shared" si="221"/>
        <v>45111.5</v>
      </c>
    </row>
    <row r="435" spans="1:9" ht="31.5">
      <c r="A435" s="22" t="s">
        <v>22</v>
      </c>
      <c r="B435" s="47"/>
      <c r="C435" s="3" t="s">
        <v>61</v>
      </c>
      <c r="D435" s="3" t="s">
        <v>24</v>
      </c>
      <c r="E435" s="20" t="s">
        <v>568</v>
      </c>
      <c r="F435" s="20">
        <v>200</v>
      </c>
      <c r="G435" s="5">
        <v>46378</v>
      </c>
      <c r="H435" s="5">
        <v>44642.400000000001</v>
      </c>
      <c r="I435" s="5">
        <v>45111.5</v>
      </c>
    </row>
    <row r="436" spans="1:9">
      <c r="A436" s="21" t="s">
        <v>267</v>
      </c>
      <c r="B436" s="47"/>
      <c r="C436" s="3" t="s">
        <v>61</v>
      </c>
      <c r="D436" s="3" t="s">
        <v>24</v>
      </c>
      <c r="E436" s="20" t="s">
        <v>490</v>
      </c>
      <c r="F436" s="20"/>
      <c r="G436" s="5">
        <f>G437</f>
        <v>15450.8</v>
      </c>
      <c r="H436" s="5">
        <f t="shared" ref="H436:I436" si="222">H437</f>
        <v>1220.2</v>
      </c>
      <c r="I436" s="5">
        <f t="shared" si="222"/>
        <v>1220.2</v>
      </c>
    </row>
    <row r="437" spans="1:9">
      <c r="A437" s="185" t="s">
        <v>571</v>
      </c>
      <c r="B437" s="47"/>
      <c r="C437" s="3" t="s">
        <v>61</v>
      </c>
      <c r="D437" s="3" t="s">
        <v>24</v>
      </c>
      <c r="E437" s="20" t="s">
        <v>492</v>
      </c>
      <c r="F437" s="20"/>
      <c r="G437" s="5">
        <f>G438</f>
        <v>15450.8</v>
      </c>
      <c r="H437" s="5">
        <f t="shared" ref="H437:I437" si="223">H438</f>
        <v>1220.2</v>
      </c>
      <c r="I437" s="5">
        <f t="shared" si="223"/>
        <v>1220.2</v>
      </c>
    </row>
    <row r="438" spans="1:9">
      <c r="A438" s="21" t="s">
        <v>493</v>
      </c>
      <c r="B438" s="47"/>
      <c r="C438" s="3" t="s">
        <v>61</v>
      </c>
      <c r="D438" s="3" t="s">
        <v>24</v>
      </c>
      <c r="E438" s="20" t="s">
        <v>494</v>
      </c>
      <c r="F438" s="20"/>
      <c r="G438" s="5">
        <f>G439</f>
        <v>15450.8</v>
      </c>
      <c r="H438" s="5">
        <f t="shared" ref="H438:I438" si="224">H439</f>
        <v>1220.2</v>
      </c>
      <c r="I438" s="5">
        <f t="shared" si="224"/>
        <v>1220.2</v>
      </c>
    </row>
    <row r="439" spans="1:9" ht="31.5">
      <c r="A439" s="22" t="s">
        <v>22</v>
      </c>
      <c r="B439" s="47"/>
      <c r="C439" s="3" t="s">
        <v>61</v>
      </c>
      <c r="D439" s="3" t="s">
        <v>24</v>
      </c>
      <c r="E439" s="20" t="s">
        <v>494</v>
      </c>
      <c r="F439" s="20">
        <v>200</v>
      </c>
      <c r="G439" s="5">
        <v>15450.8</v>
      </c>
      <c r="H439" s="5">
        <v>1220.2</v>
      </c>
      <c r="I439" s="5">
        <v>1220.2</v>
      </c>
    </row>
    <row r="440" spans="1:9" s="93" customFormat="1" ht="31.5">
      <c r="A440" s="85" t="s">
        <v>717</v>
      </c>
      <c r="B440" s="103"/>
      <c r="C440" s="94" t="s">
        <v>61</v>
      </c>
      <c r="D440" s="94" t="s">
        <v>24</v>
      </c>
      <c r="E440" s="91" t="s">
        <v>229</v>
      </c>
      <c r="F440" s="91"/>
      <c r="G440" s="95">
        <f>G441</f>
        <v>107206.5</v>
      </c>
      <c r="H440" s="95">
        <f t="shared" ref="H440:I440" si="225">H441</f>
        <v>101845.6</v>
      </c>
      <c r="I440" s="95">
        <f t="shared" si="225"/>
        <v>96485.7</v>
      </c>
    </row>
    <row r="441" spans="1:9">
      <c r="A441" s="21" t="s">
        <v>184</v>
      </c>
      <c r="B441" s="47"/>
      <c r="C441" s="3" t="s">
        <v>61</v>
      </c>
      <c r="D441" s="3" t="s">
        <v>24</v>
      </c>
      <c r="E441" s="20" t="s">
        <v>495</v>
      </c>
      <c r="F441" s="20"/>
      <c r="G441" s="5">
        <f>G442</f>
        <v>107206.5</v>
      </c>
      <c r="H441" s="5">
        <f t="shared" ref="H441:I443" si="226">H442</f>
        <v>101845.6</v>
      </c>
      <c r="I441" s="5">
        <f t="shared" si="226"/>
        <v>96485.7</v>
      </c>
    </row>
    <row r="442" spans="1:9" ht="31.5">
      <c r="A442" s="185" t="s">
        <v>554</v>
      </c>
      <c r="B442" s="47"/>
      <c r="C442" s="3" t="s">
        <v>61</v>
      </c>
      <c r="D442" s="3" t="s">
        <v>24</v>
      </c>
      <c r="E442" s="20" t="s">
        <v>496</v>
      </c>
      <c r="F442" s="20"/>
      <c r="G442" s="5">
        <f>G443</f>
        <v>107206.5</v>
      </c>
      <c r="H442" s="5">
        <f t="shared" si="226"/>
        <v>101845.6</v>
      </c>
      <c r="I442" s="5">
        <f t="shared" si="226"/>
        <v>96485.7</v>
      </c>
    </row>
    <row r="443" spans="1:9">
      <c r="A443" s="21" t="s">
        <v>497</v>
      </c>
      <c r="B443" s="47"/>
      <c r="C443" s="3" t="s">
        <v>61</v>
      </c>
      <c r="D443" s="3" t="s">
        <v>24</v>
      </c>
      <c r="E443" s="20" t="s">
        <v>498</v>
      </c>
      <c r="F443" s="20"/>
      <c r="G443" s="5">
        <f>G444+G445+G447+G449+G451+G453+G455+G457+G459+G461+G463+G465+G467+G469+G471+G473</f>
        <v>107206.5</v>
      </c>
      <c r="H443" s="5">
        <f t="shared" si="226"/>
        <v>101845.6</v>
      </c>
      <c r="I443" s="5">
        <f t="shared" si="226"/>
        <v>96485.7</v>
      </c>
    </row>
    <row r="444" spans="1:9" ht="31.5">
      <c r="A444" s="22" t="s">
        <v>22</v>
      </c>
      <c r="B444" s="47"/>
      <c r="C444" s="3" t="s">
        <v>61</v>
      </c>
      <c r="D444" s="3" t="s">
        <v>24</v>
      </c>
      <c r="E444" s="20" t="s">
        <v>498</v>
      </c>
      <c r="F444" s="20">
        <v>200</v>
      </c>
      <c r="G444" s="5">
        <v>107206.5</v>
      </c>
      <c r="H444" s="5">
        <v>101845.6</v>
      </c>
      <c r="I444" s="5">
        <v>96485.7</v>
      </c>
    </row>
    <row r="445" spans="1:9" hidden="1" outlineLevel="1">
      <c r="A445" s="22"/>
      <c r="B445" s="47"/>
      <c r="C445" s="3" t="s">
        <v>61</v>
      </c>
      <c r="D445" s="3" t="s">
        <v>24</v>
      </c>
      <c r="E445" s="20" t="s">
        <v>645</v>
      </c>
      <c r="F445" s="20"/>
      <c r="G445" s="5">
        <f>G446</f>
        <v>0</v>
      </c>
      <c r="H445" s="5">
        <f t="shared" ref="H445" si="227">H446</f>
        <v>0</v>
      </c>
      <c r="I445" s="5">
        <f t="shared" ref="I445" si="228">I446</f>
        <v>0</v>
      </c>
    </row>
    <row r="446" spans="1:9" hidden="1" outlineLevel="1">
      <c r="A446" s="22"/>
      <c r="B446" s="47"/>
      <c r="C446" s="3" t="s">
        <v>61</v>
      </c>
      <c r="D446" s="3" t="s">
        <v>24</v>
      </c>
      <c r="E446" s="20" t="s">
        <v>645</v>
      </c>
      <c r="F446" s="20">
        <v>200</v>
      </c>
      <c r="G446" s="5"/>
      <c r="H446" s="5"/>
      <c r="I446" s="5"/>
    </row>
    <row r="447" spans="1:9" hidden="1" outlineLevel="1">
      <c r="A447" s="22"/>
      <c r="B447" s="47"/>
      <c r="C447" s="3" t="s">
        <v>61</v>
      </c>
      <c r="D447" s="3" t="s">
        <v>24</v>
      </c>
      <c r="E447" s="20" t="s">
        <v>665</v>
      </c>
      <c r="F447" s="20"/>
      <c r="G447" s="5">
        <f>G448</f>
        <v>0</v>
      </c>
      <c r="H447" s="5">
        <f t="shared" ref="H447" si="229">H448</f>
        <v>0</v>
      </c>
      <c r="I447" s="5">
        <f t="shared" ref="I447" si="230">I448</f>
        <v>0</v>
      </c>
    </row>
    <row r="448" spans="1:9" hidden="1" outlineLevel="1">
      <c r="A448" s="22"/>
      <c r="B448" s="47"/>
      <c r="C448" s="3" t="s">
        <v>61</v>
      </c>
      <c r="D448" s="3" t="s">
        <v>24</v>
      </c>
      <c r="E448" s="20" t="s">
        <v>665</v>
      </c>
      <c r="F448" s="20">
        <v>200</v>
      </c>
      <c r="G448" s="5"/>
      <c r="H448" s="5"/>
      <c r="I448" s="5"/>
    </row>
    <row r="449" spans="1:9" hidden="1" outlineLevel="1">
      <c r="A449" s="22"/>
      <c r="B449" s="47"/>
      <c r="C449" s="3" t="s">
        <v>61</v>
      </c>
      <c r="D449" s="3" t="s">
        <v>24</v>
      </c>
      <c r="E449" s="20" t="s">
        <v>646</v>
      </c>
      <c r="F449" s="20"/>
      <c r="G449" s="5">
        <f>G450</f>
        <v>0</v>
      </c>
      <c r="H449" s="5">
        <f t="shared" ref="H449" si="231">H450</f>
        <v>0</v>
      </c>
      <c r="I449" s="5">
        <f t="shared" ref="I449" si="232">I450</f>
        <v>0</v>
      </c>
    </row>
    <row r="450" spans="1:9" hidden="1" outlineLevel="1">
      <c r="A450" s="22"/>
      <c r="B450" s="47"/>
      <c r="C450" s="3" t="s">
        <v>61</v>
      </c>
      <c r="D450" s="3" t="s">
        <v>24</v>
      </c>
      <c r="E450" s="20" t="s">
        <v>646</v>
      </c>
      <c r="F450" s="20">
        <v>200</v>
      </c>
      <c r="G450" s="5"/>
      <c r="H450" s="5"/>
      <c r="I450" s="5"/>
    </row>
    <row r="451" spans="1:9" hidden="1" outlineLevel="1">
      <c r="A451" s="22"/>
      <c r="B451" s="47"/>
      <c r="C451" s="3" t="s">
        <v>61</v>
      </c>
      <c r="D451" s="3" t="s">
        <v>24</v>
      </c>
      <c r="E451" s="20" t="s">
        <v>647</v>
      </c>
      <c r="F451" s="20"/>
      <c r="G451" s="5">
        <f>G452</f>
        <v>0</v>
      </c>
      <c r="H451" s="5">
        <f t="shared" ref="H451" si="233">H452</f>
        <v>0</v>
      </c>
      <c r="I451" s="5">
        <f t="shared" ref="I451" si="234">I452</f>
        <v>0</v>
      </c>
    </row>
    <row r="452" spans="1:9" hidden="1" outlineLevel="1">
      <c r="A452" s="22"/>
      <c r="B452" s="47"/>
      <c r="C452" s="3" t="s">
        <v>61</v>
      </c>
      <c r="D452" s="3" t="s">
        <v>24</v>
      </c>
      <c r="E452" s="20" t="s">
        <v>647</v>
      </c>
      <c r="F452" s="20">
        <v>200</v>
      </c>
      <c r="G452" s="5"/>
      <c r="H452" s="5"/>
      <c r="I452" s="5"/>
    </row>
    <row r="453" spans="1:9" hidden="1" outlineLevel="1">
      <c r="A453" s="22"/>
      <c r="B453" s="47"/>
      <c r="C453" s="3" t="s">
        <v>61</v>
      </c>
      <c r="D453" s="3" t="s">
        <v>24</v>
      </c>
      <c r="E453" s="20" t="s">
        <v>648</v>
      </c>
      <c r="F453" s="20"/>
      <c r="G453" s="5">
        <f>G454</f>
        <v>0</v>
      </c>
      <c r="H453" s="5">
        <f t="shared" ref="H453" si="235">H454</f>
        <v>0</v>
      </c>
      <c r="I453" s="5">
        <f t="shared" ref="I453" si="236">I454</f>
        <v>0</v>
      </c>
    </row>
    <row r="454" spans="1:9" hidden="1" outlineLevel="1">
      <c r="A454" s="22"/>
      <c r="B454" s="47"/>
      <c r="C454" s="3" t="s">
        <v>61</v>
      </c>
      <c r="D454" s="3" t="s">
        <v>24</v>
      </c>
      <c r="E454" s="20" t="s">
        <v>648</v>
      </c>
      <c r="F454" s="20">
        <v>200</v>
      </c>
      <c r="G454" s="5"/>
      <c r="H454" s="5"/>
      <c r="I454" s="5"/>
    </row>
    <row r="455" spans="1:9" hidden="1" outlineLevel="1">
      <c r="A455" s="22"/>
      <c r="B455" s="47"/>
      <c r="C455" s="3" t="s">
        <v>61</v>
      </c>
      <c r="D455" s="3" t="s">
        <v>24</v>
      </c>
      <c r="E455" s="20" t="s">
        <v>651</v>
      </c>
      <c r="F455" s="20"/>
      <c r="G455" s="5">
        <f>G456</f>
        <v>0</v>
      </c>
      <c r="H455" s="5">
        <f t="shared" ref="H455" si="237">H456</f>
        <v>0</v>
      </c>
      <c r="I455" s="5">
        <f t="shared" ref="I455" si="238">I456</f>
        <v>0</v>
      </c>
    </row>
    <row r="456" spans="1:9" hidden="1" outlineLevel="1">
      <c r="A456" s="22"/>
      <c r="B456" s="47"/>
      <c r="C456" s="3" t="s">
        <v>61</v>
      </c>
      <c r="D456" s="3" t="s">
        <v>24</v>
      </c>
      <c r="E456" s="20" t="s">
        <v>651</v>
      </c>
      <c r="F456" s="20">
        <v>200</v>
      </c>
      <c r="G456" s="5"/>
      <c r="H456" s="5"/>
      <c r="I456" s="5"/>
    </row>
    <row r="457" spans="1:9" hidden="1" outlineLevel="1">
      <c r="A457" s="22"/>
      <c r="B457" s="47"/>
      <c r="C457" s="3" t="s">
        <v>61</v>
      </c>
      <c r="D457" s="3" t="s">
        <v>24</v>
      </c>
      <c r="E457" s="20" t="s">
        <v>652</v>
      </c>
      <c r="F457" s="20"/>
      <c r="G457" s="5">
        <f>G458</f>
        <v>0</v>
      </c>
      <c r="H457" s="5">
        <f t="shared" ref="H457" si="239">H458</f>
        <v>0</v>
      </c>
      <c r="I457" s="5">
        <f t="shared" ref="I457" si="240">I458</f>
        <v>0</v>
      </c>
    </row>
    <row r="458" spans="1:9" hidden="1" outlineLevel="1">
      <c r="A458" s="22"/>
      <c r="B458" s="47"/>
      <c r="C458" s="3" t="s">
        <v>61</v>
      </c>
      <c r="D458" s="3" t="s">
        <v>24</v>
      </c>
      <c r="E458" s="20" t="s">
        <v>652</v>
      </c>
      <c r="F458" s="20">
        <v>200</v>
      </c>
      <c r="G458" s="5"/>
      <c r="H458" s="5"/>
      <c r="I458" s="5"/>
    </row>
    <row r="459" spans="1:9" hidden="1" outlineLevel="1">
      <c r="A459" s="22"/>
      <c r="B459" s="47"/>
      <c r="C459" s="3" t="s">
        <v>61</v>
      </c>
      <c r="D459" s="3" t="s">
        <v>24</v>
      </c>
      <c r="E459" s="20" t="s">
        <v>666</v>
      </c>
      <c r="F459" s="20"/>
      <c r="G459" s="5">
        <f>G460</f>
        <v>0</v>
      </c>
      <c r="H459" s="5">
        <f t="shared" ref="H459" si="241">H460</f>
        <v>0</v>
      </c>
      <c r="I459" s="5">
        <f t="shared" ref="I459" si="242">I460</f>
        <v>0</v>
      </c>
    </row>
    <row r="460" spans="1:9" hidden="1" outlineLevel="1">
      <c r="A460" s="22"/>
      <c r="B460" s="47"/>
      <c r="C460" s="3" t="s">
        <v>61</v>
      </c>
      <c r="D460" s="3" t="s">
        <v>24</v>
      </c>
      <c r="E460" s="20" t="s">
        <v>666</v>
      </c>
      <c r="F460" s="20">
        <v>200</v>
      </c>
      <c r="G460" s="5"/>
      <c r="H460" s="5"/>
      <c r="I460" s="5"/>
    </row>
    <row r="461" spans="1:9" hidden="1" outlineLevel="1">
      <c r="A461" s="22"/>
      <c r="B461" s="47"/>
      <c r="C461" s="3" t="s">
        <v>61</v>
      </c>
      <c r="D461" s="3" t="s">
        <v>24</v>
      </c>
      <c r="E461" s="20" t="s">
        <v>657</v>
      </c>
      <c r="F461" s="20"/>
      <c r="G461" s="5">
        <f>G462</f>
        <v>0</v>
      </c>
      <c r="H461" s="5">
        <f t="shared" ref="H461" si="243">H462</f>
        <v>0</v>
      </c>
      <c r="I461" s="5">
        <f t="shared" ref="I461" si="244">I462</f>
        <v>0</v>
      </c>
    </row>
    <row r="462" spans="1:9" hidden="1" outlineLevel="1">
      <c r="A462" s="22"/>
      <c r="B462" s="47"/>
      <c r="C462" s="3" t="s">
        <v>61</v>
      </c>
      <c r="D462" s="3" t="s">
        <v>24</v>
      </c>
      <c r="E462" s="20" t="s">
        <v>657</v>
      </c>
      <c r="F462" s="20">
        <v>200</v>
      </c>
      <c r="G462" s="5"/>
      <c r="H462" s="5"/>
      <c r="I462" s="5"/>
    </row>
    <row r="463" spans="1:9" hidden="1" outlineLevel="1">
      <c r="A463" s="22"/>
      <c r="B463" s="47"/>
      <c r="C463" s="3" t="s">
        <v>61</v>
      </c>
      <c r="D463" s="3" t="s">
        <v>24</v>
      </c>
      <c r="E463" s="20" t="s">
        <v>658</v>
      </c>
      <c r="F463" s="20"/>
      <c r="G463" s="5">
        <f>G464</f>
        <v>0</v>
      </c>
      <c r="H463" s="5">
        <f t="shared" ref="H463" si="245">H464</f>
        <v>0</v>
      </c>
      <c r="I463" s="5">
        <f t="shared" ref="I463" si="246">I464</f>
        <v>0</v>
      </c>
    </row>
    <row r="464" spans="1:9" hidden="1" outlineLevel="1">
      <c r="A464" s="22"/>
      <c r="B464" s="47"/>
      <c r="C464" s="3" t="s">
        <v>61</v>
      </c>
      <c r="D464" s="3" t="s">
        <v>24</v>
      </c>
      <c r="E464" s="20" t="s">
        <v>658</v>
      </c>
      <c r="F464" s="20">
        <v>200</v>
      </c>
      <c r="G464" s="5"/>
      <c r="H464" s="5"/>
      <c r="I464" s="5"/>
    </row>
    <row r="465" spans="1:9" hidden="1" outlineLevel="1">
      <c r="A465" s="22"/>
      <c r="B465" s="47"/>
      <c r="C465" s="3" t="s">
        <v>61</v>
      </c>
      <c r="D465" s="3" t="s">
        <v>24</v>
      </c>
      <c r="E465" s="20" t="s">
        <v>659</v>
      </c>
      <c r="F465" s="20"/>
      <c r="G465" s="5">
        <f>G466</f>
        <v>0</v>
      </c>
      <c r="H465" s="5">
        <f t="shared" ref="H465" si="247">H466</f>
        <v>0</v>
      </c>
      <c r="I465" s="5">
        <f t="shared" ref="I465" si="248">I466</f>
        <v>0</v>
      </c>
    </row>
    <row r="466" spans="1:9" hidden="1" outlineLevel="1">
      <c r="A466" s="22"/>
      <c r="B466" s="47"/>
      <c r="C466" s="3" t="s">
        <v>61</v>
      </c>
      <c r="D466" s="3" t="s">
        <v>24</v>
      </c>
      <c r="E466" s="20" t="s">
        <v>659</v>
      </c>
      <c r="F466" s="20">
        <v>200</v>
      </c>
      <c r="G466" s="5"/>
      <c r="H466" s="5"/>
      <c r="I466" s="5"/>
    </row>
    <row r="467" spans="1:9" hidden="1" outlineLevel="1">
      <c r="A467" s="22"/>
      <c r="B467" s="47"/>
      <c r="C467" s="3" t="s">
        <v>61</v>
      </c>
      <c r="D467" s="3" t="s">
        <v>24</v>
      </c>
      <c r="E467" s="20" t="s">
        <v>661</v>
      </c>
      <c r="F467" s="20"/>
      <c r="G467" s="5">
        <f>G468</f>
        <v>0</v>
      </c>
      <c r="H467" s="5">
        <f t="shared" ref="H467" si="249">H468</f>
        <v>0</v>
      </c>
      <c r="I467" s="5">
        <f t="shared" ref="I467" si="250">I468</f>
        <v>0</v>
      </c>
    </row>
    <row r="468" spans="1:9" hidden="1" outlineLevel="1">
      <c r="A468" s="22"/>
      <c r="B468" s="47"/>
      <c r="C468" s="3" t="s">
        <v>61</v>
      </c>
      <c r="D468" s="3" t="s">
        <v>24</v>
      </c>
      <c r="E468" s="20" t="s">
        <v>661</v>
      </c>
      <c r="F468" s="20">
        <v>200</v>
      </c>
      <c r="G468" s="5"/>
      <c r="H468" s="5"/>
      <c r="I468" s="5"/>
    </row>
    <row r="469" spans="1:9" hidden="1" outlineLevel="1">
      <c r="A469" s="22"/>
      <c r="B469" s="47"/>
      <c r="C469" s="3" t="s">
        <v>61</v>
      </c>
      <c r="D469" s="3" t="s">
        <v>24</v>
      </c>
      <c r="E469" s="20" t="s">
        <v>667</v>
      </c>
      <c r="F469" s="20"/>
      <c r="G469" s="5">
        <f>G470</f>
        <v>0</v>
      </c>
      <c r="H469" s="5">
        <f t="shared" ref="H469" si="251">H470</f>
        <v>0</v>
      </c>
      <c r="I469" s="5">
        <f t="shared" ref="I469" si="252">I470</f>
        <v>0</v>
      </c>
    </row>
    <row r="470" spans="1:9" hidden="1" outlineLevel="1">
      <c r="A470" s="22"/>
      <c r="B470" s="47"/>
      <c r="C470" s="3" t="s">
        <v>61</v>
      </c>
      <c r="D470" s="3" t="s">
        <v>24</v>
      </c>
      <c r="E470" s="20" t="s">
        <v>667</v>
      </c>
      <c r="F470" s="20">
        <v>200</v>
      </c>
      <c r="G470" s="5"/>
      <c r="H470" s="5"/>
      <c r="I470" s="5"/>
    </row>
    <row r="471" spans="1:9" hidden="1" outlineLevel="1">
      <c r="A471" s="22"/>
      <c r="B471" s="47"/>
      <c r="C471" s="3" t="s">
        <v>61</v>
      </c>
      <c r="D471" s="3" t="s">
        <v>24</v>
      </c>
      <c r="E471" s="20" t="s">
        <v>663</v>
      </c>
      <c r="F471" s="20"/>
      <c r="G471" s="5">
        <f>G472</f>
        <v>0</v>
      </c>
      <c r="H471" s="5">
        <f t="shared" ref="H471" si="253">H472</f>
        <v>0</v>
      </c>
      <c r="I471" s="5">
        <f t="shared" ref="I471" si="254">I472</f>
        <v>0</v>
      </c>
    </row>
    <row r="472" spans="1:9" hidden="1" outlineLevel="1">
      <c r="A472" s="22"/>
      <c r="B472" s="47"/>
      <c r="C472" s="3" t="s">
        <v>61</v>
      </c>
      <c r="D472" s="3" t="s">
        <v>24</v>
      </c>
      <c r="E472" s="20" t="s">
        <v>663</v>
      </c>
      <c r="F472" s="20">
        <v>200</v>
      </c>
      <c r="G472" s="5"/>
      <c r="H472" s="5"/>
      <c r="I472" s="5"/>
    </row>
    <row r="473" spans="1:9" hidden="1" outlineLevel="1">
      <c r="A473" s="22"/>
      <c r="B473" s="47"/>
      <c r="C473" s="3" t="s">
        <v>61</v>
      </c>
      <c r="D473" s="3" t="s">
        <v>24</v>
      </c>
      <c r="E473" s="20" t="s">
        <v>664</v>
      </c>
      <c r="F473" s="20"/>
      <c r="G473" s="5">
        <f>G474</f>
        <v>0</v>
      </c>
      <c r="H473" s="5">
        <f t="shared" ref="H473:I473" si="255">H474</f>
        <v>0</v>
      </c>
      <c r="I473" s="5">
        <f t="shared" si="255"/>
        <v>0</v>
      </c>
    </row>
    <row r="474" spans="1:9" hidden="1" outlineLevel="1">
      <c r="A474" s="22"/>
      <c r="B474" s="47"/>
      <c r="C474" s="3" t="s">
        <v>61</v>
      </c>
      <c r="D474" s="3" t="s">
        <v>24</v>
      </c>
      <c r="E474" s="20" t="s">
        <v>664</v>
      </c>
      <c r="F474" s="20">
        <v>200</v>
      </c>
      <c r="G474" s="5"/>
      <c r="H474" s="5"/>
      <c r="I474" s="5"/>
    </row>
    <row r="475" spans="1:9" s="93" customFormat="1" ht="47.25" collapsed="1">
      <c r="A475" s="85" t="s">
        <v>718</v>
      </c>
      <c r="B475" s="103"/>
      <c r="C475" s="94" t="s">
        <v>61</v>
      </c>
      <c r="D475" s="94" t="s">
        <v>24</v>
      </c>
      <c r="E475" s="91" t="s">
        <v>230</v>
      </c>
      <c r="F475" s="91"/>
      <c r="G475" s="95">
        <f>G476</f>
        <v>74720.3</v>
      </c>
      <c r="H475" s="95">
        <f t="shared" ref="H475:I475" si="256">H476</f>
        <v>102087.59999999999</v>
      </c>
      <c r="I475" s="95">
        <f t="shared" si="256"/>
        <v>104387.59999999999</v>
      </c>
    </row>
    <row r="476" spans="1:9">
      <c r="A476" s="185" t="s">
        <v>147</v>
      </c>
      <c r="B476" s="47"/>
      <c r="C476" s="3" t="s">
        <v>61</v>
      </c>
      <c r="D476" s="3" t="s">
        <v>24</v>
      </c>
      <c r="E476" s="20" t="s">
        <v>499</v>
      </c>
      <c r="F476" s="20"/>
      <c r="G476" s="5">
        <f>SUM(G477,G480,G483,G486)</f>
        <v>74720.3</v>
      </c>
      <c r="H476" s="5">
        <f t="shared" ref="H476:I476" si="257">SUM(H477,H480,H483,H486)</f>
        <v>102087.59999999999</v>
      </c>
      <c r="I476" s="5">
        <f t="shared" si="257"/>
        <v>104387.59999999999</v>
      </c>
    </row>
    <row r="477" spans="1:9" ht="31.5">
      <c r="A477" s="81" t="s">
        <v>500</v>
      </c>
      <c r="B477" s="47"/>
      <c r="C477" s="3" t="s">
        <v>61</v>
      </c>
      <c r="D477" s="3" t="s">
        <v>24</v>
      </c>
      <c r="E477" s="20" t="s">
        <v>501</v>
      </c>
      <c r="F477" s="20"/>
      <c r="G477" s="5">
        <f>SUM(G478)</f>
        <v>10097.700000000001</v>
      </c>
      <c r="H477" s="5">
        <f t="shared" ref="H477:I478" si="258">SUM(H478)</f>
        <v>13700</v>
      </c>
      <c r="I477" s="5">
        <f t="shared" si="258"/>
        <v>15000</v>
      </c>
    </row>
    <row r="478" spans="1:9">
      <c r="A478" s="49" t="s">
        <v>18</v>
      </c>
      <c r="B478" s="47"/>
      <c r="C478" s="3" t="s">
        <v>61</v>
      </c>
      <c r="D478" s="3" t="s">
        <v>24</v>
      </c>
      <c r="E478" s="20" t="s">
        <v>550</v>
      </c>
      <c r="F478" s="20"/>
      <c r="G478" s="5">
        <f>SUM(G479)</f>
        <v>10097.700000000001</v>
      </c>
      <c r="H478" s="5">
        <f t="shared" si="258"/>
        <v>13700</v>
      </c>
      <c r="I478" s="5">
        <f t="shared" si="258"/>
        <v>15000</v>
      </c>
    </row>
    <row r="479" spans="1:9" ht="31.5">
      <c r="A479" s="22" t="s">
        <v>22</v>
      </c>
      <c r="B479" s="47"/>
      <c r="C479" s="3" t="s">
        <v>61</v>
      </c>
      <c r="D479" s="3" t="s">
        <v>24</v>
      </c>
      <c r="E479" s="20" t="s">
        <v>550</v>
      </c>
      <c r="F479" s="20">
        <v>200</v>
      </c>
      <c r="G479" s="5">
        <v>10097.700000000001</v>
      </c>
      <c r="H479" s="5">
        <v>13700</v>
      </c>
      <c r="I479" s="5">
        <v>15000</v>
      </c>
    </row>
    <row r="480" spans="1:9" ht="31.5">
      <c r="A480" s="82" t="s">
        <v>502</v>
      </c>
      <c r="B480" s="47"/>
      <c r="C480" s="3" t="s">
        <v>61</v>
      </c>
      <c r="D480" s="3" t="s">
        <v>24</v>
      </c>
      <c r="E480" s="20" t="s">
        <v>503</v>
      </c>
      <c r="F480" s="20"/>
      <c r="G480" s="5">
        <f>SUM(G481)</f>
        <v>4542.1000000000004</v>
      </c>
      <c r="H480" s="5">
        <f t="shared" ref="H480:I481" si="259">SUM(H481)</f>
        <v>6000</v>
      </c>
      <c r="I480" s="5">
        <f t="shared" si="259"/>
        <v>7000</v>
      </c>
    </row>
    <row r="481" spans="1:9">
      <c r="A481" s="49" t="s">
        <v>18</v>
      </c>
      <c r="B481" s="47"/>
      <c r="C481" s="3" t="s">
        <v>61</v>
      </c>
      <c r="D481" s="3" t="s">
        <v>24</v>
      </c>
      <c r="E481" s="20" t="s">
        <v>551</v>
      </c>
      <c r="F481" s="20"/>
      <c r="G481" s="5">
        <f>SUM(G482)</f>
        <v>4542.1000000000004</v>
      </c>
      <c r="H481" s="5">
        <f t="shared" si="259"/>
        <v>6000</v>
      </c>
      <c r="I481" s="5">
        <f t="shared" si="259"/>
        <v>7000</v>
      </c>
    </row>
    <row r="482" spans="1:9" ht="31.5">
      <c r="A482" s="22" t="s">
        <v>22</v>
      </c>
      <c r="B482" s="47"/>
      <c r="C482" s="3" t="s">
        <v>61</v>
      </c>
      <c r="D482" s="3" t="s">
        <v>24</v>
      </c>
      <c r="E482" s="20" t="s">
        <v>551</v>
      </c>
      <c r="F482" s="20">
        <v>200</v>
      </c>
      <c r="G482" s="5">
        <v>4542.1000000000004</v>
      </c>
      <c r="H482" s="5">
        <v>6000</v>
      </c>
      <c r="I482" s="5">
        <v>7000</v>
      </c>
    </row>
    <row r="483" spans="1:9" ht="31.5">
      <c r="A483" s="81" t="s">
        <v>504</v>
      </c>
      <c r="B483" s="47"/>
      <c r="C483" s="3" t="s">
        <v>61</v>
      </c>
      <c r="D483" s="3" t="s">
        <v>24</v>
      </c>
      <c r="E483" s="20" t="s">
        <v>505</v>
      </c>
      <c r="F483" s="20"/>
      <c r="G483" s="5">
        <f>SUM(G484)</f>
        <v>1730.6</v>
      </c>
      <c r="H483" s="5">
        <f t="shared" ref="H483:I484" si="260">SUM(H484)</f>
        <v>3000</v>
      </c>
      <c r="I483" s="5">
        <f t="shared" si="260"/>
        <v>3000</v>
      </c>
    </row>
    <row r="484" spans="1:9">
      <c r="A484" s="49" t="s">
        <v>18</v>
      </c>
      <c r="B484" s="47"/>
      <c r="C484" s="3" t="s">
        <v>61</v>
      </c>
      <c r="D484" s="3" t="s">
        <v>24</v>
      </c>
      <c r="E484" s="20" t="s">
        <v>552</v>
      </c>
      <c r="F484" s="20"/>
      <c r="G484" s="5">
        <f>SUM(G485)</f>
        <v>1730.6</v>
      </c>
      <c r="H484" s="5">
        <f t="shared" si="260"/>
        <v>3000</v>
      </c>
      <c r="I484" s="5">
        <f t="shared" si="260"/>
        <v>3000</v>
      </c>
    </row>
    <row r="485" spans="1:9" ht="31.5">
      <c r="A485" s="22" t="s">
        <v>22</v>
      </c>
      <c r="B485" s="47"/>
      <c r="C485" s="3" t="s">
        <v>61</v>
      </c>
      <c r="D485" s="3" t="s">
        <v>24</v>
      </c>
      <c r="E485" s="20" t="s">
        <v>552</v>
      </c>
      <c r="F485" s="20">
        <v>200</v>
      </c>
      <c r="G485" s="5">
        <v>1730.6</v>
      </c>
      <c r="H485" s="5">
        <v>3000</v>
      </c>
      <c r="I485" s="5">
        <v>3000</v>
      </c>
    </row>
    <row r="486" spans="1:9" ht="31.5">
      <c r="A486" s="81" t="s">
        <v>776</v>
      </c>
      <c r="B486" s="47"/>
      <c r="C486" s="3" t="s">
        <v>61</v>
      </c>
      <c r="D486" s="3" t="s">
        <v>24</v>
      </c>
      <c r="E486" s="20" t="s">
        <v>506</v>
      </c>
      <c r="F486" s="20"/>
      <c r="G486" s="5">
        <f>SUM(G487)</f>
        <v>58349.9</v>
      </c>
      <c r="H486" s="5">
        <f t="shared" ref="H486:I486" si="261">SUM(H487)</f>
        <v>79387.599999999991</v>
      </c>
      <c r="I486" s="5">
        <f t="shared" si="261"/>
        <v>79387.599999999991</v>
      </c>
    </row>
    <row r="487" spans="1:9">
      <c r="A487" s="81" t="s">
        <v>216</v>
      </c>
      <c r="B487" s="47"/>
      <c r="C487" s="3" t="s">
        <v>61</v>
      </c>
      <c r="D487" s="3" t="s">
        <v>24</v>
      </c>
      <c r="E487" s="20" t="s">
        <v>553</v>
      </c>
      <c r="F487" s="20"/>
      <c r="G487" s="5">
        <f>SUM(G488:G490)</f>
        <v>58349.9</v>
      </c>
      <c r="H487" s="5">
        <f t="shared" ref="H487:I487" si="262">SUM(H488:H490)</f>
        <v>79387.599999999991</v>
      </c>
      <c r="I487" s="5">
        <f t="shared" si="262"/>
        <v>79387.599999999991</v>
      </c>
    </row>
    <row r="488" spans="1:9" ht="47.25">
      <c r="A488" s="2" t="s">
        <v>21</v>
      </c>
      <c r="B488" s="47"/>
      <c r="C488" s="3" t="s">
        <v>61</v>
      </c>
      <c r="D488" s="3" t="s">
        <v>24</v>
      </c>
      <c r="E488" s="20" t="s">
        <v>553</v>
      </c>
      <c r="F488" s="20">
        <v>100</v>
      </c>
      <c r="G488" s="5">
        <v>57835.3</v>
      </c>
      <c r="H488" s="5">
        <v>78215.199999999997</v>
      </c>
      <c r="I488" s="5">
        <v>78215.199999999997</v>
      </c>
    </row>
    <row r="489" spans="1:9" ht="31.5">
      <c r="A489" s="185" t="s">
        <v>22</v>
      </c>
      <c r="B489" s="47"/>
      <c r="C489" s="3" t="s">
        <v>61</v>
      </c>
      <c r="D489" s="3" t="s">
        <v>24</v>
      </c>
      <c r="E489" s="20" t="s">
        <v>553</v>
      </c>
      <c r="F489" s="20">
        <v>200</v>
      </c>
      <c r="G489" s="5">
        <v>364.9</v>
      </c>
      <c r="H489" s="5">
        <v>964.9</v>
      </c>
      <c r="I489" s="5">
        <v>964.9</v>
      </c>
    </row>
    <row r="490" spans="1:9">
      <c r="A490" s="185" t="s">
        <v>10</v>
      </c>
      <c r="B490" s="3"/>
      <c r="C490" s="3" t="s">
        <v>61</v>
      </c>
      <c r="D490" s="3" t="s">
        <v>24</v>
      </c>
      <c r="E490" s="20" t="s">
        <v>553</v>
      </c>
      <c r="F490" s="20">
        <v>800</v>
      </c>
      <c r="G490" s="5">
        <v>149.69999999999999</v>
      </c>
      <c r="H490" s="5">
        <v>207.5</v>
      </c>
      <c r="I490" s="5">
        <v>207.5</v>
      </c>
    </row>
    <row r="491" spans="1:9" s="93" customFormat="1" hidden="1">
      <c r="A491" s="85" t="s">
        <v>82</v>
      </c>
      <c r="B491" s="94"/>
      <c r="C491" s="94" t="s">
        <v>61</v>
      </c>
      <c r="D491" s="94" t="s">
        <v>24</v>
      </c>
      <c r="E491" s="91" t="s">
        <v>83</v>
      </c>
      <c r="F491" s="91"/>
      <c r="G491" s="95">
        <f>G492</f>
        <v>0</v>
      </c>
      <c r="H491" s="95"/>
      <c r="I491" s="95"/>
    </row>
    <row r="492" spans="1:9" ht="31.5" hidden="1">
      <c r="A492" s="185" t="s">
        <v>644</v>
      </c>
      <c r="B492" s="3"/>
      <c r="C492" s="3" t="s">
        <v>61</v>
      </c>
      <c r="D492" s="3" t="s">
        <v>24</v>
      </c>
      <c r="E492" s="20" t="s">
        <v>643</v>
      </c>
      <c r="F492" s="20"/>
      <c r="G492" s="5">
        <f>G493</f>
        <v>0</v>
      </c>
      <c r="H492" s="5"/>
      <c r="I492" s="5"/>
    </row>
    <row r="493" spans="1:9" hidden="1">
      <c r="A493" s="185" t="s">
        <v>10</v>
      </c>
      <c r="B493" s="3"/>
      <c r="C493" s="3" t="s">
        <v>61</v>
      </c>
      <c r="D493" s="3" t="s">
        <v>24</v>
      </c>
      <c r="E493" s="20" t="s">
        <v>643</v>
      </c>
      <c r="F493" s="20">
        <v>800</v>
      </c>
      <c r="G493" s="5"/>
      <c r="H493" s="5"/>
      <c r="I493" s="5"/>
    </row>
    <row r="494" spans="1:9">
      <c r="A494" s="2" t="s">
        <v>69</v>
      </c>
      <c r="B494" s="3"/>
      <c r="C494" s="186" t="s">
        <v>61</v>
      </c>
      <c r="D494" s="186" t="s">
        <v>61</v>
      </c>
      <c r="E494" s="186"/>
      <c r="F494" s="186"/>
      <c r="G494" s="7">
        <f>G499+G508+G495</f>
        <v>3922.1</v>
      </c>
      <c r="H494" s="7">
        <f t="shared" ref="H494:I494" si="263">H499+H508+H495</f>
        <v>35820.699999999997</v>
      </c>
      <c r="I494" s="7">
        <f t="shared" si="263"/>
        <v>42493.8</v>
      </c>
    </row>
    <row r="495" spans="1:9">
      <c r="A495" s="185" t="s">
        <v>143</v>
      </c>
      <c r="B495" s="18"/>
      <c r="C495" s="186" t="s">
        <v>61</v>
      </c>
      <c r="D495" s="186" t="s">
        <v>61</v>
      </c>
      <c r="E495" s="20" t="s">
        <v>144</v>
      </c>
      <c r="F495" s="186"/>
      <c r="G495" s="7">
        <f>G496</f>
        <v>3500</v>
      </c>
      <c r="H495" s="7">
        <f t="shared" ref="H495:I496" si="264">H496</f>
        <v>3500</v>
      </c>
      <c r="I495" s="7">
        <f t="shared" si="264"/>
        <v>42200</v>
      </c>
    </row>
    <row r="496" spans="1:9" ht="31.5">
      <c r="A496" s="185" t="s">
        <v>862</v>
      </c>
      <c r="B496" s="18"/>
      <c r="C496" s="186" t="s">
        <v>61</v>
      </c>
      <c r="D496" s="186" t="s">
        <v>61</v>
      </c>
      <c r="E496" s="20" t="s">
        <v>145</v>
      </c>
      <c r="F496" s="186"/>
      <c r="G496" s="7">
        <f>G497</f>
        <v>3500</v>
      </c>
      <c r="H496" s="7">
        <f t="shared" si="264"/>
        <v>3500</v>
      </c>
      <c r="I496" s="7">
        <f t="shared" si="264"/>
        <v>42200</v>
      </c>
    </row>
    <row r="497" spans="1:9">
      <c r="A497" s="2" t="s">
        <v>18</v>
      </c>
      <c r="B497" s="18"/>
      <c r="C497" s="186" t="s">
        <v>61</v>
      </c>
      <c r="D497" s="186" t="s">
        <v>61</v>
      </c>
      <c r="E497" s="20" t="s">
        <v>222</v>
      </c>
      <c r="F497" s="186"/>
      <c r="G497" s="7">
        <f>SUM(G498)</f>
        <v>3500</v>
      </c>
      <c r="H497" s="7">
        <f t="shared" ref="H497:I497" si="265">SUM(H498)</f>
        <v>3500</v>
      </c>
      <c r="I497" s="7">
        <f t="shared" si="265"/>
        <v>42200</v>
      </c>
    </row>
    <row r="498" spans="1:9" ht="31.5">
      <c r="A498" s="185" t="s">
        <v>22</v>
      </c>
      <c r="B498" s="18"/>
      <c r="C498" s="186" t="s">
        <v>61</v>
      </c>
      <c r="D498" s="186" t="s">
        <v>61</v>
      </c>
      <c r="E498" s="20" t="s">
        <v>222</v>
      </c>
      <c r="F498" s="186" t="s">
        <v>32</v>
      </c>
      <c r="G498" s="7">
        <v>3500</v>
      </c>
      <c r="H498" s="7">
        <v>3500</v>
      </c>
      <c r="I498" s="7">
        <v>42200</v>
      </c>
    </row>
    <row r="499" spans="1:9" s="93" customFormat="1" ht="47.25">
      <c r="A499" s="85" t="s">
        <v>709</v>
      </c>
      <c r="B499" s="102"/>
      <c r="C499" s="90" t="s">
        <v>61</v>
      </c>
      <c r="D499" s="90" t="s">
        <v>61</v>
      </c>
      <c r="E499" s="91" t="s">
        <v>139</v>
      </c>
      <c r="F499" s="90"/>
      <c r="G499" s="92">
        <f>G504+G500</f>
        <v>128.30000000000001</v>
      </c>
      <c r="H499" s="92">
        <f t="shared" ref="H499:I499" si="266">H504+H500</f>
        <v>32026.9</v>
      </c>
      <c r="I499" s="92">
        <f t="shared" si="266"/>
        <v>0</v>
      </c>
    </row>
    <row r="500" spans="1:9">
      <c r="A500" s="185" t="s">
        <v>184</v>
      </c>
      <c r="B500" s="18"/>
      <c r="C500" s="3" t="s">
        <v>61</v>
      </c>
      <c r="D500" s="3" t="s">
        <v>61</v>
      </c>
      <c r="E500" s="20" t="s">
        <v>534</v>
      </c>
      <c r="F500" s="186"/>
      <c r="G500" s="7">
        <f>G501</f>
        <v>0</v>
      </c>
      <c r="H500" s="7">
        <f t="shared" ref="H500:I502" si="267">H501</f>
        <v>32026.9</v>
      </c>
      <c r="I500" s="7">
        <f t="shared" si="267"/>
        <v>0</v>
      </c>
    </row>
    <row r="501" spans="1:9" ht="31.5">
      <c r="A501" s="185" t="s">
        <v>870</v>
      </c>
      <c r="B501" s="18"/>
      <c r="C501" s="3" t="s">
        <v>61</v>
      </c>
      <c r="D501" s="3" t="s">
        <v>61</v>
      </c>
      <c r="E501" s="20" t="s">
        <v>858</v>
      </c>
      <c r="F501" s="186"/>
      <c r="G501" s="7">
        <f>G502</f>
        <v>0</v>
      </c>
      <c r="H501" s="7">
        <f t="shared" si="267"/>
        <v>32026.9</v>
      </c>
      <c r="I501" s="7">
        <f t="shared" si="267"/>
        <v>0</v>
      </c>
    </row>
    <row r="502" spans="1:9">
      <c r="A502" s="185" t="s">
        <v>857</v>
      </c>
      <c r="B502" s="18"/>
      <c r="C502" s="3" t="s">
        <v>61</v>
      </c>
      <c r="D502" s="3" t="s">
        <v>61</v>
      </c>
      <c r="E502" s="20" t="s">
        <v>859</v>
      </c>
      <c r="F502" s="186"/>
      <c r="G502" s="7">
        <f>G503</f>
        <v>0</v>
      </c>
      <c r="H502" s="7">
        <f t="shared" si="267"/>
        <v>32026.9</v>
      </c>
      <c r="I502" s="7">
        <f t="shared" si="267"/>
        <v>0</v>
      </c>
    </row>
    <row r="503" spans="1:9" ht="31.5">
      <c r="A503" s="185" t="s">
        <v>100</v>
      </c>
      <c r="B503" s="18"/>
      <c r="C503" s="3" t="s">
        <v>61</v>
      </c>
      <c r="D503" s="3" t="s">
        <v>61</v>
      </c>
      <c r="E503" s="20" t="s">
        <v>859</v>
      </c>
      <c r="F503" s="186" t="s">
        <v>95</v>
      </c>
      <c r="G503" s="7"/>
      <c r="H503" s="7">
        <v>32026.9</v>
      </c>
      <c r="I503" s="7"/>
    </row>
    <row r="504" spans="1:9">
      <c r="A504" s="22" t="s">
        <v>267</v>
      </c>
      <c r="B504" s="3"/>
      <c r="C504" s="3" t="s">
        <v>61</v>
      </c>
      <c r="D504" s="3" t="s">
        <v>61</v>
      </c>
      <c r="E504" s="4" t="s">
        <v>268</v>
      </c>
      <c r="F504" s="3"/>
      <c r="G504" s="5">
        <f>G505</f>
        <v>128.30000000000001</v>
      </c>
      <c r="H504" s="5">
        <f t="shared" ref="H504:I504" si="268">H505</f>
        <v>0</v>
      </c>
      <c r="I504" s="5">
        <f t="shared" si="268"/>
        <v>0</v>
      </c>
    </row>
    <row r="505" spans="1:9" ht="31.5">
      <c r="A505" s="49" t="s">
        <v>793</v>
      </c>
      <c r="B505" s="3"/>
      <c r="C505" s="3" t="s">
        <v>61</v>
      </c>
      <c r="D505" s="3" t="s">
        <v>61</v>
      </c>
      <c r="E505" s="20" t="s">
        <v>272</v>
      </c>
      <c r="F505" s="3"/>
      <c r="G505" s="5">
        <f>G506</f>
        <v>128.30000000000001</v>
      </c>
      <c r="H505" s="5">
        <f t="shared" ref="H505:I505" si="269">H506</f>
        <v>0</v>
      </c>
      <c r="I505" s="5">
        <f t="shared" si="269"/>
        <v>0</v>
      </c>
    </row>
    <row r="506" spans="1:9" ht="31.5">
      <c r="A506" s="49" t="s">
        <v>270</v>
      </c>
      <c r="B506" s="3"/>
      <c r="C506" s="3" t="s">
        <v>61</v>
      </c>
      <c r="D506" s="3" t="s">
        <v>61</v>
      </c>
      <c r="E506" s="20" t="s">
        <v>273</v>
      </c>
      <c r="F506" s="3"/>
      <c r="G506" s="5">
        <f>G507</f>
        <v>128.30000000000001</v>
      </c>
      <c r="H506" s="5">
        <f t="shared" ref="H506:I506" si="270">H507</f>
        <v>0</v>
      </c>
      <c r="I506" s="5">
        <f t="shared" si="270"/>
        <v>0</v>
      </c>
    </row>
    <row r="507" spans="1:9" ht="31.5">
      <c r="A507" s="21" t="s">
        <v>100</v>
      </c>
      <c r="B507" s="3"/>
      <c r="C507" s="3" t="s">
        <v>61</v>
      </c>
      <c r="D507" s="3" t="s">
        <v>61</v>
      </c>
      <c r="E507" s="20" t="s">
        <v>273</v>
      </c>
      <c r="F507" s="3" t="s">
        <v>95</v>
      </c>
      <c r="G507" s="5">
        <v>128.30000000000001</v>
      </c>
      <c r="H507" s="5"/>
      <c r="I507" s="5"/>
    </row>
    <row r="508" spans="1:9" s="93" customFormat="1">
      <c r="A508" s="97" t="s">
        <v>82</v>
      </c>
      <c r="B508" s="94"/>
      <c r="C508" s="90" t="s">
        <v>61</v>
      </c>
      <c r="D508" s="90" t="s">
        <v>61</v>
      </c>
      <c r="E508" s="90" t="s">
        <v>83</v>
      </c>
      <c r="F508" s="90"/>
      <c r="G508" s="92">
        <f>SUM(G509)</f>
        <v>293.8</v>
      </c>
      <c r="H508" s="92">
        <f t="shared" ref="H508:I508" si="271">SUM(H509)</f>
        <v>293.8</v>
      </c>
      <c r="I508" s="92">
        <f t="shared" si="271"/>
        <v>293.8</v>
      </c>
    </row>
    <row r="509" spans="1:9" ht="47.25">
      <c r="A509" s="185" t="s">
        <v>287</v>
      </c>
      <c r="B509" s="186"/>
      <c r="C509" s="186" t="s">
        <v>61</v>
      </c>
      <c r="D509" s="186" t="s">
        <v>61</v>
      </c>
      <c r="E509" s="186" t="s">
        <v>127</v>
      </c>
      <c r="F509" s="20"/>
      <c r="G509" s="7">
        <f>SUM(G510:G511)</f>
        <v>293.8</v>
      </c>
      <c r="H509" s="7">
        <f>SUM(H510:H511)</f>
        <v>293.8</v>
      </c>
      <c r="I509" s="7">
        <f>SUM(I510:I511)</f>
        <v>293.8</v>
      </c>
    </row>
    <row r="510" spans="1:9" ht="47.25">
      <c r="A510" s="2" t="s">
        <v>21</v>
      </c>
      <c r="B510" s="186"/>
      <c r="C510" s="186" t="s">
        <v>61</v>
      </c>
      <c r="D510" s="186" t="s">
        <v>61</v>
      </c>
      <c r="E510" s="186" t="s">
        <v>127</v>
      </c>
      <c r="F510" s="186" t="s">
        <v>31</v>
      </c>
      <c r="G510" s="7">
        <v>284.3</v>
      </c>
      <c r="H510" s="7">
        <v>284.3</v>
      </c>
      <c r="I510" s="7">
        <v>284.3</v>
      </c>
    </row>
    <row r="511" spans="1:9" ht="31.5">
      <c r="A511" s="185" t="s">
        <v>22</v>
      </c>
      <c r="B511" s="186"/>
      <c r="C511" s="186" t="s">
        <v>61</v>
      </c>
      <c r="D511" s="186" t="s">
        <v>61</v>
      </c>
      <c r="E511" s="186" t="s">
        <v>127</v>
      </c>
      <c r="F511" s="186" t="s">
        <v>32</v>
      </c>
      <c r="G511" s="7">
        <v>9.5</v>
      </c>
      <c r="H511" s="7">
        <v>9.5</v>
      </c>
      <c r="I511" s="7">
        <v>9.5</v>
      </c>
    </row>
    <row r="512" spans="1:9">
      <c r="A512" s="185" t="s">
        <v>118</v>
      </c>
      <c r="B512" s="18"/>
      <c r="C512" s="186" t="s">
        <v>26</v>
      </c>
      <c r="D512" s="20"/>
      <c r="E512" s="20"/>
      <c r="F512" s="20"/>
      <c r="G512" s="7">
        <f>SUM(G513+G522)</f>
        <v>23021.1</v>
      </c>
      <c r="H512" s="7">
        <f>SUM(H513+H522)</f>
        <v>28382.1</v>
      </c>
      <c r="I512" s="7">
        <f>SUM(I513+I522)</f>
        <v>37234.400000000001</v>
      </c>
    </row>
    <row r="513" spans="1:9">
      <c r="A513" s="185" t="s">
        <v>94</v>
      </c>
      <c r="B513" s="18"/>
      <c r="C513" s="186" t="s">
        <v>26</v>
      </c>
      <c r="D513" s="186" t="s">
        <v>24</v>
      </c>
      <c r="E513" s="20"/>
      <c r="F513" s="20"/>
      <c r="G513" s="7">
        <f>G514</f>
        <v>15742.300000000001</v>
      </c>
      <c r="H513" s="7">
        <f t="shared" ref="H513:I513" si="272">H514</f>
        <v>17624.099999999999</v>
      </c>
      <c r="I513" s="7">
        <f t="shared" si="272"/>
        <v>17624.099999999999</v>
      </c>
    </row>
    <row r="514" spans="1:9" s="93" customFormat="1" ht="31.5">
      <c r="A514" s="85" t="s">
        <v>708</v>
      </c>
      <c r="B514" s="102"/>
      <c r="C514" s="90" t="s">
        <v>26</v>
      </c>
      <c r="D514" s="90" t="s">
        <v>24</v>
      </c>
      <c r="E514" s="91" t="s">
        <v>136</v>
      </c>
      <c r="F514" s="91"/>
      <c r="G514" s="92">
        <f>G515</f>
        <v>15742.300000000001</v>
      </c>
      <c r="H514" s="92">
        <f t="shared" ref="H514:I516" si="273">H515</f>
        <v>17624.099999999999</v>
      </c>
      <c r="I514" s="92">
        <f t="shared" si="273"/>
        <v>17624.099999999999</v>
      </c>
    </row>
    <row r="515" spans="1:9">
      <c r="A515" s="185" t="s">
        <v>147</v>
      </c>
      <c r="B515" s="18"/>
      <c r="C515" s="186" t="s">
        <v>26</v>
      </c>
      <c r="D515" s="186" t="s">
        <v>24</v>
      </c>
      <c r="E515" s="20" t="s">
        <v>182</v>
      </c>
      <c r="F515" s="20"/>
      <c r="G515" s="7">
        <f>G516</f>
        <v>15742.300000000001</v>
      </c>
      <c r="H515" s="7">
        <f t="shared" si="273"/>
        <v>17624.099999999999</v>
      </c>
      <c r="I515" s="7">
        <f t="shared" si="273"/>
        <v>17624.099999999999</v>
      </c>
    </row>
    <row r="516" spans="1:9" ht="47.25">
      <c r="A516" s="185" t="s">
        <v>750</v>
      </c>
      <c r="B516" s="18"/>
      <c r="C516" s="186" t="s">
        <v>26</v>
      </c>
      <c r="D516" s="186" t="s">
        <v>24</v>
      </c>
      <c r="E516" s="20" t="s">
        <v>220</v>
      </c>
      <c r="F516" s="20"/>
      <c r="G516" s="7">
        <f>G517</f>
        <v>15742.300000000001</v>
      </c>
      <c r="H516" s="7">
        <f t="shared" si="273"/>
        <v>17624.099999999999</v>
      </c>
      <c r="I516" s="7">
        <f t="shared" si="273"/>
        <v>17624.099999999999</v>
      </c>
    </row>
    <row r="517" spans="1:9">
      <c r="A517" s="185" t="s">
        <v>216</v>
      </c>
      <c r="B517" s="18"/>
      <c r="C517" s="186" t="s">
        <v>26</v>
      </c>
      <c r="D517" s="186" t="s">
        <v>24</v>
      </c>
      <c r="E517" s="20" t="s">
        <v>241</v>
      </c>
      <c r="F517" s="20"/>
      <c r="G517" s="7">
        <f>SUM(G518:G521)</f>
        <v>15742.300000000001</v>
      </c>
      <c r="H517" s="7">
        <f>SUM(H518:H521)</f>
        <v>17624.099999999999</v>
      </c>
      <c r="I517" s="7">
        <f>SUM(I518:I521)</f>
        <v>17624.099999999999</v>
      </c>
    </row>
    <row r="518" spans="1:9" ht="47.25">
      <c r="A518" s="2" t="s">
        <v>21</v>
      </c>
      <c r="B518" s="18"/>
      <c r="C518" s="186" t="s">
        <v>26</v>
      </c>
      <c r="D518" s="186" t="s">
        <v>24</v>
      </c>
      <c r="E518" s="20" t="s">
        <v>241</v>
      </c>
      <c r="F518" s="186" t="s">
        <v>31</v>
      </c>
      <c r="G518" s="7">
        <v>14147.1</v>
      </c>
      <c r="H518" s="7">
        <v>15247.1</v>
      </c>
      <c r="I518" s="7">
        <v>15247.1</v>
      </c>
    </row>
    <row r="519" spans="1:9" ht="31.5">
      <c r="A519" s="185" t="s">
        <v>22</v>
      </c>
      <c r="B519" s="18"/>
      <c r="C519" s="186" t="s">
        <v>26</v>
      </c>
      <c r="D519" s="186" t="s">
        <v>24</v>
      </c>
      <c r="E519" s="20" t="s">
        <v>241</v>
      </c>
      <c r="F519" s="186" t="s">
        <v>32</v>
      </c>
      <c r="G519" s="7">
        <v>1303.2</v>
      </c>
      <c r="H519" s="7">
        <v>2000</v>
      </c>
      <c r="I519" s="7">
        <v>2000</v>
      </c>
    </row>
    <row r="520" spans="1:9" hidden="1">
      <c r="A520" s="185" t="s">
        <v>19</v>
      </c>
      <c r="B520" s="18"/>
      <c r="C520" s="186" t="s">
        <v>26</v>
      </c>
      <c r="D520" s="186" t="s">
        <v>24</v>
      </c>
      <c r="E520" s="20" t="s">
        <v>241</v>
      </c>
      <c r="F520" s="186" t="s">
        <v>39</v>
      </c>
      <c r="G520" s="7"/>
      <c r="H520" s="7"/>
      <c r="I520" s="7"/>
    </row>
    <row r="521" spans="1:9">
      <c r="A521" s="185" t="s">
        <v>10</v>
      </c>
      <c r="B521" s="18"/>
      <c r="C521" s="186" t="s">
        <v>26</v>
      </c>
      <c r="D521" s="186" t="s">
        <v>24</v>
      </c>
      <c r="E521" s="20" t="s">
        <v>241</v>
      </c>
      <c r="F521" s="186" t="s">
        <v>36</v>
      </c>
      <c r="G521" s="7">
        <v>292</v>
      </c>
      <c r="H521" s="7">
        <v>377</v>
      </c>
      <c r="I521" s="7">
        <v>377</v>
      </c>
    </row>
    <row r="522" spans="1:9">
      <c r="A522" s="185" t="s">
        <v>70</v>
      </c>
      <c r="B522" s="18"/>
      <c r="C522" s="186" t="s">
        <v>26</v>
      </c>
      <c r="D522" s="186" t="s">
        <v>61</v>
      </c>
      <c r="E522" s="20"/>
      <c r="F522" s="20"/>
      <c r="G522" s="7">
        <f>G523+G530</f>
        <v>7278.7999999999993</v>
      </c>
      <c r="H522" s="7">
        <f>H523+H530</f>
        <v>10758.000000000002</v>
      </c>
      <c r="I522" s="7">
        <f>I523+I530</f>
        <v>19610.300000000003</v>
      </c>
    </row>
    <row r="523" spans="1:9" s="93" customFormat="1" ht="31.5">
      <c r="A523" s="85" t="s">
        <v>708</v>
      </c>
      <c r="B523" s="102"/>
      <c r="C523" s="90" t="s">
        <v>26</v>
      </c>
      <c r="D523" s="90" t="s">
        <v>61</v>
      </c>
      <c r="E523" s="91" t="s">
        <v>136</v>
      </c>
      <c r="F523" s="91"/>
      <c r="G523" s="92">
        <f>G524</f>
        <v>6857.0999999999995</v>
      </c>
      <c r="H523" s="92">
        <f t="shared" ref="H523:I524" si="274">H524</f>
        <v>10336.300000000001</v>
      </c>
      <c r="I523" s="92">
        <f t="shared" si="274"/>
        <v>19188.600000000002</v>
      </c>
    </row>
    <row r="524" spans="1:9">
      <c r="A524" s="185" t="s">
        <v>147</v>
      </c>
      <c r="B524" s="18"/>
      <c r="C524" s="186" t="s">
        <v>26</v>
      </c>
      <c r="D524" s="186" t="s">
        <v>61</v>
      </c>
      <c r="E524" s="20" t="s">
        <v>182</v>
      </c>
      <c r="F524" s="20"/>
      <c r="G524" s="7">
        <f>G525</f>
        <v>6857.0999999999995</v>
      </c>
      <c r="H524" s="7">
        <f t="shared" si="274"/>
        <v>10336.300000000001</v>
      </c>
      <c r="I524" s="7">
        <f t="shared" si="274"/>
        <v>19188.600000000002</v>
      </c>
    </row>
    <row r="525" spans="1:9" ht="47.25">
      <c r="A525" s="185" t="s">
        <v>749</v>
      </c>
      <c r="B525" s="18"/>
      <c r="C525" s="186" t="s">
        <v>26</v>
      </c>
      <c r="D525" s="186" t="s">
        <v>61</v>
      </c>
      <c r="E525" s="20" t="s">
        <v>183</v>
      </c>
      <c r="F525" s="20"/>
      <c r="G525" s="7">
        <f>G526+G528</f>
        <v>6857.0999999999995</v>
      </c>
      <c r="H525" s="7">
        <f t="shared" ref="H525:I525" si="275">H526+H528</f>
        <v>10336.300000000001</v>
      </c>
      <c r="I525" s="7">
        <f t="shared" si="275"/>
        <v>19188.600000000002</v>
      </c>
    </row>
    <row r="526" spans="1:9">
      <c r="A526" s="185" t="s">
        <v>18</v>
      </c>
      <c r="B526" s="18"/>
      <c r="C526" s="186" t="s">
        <v>26</v>
      </c>
      <c r="D526" s="186" t="s">
        <v>61</v>
      </c>
      <c r="E526" s="20" t="s">
        <v>221</v>
      </c>
      <c r="F526" s="20"/>
      <c r="G526" s="7">
        <f>G527</f>
        <v>6797.4</v>
      </c>
      <c r="H526" s="7">
        <f t="shared" ref="H526:I526" si="276">H527</f>
        <v>10276.6</v>
      </c>
      <c r="I526" s="7">
        <f t="shared" si="276"/>
        <v>19128.900000000001</v>
      </c>
    </row>
    <row r="527" spans="1:9" ht="31.5">
      <c r="A527" s="185" t="s">
        <v>22</v>
      </c>
      <c r="B527" s="18"/>
      <c r="C527" s="186" t="s">
        <v>26</v>
      </c>
      <c r="D527" s="186" t="s">
        <v>61</v>
      </c>
      <c r="E527" s="20" t="s">
        <v>221</v>
      </c>
      <c r="F527" s="186" t="s">
        <v>32</v>
      </c>
      <c r="G527" s="7">
        <v>6797.4</v>
      </c>
      <c r="H527" s="7">
        <v>10276.6</v>
      </c>
      <c r="I527" s="7">
        <v>19128.900000000001</v>
      </c>
    </row>
    <row r="528" spans="1:9" ht="141.75">
      <c r="A528" s="185" t="s">
        <v>574</v>
      </c>
      <c r="B528" s="18"/>
      <c r="C528" s="186" t="s">
        <v>26</v>
      </c>
      <c r="D528" s="186" t="s">
        <v>61</v>
      </c>
      <c r="E528" s="4" t="s">
        <v>804</v>
      </c>
      <c r="F528" s="186"/>
      <c r="G528" s="7">
        <f>G529</f>
        <v>59.7</v>
      </c>
      <c r="H528" s="7">
        <f>H529</f>
        <v>59.7</v>
      </c>
      <c r="I528" s="7">
        <f t="shared" ref="I528" si="277">I529</f>
        <v>59.7</v>
      </c>
    </row>
    <row r="529" spans="1:9" ht="31.5">
      <c r="A529" s="185" t="s">
        <v>22</v>
      </c>
      <c r="B529" s="18"/>
      <c r="C529" s="186" t="s">
        <v>26</v>
      </c>
      <c r="D529" s="186" t="s">
        <v>61</v>
      </c>
      <c r="E529" s="4" t="s">
        <v>804</v>
      </c>
      <c r="F529" s="186" t="s">
        <v>32</v>
      </c>
      <c r="G529" s="7">
        <v>59.7</v>
      </c>
      <c r="H529" s="7">
        <v>59.7</v>
      </c>
      <c r="I529" s="7">
        <v>59.7</v>
      </c>
    </row>
    <row r="530" spans="1:9" s="93" customFormat="1" ht="47.25">
      <c r="A530" s="97" t="s">
        <v>713</v>
      </c>
      <c r="B530" s="94"/>
      <c r="C530" s="90" t="s">
        <v>26</v>
      </c>
      <c r="D530" s="90" t="s">
        <v>61</v>
      </c>
      <c r="E530" s="94" t="s">
        <v>185</v>
      </c>
      <c r="F530" s="94"/>
      <c r="G530" s="95">
        <f>G531</f>
        <v>421.7</v>
      </c>
      <c r="H530" s="95">
        <f>H531</f>
        <v>421.7</v>
      </c>
      <c r="I530" s="95">
        <f>I531</f>
        <v>421.7</v>
      </c>
    </row>
    <row r="531" spans="1:9">
      <c r="A531" s="185" t="s">
        <v>147</v>
      </c>
      <c r="B531" s="3"/>
      <c r="C531" s="186" t="s">
        <v>26</v>
      </c>
      <c r="D531" s="186" t="s">
        <v>61</v>
      </c>
      <c r="E531" s="3" t="s">
        <v>187</v>
      </c>
      <c r="F531" s="3"/>
      <c r="G531" s="5">
        <f>G532</f>
        <v>421.7</v>
      </c>
      <c r="H531" s="5">
        <f t="shared" ref="H531:H532" si="278">H532</f>
        <v>421.7</v>
      </c>
      <c r="I531" s="5">
        <f t="shared" ref="I531:I532" si="279">I532</f>
        <v>421.7</v>
      </c>
    </row>
    <row r="532" spans="1:9" ht="31.5">
      <c r="A532" s="185" t="s">
        <v>214</v>
      </c>
      <c r="B532" s="3"/>
      <c r="C532" s="186" t="s">
        <v>26</v>
      </c>
      <c r="D532" s="186" t="s">
        <v>61</v>
      </c>
      <c r="E532" s="3" t="s">
        <v>186</v>
      </c>
      <c r="F532" s="3"/>
      <c r="G532" s="5">
        <f>G533</f>
        <v>421.7</v>
      </c>
      <c r="H532" s="5">
        <f t="shared" si="278"/>
        <v>421.7</v>
      </c>
      <c r="I532" s="5">
        <f t="shared" si="279"/>
        <v>421.7</v>
      </c>
    </row>
    <row r="533" spans="1:9" ht="31.5">
      <c r="A533" s="2" t="s">
        <v>215</v>
      </c>
      <c r="B533" s="3"/>
      <c r="C533" s="186" t="s">
        <v>26</v>
      </c>
      <c r="D533" s="186" t="s">
        <v>61</v>
      </c>
      <c r="E533" s="3" t="s">
        <v>242</v>
      </c>
      <c r="F533" s="3"/>
      <c r="G533" s="5">
        <f t="shared" ref="G533:I533" si="280">SUM(G534)</f>
        <v>421.7</v>
      </c>
      <c r="H533" s="5">
        <f t="shared" si="280"/>
        <v>421.7</v>
      </c>
      <c r="I533" s="5">
        <f t="shared" si="280"/>
        <v>421.7</v>
      </c>
    </row>
    <row r="534" spans="1:9" ht="31.5">
      <c r="A534" s="2" t="s">
        <v>22</v>
      </c>
      <c r="B534" s="3"/>
      <c r="C534" s="186" t="s">
        <v>26</v>
      </c>
      <c r="D534" s="186" t="s">
        <v>61</v>
      </c>
      <c r="E534" s="3" t="s">
        <v>242</v>
      </c>
      <c r="F534" s="3" t="s">
        <v>32</v>
      </c>
      <c r="G534" s="5">
        <v>421.7</v>
      </c>
      <c r="H534" s="7">
        <v>421.7</v>
      </c>
      <c r="I534" s="7">
        <v>421.7</v>
      </c>
    </row>
    <row r="535" spans="1:9">
      <c r="A535" s="2" t="s">
        <v>46</v>
      </c>
      <c r="B535" s="18"/>
      <c r="C535" s="186" t="s">
        <v>47</v>
      </c>
      <c r="D535" s="186"/>
      <c r="E535" s="20"/>
      <c r="F535" s="186"/>
      <c r="G535" s="7">
        <f>SUM(G536)</f>
        <v>9750</v>
      </c>
      <c r="H535" s="7">
        <f t="shared" ref="H535:I535" si="281">SUM(H536)</f>
        <v>0</v>
      </c>
      <c r="I535" s="7">
        <f t="shared" si="281"/>
        <v>0</v>
      </c>
    </row>
    <row r="536" spans="1:9">
      <c r="A536" s="185" t="s">
        <v>74</v>
      </c>
      <c r="B536" s="18"/>
      <c r="C536" s="186" t="s">
        <v>47</v>
      </c>
      <c r="D536" s="186" t="s">
        <v>64</v>
      </c>
      <c r="E536" s="20"/>
      <c r="F536" s="186"/>
      <c r="G536" s="7">
        <f t="shared" ref="G536:I536" si="282">SUM(G537)</f>
        <v>9750</v>
      </c>
      <c r="H536" s="7">
        <f t="shared" si="282"/>
        <v>0</v>
      </c>
      <c r="I536" s="7">
        <f t="shared" si="282"/>
        <v>0</v>
      </c>
    </row>
    <row r="537" spans="1:9" s="93" customFormat="1" ht="47.25">
      <c r="A537" s="85" t="s">
        <v>709</v>
      </c>
      <c r="B537" s="102"/>
      <c r="C537" s="90" t="s">
        <v>47</v>
      </c>
      <c r="D537" s="90" t="s">
        <v>64</v>
      </c>
      <c r="E537" s="91" t="s">
        <v>139</v>
      </c>
      <c r="F537" s="91"/>
      <c r="G537" s="92">
        <f>G538</f>
        <v>9750</v>
      </c>
      <c r="H537" s="92">
        <f t="shared" ref="H537:I537" si="283">H538</f>
        <v>0</v>
      </c>
      <c r="I537" s="92">
        <f t="shared" si="283"/>
        <v>0</v>
      </c>
    </row>
    <row r="538" spans="1:9">
      <c r="A538" s="22" t="s">
        <v>267</v>
      </c>
      <c r="B538" s="3"/>
      <c r="C538" s="3" t="s">
        <v>47</v>
      </c>
      <c r="D538" s="3" t="s">
        <v>64</v>
      </c>
      <c r="E538" s="4" t="s">
        <v>268</v>
      </c>
      <c r="F538" s="3"/>
      <c r="G538" s="5">
        <f>G539</f>
        <v>9750</v>
      </c>
      <c r="H538" s="5">
        <f t="shared" ref="H538:I538" si="284">H539</f>
        <v>0</v>
      </c>
      <c r="I538" s="5">
        <f t="shared" si="284"/>
        <v>0</v>
      </c>
    </row>
    <row r="539" spans="1:9" ht="31.5">
      <c r="A539" s="49" t="s">
        <v>791</v>
      </c>
      <c r="B539" s="3"/>
      <c r="C539" s="3" t="s">
        <v>47</v>
      </c>
      <c r="D539" s="3" t="s">
        <v>64</v>
      </c>
      <c r="E539" s="20" t="s">
        <v>269</v>
      </c>
      <c r="F539" s="3"/>
      <c r="G539" s="5">
        <f>G540</f>
        <v>9750</v>
      </c>
      <c r="H539" s="5">
        <f t="shared" ref="H539:I539" si="285">H540</f>
        <v>0</v>
      </c>
      <c r="I539" s="5">
        <f t="shared" si="285"/>
        <v>0</v>
      </c>
    </row>
    <row r="540" spans="1:9" ht="31.5">
      <c r="A540" s="49" t="s">
        <v>270</v>
      </c>
      <c r="B540" s="3"/>
      <c r="C540" s="3" t="s">
        <v>47</v>
      </c>
      <c r="D540" s="3" t="s">
        <v>64</v>
      </c>
      <c r="E540" s="20" t="s">
        <v>271</v>
      </c>
      <c r="F540" s="3"/>
      <c r="G540" s="5">
        <f>G541</f>
        <v>9750</v>
      </c>
      <c r="H540" s="5">
        <f t="shared" ref="H540:I540" si="286">H541</f>
        <v>0</v>
      </c>
      <c r="I540" s="5">
        <f t="shared" si="286"/>
        <v>0</v>
      </c>
    </row>
    <row r="541" spans="1:9" ht="31.5">
      <c r="A541" s="21" t="s">
        <v>100</v>
      </c>
      <c r="B541" s="3"/>
      <c r="C541" s="3" t="s">
        <v>47</v>
      </c>
      <c r="D541" s="3" t="s">
        <v>64</v>
      </c>
      <c r="E541" s="20" t="s">
        <v>271</v>
      </c>
      <c r="F541" s="3" t="s">
        <v>95</v>
      </c>
      <c r="G541" s="5">
        <v>9750</v>
      </c>
      <c r="H541" s="5"/>
      <c r="I541" s="5"/>
    </row>
    <row r="542" spans="1:9">
      <c r="A542" s="2" t="s">
        <v>119</v>
      </c>
      <c r="B542" s="3"/>
      <c r="C542" s="186" t="s">
        <v>9</v>
      </c>
      <c r="D542" s="186"/>
      <c r="E542" s="186"/>
      <c r="F542" s="3"/>
      <c r="G542" s="5">
        <f>G543</f>
        <v>27811.200000000001</v>
      </c>
      <c r="H542" s="5">
        <f t="shared" ref="H542:I542" si="287">H543</f>
        <v>28029.200000000001</v>
      </c>
      <c r="I542" s="5">
        <f t="shared" si="287"/>
        <v>38400</v>
      </c>
    </row>
    <row r="543" spans="1:9">
      <c r="A543" s="2" t="s">
        <v>75</v>
      </c>
      <c r="B543" s="3"/>
      <c r="C543" s="186" t="s">
        <v>9</v>
      </c>
      <c r="D543" s="186" t="s">
        <v>17</v>
      </c>
      <c r="E543" s="186"/>
      <c r="F543" s="3"/>
      <c r="G543" s="5">
        <f>SUM(G547)</f>
        <v>27811.200000000001</v>
      </c>
      <c r="H543" s="5">
        <f t="shared" ref="H543:I543" si="288">SUM(H547)</f>
        <v>28029.200000000001</v>
      </c>
      <c r="I543" s="5">
        <f t="shared" si="288"/>
        <v>38400</v>
      </c>
    </row>
    <row r="544" spans="1:9" s="93" customFormat="1" ht="47.25">
      <c r="A544" s="85" t="s">
        <v>709</v>
      </c>
      <c r="B544" s="102"/>
      <c r="C544" s="90" t="s">
        <v>9</v>
      </c>
      <c r="D544" s="90" t="s">
        <v>17</v>
      </c>
      <c r="E544" s="91" t="s">
        <v>139</v>
      </c>
      <c r="F544" s="91"/>
      <c r="G544" s="92">
        <f>G545</f>
        <v>27811.200000000001</v>
      </c>
      <c r="H544" s="92">
        <f t="shared" ref="H544:I544" si="289">H545</f>
        <v>28029.200000000001</v>
      </c>
      <c r="I544" s="92">
        <f t="shared" si="289"/>
        <v>38400</v>
      </c>
    </row>
    <row r="545" spans="1:9">
      <c r="A545" s="185" t="s">
        <v>267</v>
      </c>
      <c r="B545" s="18"/>
      <c r="C545" s="186" t="s">
        <v>9</v>
      </c>
      <c r="D545" s="186" t="s">
        <v>17</v>
      </c>
      <c r="E545" s="20" t="s">
        <v>268</v>
      </c>
      <c r="F545" s="20"/>
      <c r="G545" s="7">
        <f>G546</f>
        <v>27811.200000000001</v>
      </c>
      <c r="H545" s="7">
        <f t="shared" ref="H545:I545" si="290">H546</f>
        <v>28029.200000000001</v>
      </c>
      <c r="I545" s="7">
        <f t="shared" si="290"/>
        <v>38400</v>
      </c>
    </row>
    <row r="546" spans="1:9" ht="55.5" customHeight="1">
      <c r="A546" s="21" t="s">
        <v>795</v>
      </c>
      <c r="B546" s="3"/>
      <c r="C546" s="186" t="s">
        <v>9</v>
      </c>
      <c r="D546" s="186" t="s">
        <v>17</v>
      </c>
      <c r="E546" s="20" t="s">
        <v>279</v>
      </c>
      <c r="F546" s="3"/>
      <c r="G546" s="5">
        <f>G547</f>
        <v>27811.200000000001</v>
      </c>
      <c r="H546" s="5">
        <f t="shared" ref="H546:I546" si="291">H547</f>
        <v>28029.200000000001</v>
      </c>
      <c r="I546" s="5">
        <f t="shared" si="291"/>
        <v>38400</v>
      </c>
    </row>
    <row r="547" spans="1:9">
      <c r="A547" s="2" t="s">
        <v>204</v>
      </c>
      <c r="B547" s="3"/>
      <c r="C547" s="186" t="s">
        <v>9</v>
      </c>
      <c r="D547" s="186" t="s">
        <v>17</v>
      </c>
      <c r="E547" s="20" t="s">
        <v>280</v>
      </c>
      <c r="F547" s="3"/>
      <c r="G547" s="5">
        <f>G548</f>
        <v>27811.200000000001</v>
      </c>
      <c r="H547" s="5">
        <f t="shared" ref="H547:I547" si="292">H548</f>
        <v>28029.200000000001</v>
      </c>
      <c r="I547" s="5">
        <f t="shared" si="292"/>
        <v>38400</v>
      </c>
    </row>
    <row r="548" spans="1:9" ht="31.5">
      <c r="A548" s="2" t="s">
        <v>22</v>
      </c>
      <c r="B548" s="3"/>
      <c r="C548" s="186" t="s">
        <v>9</v>
      </c>
      <c r="D548" s="186" t="s">
        <v>17</v>
      </c>
      <c r="E548" s="20" t="s">
        <v>280</v>
      </c>
      <c r="F548" s="3" t="s">
        <v>32</v>
      </c>
      <c r="G548" s="5">
        <v>27811.200000000001</v>
      </c>
      <c r="H548" s="5">
        <v>28029.200000000001</v>
      </c>
      <c r="I548" s="5">
        <v>38400</v>
      </c>
    </row>
    <row r="549" spans="1:9">
      <c r="A549" s="185" t="s">
        <v>13</v>
      </c>
      <c r="B549" s="18"/>
      <c r="C549" s="186" t="s">
        <v>14</v>
      </c>
      <c r="D549" s="186"/>
      <c r="E549" s="20"/>
      <c r="F549" s="20"/>
      <c r="G549" s="7">
        <f>G550+G562</f>
        <v>82484.3</v>
      </c>
      <c r="H549" s="7">
        <f t="shared" ref="H549:I549" si="293">H550+H562</f>
        <v>96258.3</v>
      </c>
      <c r="I549" s="7">
        <f t="shared" si="293"/>
        <v>107214.8</v>
      </c>
    </row>
    <row r="550" spans="1:9">
      <c r="A550" s="185" t="s">
        <v>76</v>
      </c>
      <c r="B550" s="18"/>
      <c r="C550" s="186" t="s">
        <v>14</v>
      </c>
      <c r="D550" s="186" t="s">
        <v>7</v>
      </c>
      <c r="E550" s="186"/>
      <c r="F550" s="186"/>
      <c r="G550" s="7">
        <f>G551</f>
        <v>79034.3</v>
      </c>
      <c r="H550" s="7">
        <f t="shared" ref="H550:I550" si="294">H551</f>
        <v>92808.3</v>
      </c>
      <c r="I550" s="7">
        <f t="shared" si="294"/>
        <v>100914.8</v>
      </c>
    </row>
    <row r="551" spans="1:9" s="93" customFormat="1" ht="31.5">
      <c r="A551" s="85" t="s">
        <v>732</v>
      </c>
      <c r="B551" s="102"/>
      <c r="C551" s="90" t="s">
        <v>14</v>
      </c>
      <c r="D551" s="90" t="s">
        <v>7</v>
      </c>
      <c r="E551" s="91" t="s">
        <v>142</v>
      </c>
      <c r="F551" s="90"/>
      <c r="G551" s="92">
        <f>G552+G556</f>
        <v>79034.3</v>
      </c>
      <c r="H551" s="92">
        <f t="shared" ref="H551:I551" si="295">H552+H556</f>
        <v>92808.3</v>
      </c>
      <c r="I551" s="92">
        <f t="shared" si="295"/>
        <v>100914.8</v>
      </c>
    </row>
    <row r="552" spans="1:9">
      <c r="A552" s="185" t="s">
        <v>246</v>
      </c>
      <c r="B552" s="18"/>
      <c r="C552" s="186" t="s">
        <v>14</v>
      </c>
      <c r="D552" s="186" t="s">
        <v>7</v>
      </c>
      <c r="E552" s="20" t="s">
        <v>243</v>
      </c>
      <c r="F552" s="186"/>
      <c r="G552" s="7">
        <f>G553</f>
        <v>11046.3</v>
      </c>
      <c r="H552" s="7">
        <f t="shared" ref="H552:I552" si="296">H553</f>
        <v>11222.7</v>
      </c>
      <c r="I552" s="7">
        <f t="shared" si="296"/>
        <v>11170.7</v>
      </c>
    </row>
    <row r="553" spans="1:9" ht="31.5">
      <c r="A553" s="185" t="s">
        <v>247</v>
      </c>
      <c r="B553" s="18"/>
      <c r="C553" s="186" t="s">
        <v>14</v>
      </c>
      <c r="D553" s="186" t="s">
        <v>7</v>
      </c>
      <c r="E553" s="20" t="s">
        <v>244</v>
      </c>
      <c r="F553" s="186"/>
      <c r="G553" s="7">
        <f>G554</f>
        <v>11046.3</v>
      </c>
      <c r="H553" s="7">
        <f t="shared" ref="H553:I553" si="297">H554</f>
        <v>11222.7</v>
      </c>
      <c r="I553" s="7">
        <f t="shared" si="297"/>
        <v>11170.7</v>
      </c>
    </row>
    <row r="554" spans="1:9">
      <c r="A554" s="185" t="s">
        <v>281</v>
      </c>
      <c r="B554" s="18"/>
      <c r="C554" s="186" t="s">
        <v>14</v>
      </c>
      <c r="D554" s="186" t="s">
        <v>7</v>
      </c>
      <c r="E554" s="20" t="s">
        <v>245</v>
      </c>
      <c r="F554" s="186"/>
      <c r="G554" s="7">
        <f>G555</f>
        <v>11046.3</v>
      </c>
      <c r="H554" s="7">
        <f t="shared" ref="H554:I554" si="298">H555</f>
        <v>11222.7</v>
      </c>
      <c r="I554" s="7">
        <f t="shared" si="298"/>
        <v>11170.7</v>
      </c>
    </row>
    <row r="555" spans="1:9">
      <c r="A555" s="185" t="s">
        <v>19</v>
      </c>
      <c r="B555" s="18"/>
      <c r="C555" s="186" t="s">
        <v>14</v>
      </c>
      <c r="D555" s="186" t="s">
        <v>7</v>
      </c>
      <c r="E555" s="20" t="s">
        <v>245</v>
      </c>
      <c r="F555" s="186" t="s">
        <v>39</v>
      </c>
      <c r="G555" s="7">
        <f>4746.8+6045+254.5</f>
        <v>11046.3</v>
      </c>
      <c r="H555" s="7">
        <v>11222.7</v>
      </c>
      <c r="I555" s="7">
        <v>11170.7</v>
      </c>
    </row>
    <row r="556" spans="1:9">
      <c r="A556" s="185" t="s">
        <v>147</v>
      </c>
      <c r="B556" s="18"/>
      <c r="C556" s="186" t="s">
        <v>14</v>
      </c>
      <c r="D556" s="186" t="s">
        <v>7</v>
      </c>
      <c r="E556" s="20" t="s">
        <v>144</v>
      </c>
      <c r="F556" s="186"/>
      <c r="G556" s="7">
        <f>G557</f>
        <v>67988</v>
      </c>
      <c r="H556" s="7">
        <f t="shared" ref="H556:I556" si="299">H557</f>
        <v>81585.600000000006</v>
      </c>
      <c r="I556" s="7">
        <f t="shared" si="299"/>
        <v>89744.1</v>
      </c>
    </row>
    <row r="557" spans="1:9" ht="63">
      <c r="A557" s="185" t="s">
        <v>752</v>
      </c>
      <c r="B557" s="18"/>
      <c r="C557" s="186" t="s">
        <v>14</v>
      </c>
      <c r="D557" s="186" t="s">
        <v>7</v>
      </c>
      <c r="E557" s="20" t="s">
        <v>188</v>
      </c>
      <c r="F557" s="20"/>
      <c r="G557" s="7">
        <f>SUM(G558+G560)</f>
        <v>67988</v>
      </c>
      <c r="H557" s="7">
        <f>SUM(H558+H560)</f>
        <v>81585.600000000006</v>
      </c>
      <c r="I557" s="7">
        <f>SUM(I558+I560)</f>
        <v>89744.1</v>
      </c>
    </row>
    <row r="558" spans="1:9" ht="71.25" customHeight="1">
      <c r="A558" s="242" t="s">
        <v>585</v>
      </c>
      <c r="B558" s="18"/>
      <c r="C558" s="186" t="s">
        <v>14</v>
      </c>
      <c r="D558" s="186" t="s">
        <v>7</v>
      </c>
      <c r="E558" s="20" t="s">
        <v>189</v>
      </c>
      <c r="F558" s="20"/>
      <c r="G558" s="7">
        <f>SUM(G559)</f>
        <v>54390.400000000001</v>
      </c>
      <c r="H558" s="7">
        <f>SUM(H559)</f>
        <v>54390.400000000001</v>
      </c>
      <c r="I558" s="7">
        <f>SUM(I559)</f>
        <v>62548.9</v>
      </c>
    </row>
    <row r="559" spans="1:9" ht="31.5">
      <c r="A559" s="2" t="s">
        <v>100</v>
      </c>
      <c r="B559" s="18"/>
      <c r="C559" s="186" t="s">
        <v>14</v>
      </c>
      <c r="D559" s="186" t="s">
        <v>7</v>
      </c>
      <c r="E559" s="20" t="s">
        <v>189</v>
      </c>
      <c r="F559" s="20">
        <v>400</v>
      </c>
      <c r="G559" s="7">
        <v>54390.400000000001</v>
      </c>
      <c r="H559" s="7">
        <v>54390.400000000001</v>
      </c>
      <c r="I559" s="7">
        <v>62548.9</v>
      </c>
    </row>
    <row r="560" spans="1:9" ht="47.25">
      <c r="A560" s="185" t="s">
        <v>96</v>
      </c>
      <c r="B560" s="18"/>
      <c r="C560" s="186" t="s">
        <v>14</v>
      </c>
      <c r="D560" s="186" t="s">
        <v>7</v>
      </c>
      <c r="E560" s="186" t="s">
        <v>190</v>
      </c>
      <c r="F560" s="20"/>
      <c r="G560" s="7">
        <f>SUM(G561)</f>
        <v>13597.6</v>
      </c>
      <c r="H560" s="7">
        <f>SUM(H561)</f>
        <v>27195.200000000001</v>
      </c>
      <c r="I560" s="7">
        <f>SUM(I561)</f>
        <v>27195.200000000001</v>
      </c>
    </row>
    <row r="561" spans="1:9" ht="31.5">
      <c r="A561" s="2" t="s">
        <v>100</v>
      </c>
      <c r="B561" s="18"/>
      <c r="C561" s="186" t="s">
        <v>14</v>
      </c>
      <c r="D561" s="186" t="s">
        <v>7</v>
      </c>
      <c r="E561" s="186" t="s">
        <v>190</v>
      </c>
      <c r="F561" s="186" t="s">
        <v>95</v>
      </c>
      <c r="G561" s="7">
        <v>13597.6</v>
      </c>
      <c r="H561" s="7">
        <v>27195.200000000001</v>
      </c>
      <c r="I561" s="7">
        <v>27195.200000000001</v>
      </c>
    </row>
    <row r="562" spans="1:9">
      <c r="A562" s="185" t="s">
        <v>25</v>
      </c>
      <c r="B562" s="18"/>
      <c r="C562" s="186" t="s">
        <v>14</v>
      </c>
      <c r="D562" s="186" t="s">
        <v>26</v>
      </c>
      <c r="E562" s="20"/>
      <c r="F562" s="20"/>
      <c r="G562" s="7">
        <f>G568+G563</f>
        <v>3450</v>
      </c>
      <c r="H562" s="7">
        <f t="shared" ref="H562:I562" si="300">H568+H563</f>
        <v>3450</v>
      </c>
      <c r="I562" s="7">
        <f t="shared" si="300"/>
        <v>6300</v>
      </c>
    </row>
    <row r="563" spans="1:9" ht="31.5">
      <c r="A563" s="85" t="s">
        <v>732</v>
      </c>
      <c r="B563" s="18"/>
      <c r="C563" s="186" t="s">
        <v>14</v>
      </c>
      <c r="D563" s="186" t="s">
        <v>26</v>
      </c>
      <c r="E563" s="20" t="s">
        <v>142</v>
      </c>
      <c r="F563" s="20"/>
      <c r="G563" s="7">
        <f t="shared" ref="G563:I566" si="301">G564</f>
        <v>2850</v>
      </c>
      <c r="H563" s="7">
        <f t="shared" si="301"/>
        <v>2850</v>
      </c>
      <c r="I563" s="7">
        <f t="shared" si="301"/>
        <v>5700</v>
      </c>
    </row>
    <row r="564" spans="1:9">
      <c r="A564" s="185" t="s">
        <v>147</v>
      </c>
      <c r="B564" s="18"/>
      <c r="C564" s="186" t="s">
        <v>14</v>
      </c>
      <c r="D564" s="186" t="s">
        <v>26</v>
      </c>
      <c r="E564" s="20" t="s">
        <v>144</v>
      </c>
      <c r="F564" s="20"/>
      <c r="G564" s="7">
        <f t="shared" si="301"/>
        <v>2850</v>
      </c>
      <c r="H564" s="7">
        <f t="shared" si="301"/>
        <v>2850</v>
      </c>
      <c r="I564" s="7">
        <f t="shared" si="301"/>
        <v>5700</v>
      </c>
    </row>
    <row r="565" spans="1:9" ht="63">
      <c r="A565" s="185" t="s">
        <v>809</v>
      </c>
      <c r="B565" s="18"/>
      <c r="C565" s="186" t="s">
        <v>14</v>
      </c>
      <c r="D565" s="186" t="s">
        <v>26</v>
      </c>
      <c r="E565" s="20" t="s">
        <v>810</v>
      </c>
      <c r="F565" s="20"/>
      <c r="G565" s="7">
        <f t="shared" si="301"/>
        <v>2850</v>
      </c>
      <c r="H565" s="7">
        <f t="shared" si="301"/>
        <v>2850</v>
      </c>
      <c r="I565" s="7">
        <f t="shared" si="301"/>
        <v>5700</v>
      </c>
    </row>
    <row r="566" spans="1:9">
      <c r="A566" s="185" t="s">
        <v>18</v>
      </c>
      <c r="B566" s="18"/>
      <c r="C566" s="186" t="s">
        <v>14</v>
      </c>
      <c r="D566" s="186" t="s">
        <v>26</v>
      </c>
      <c r="E566" s="20" t="s">
        <v>811</v>
      </c>
      <c r="F566" s="20"/>
      <c r="G566" s="7">
        <f t="shared" si="301"/>
        <v>2850</v>
      </c>
      <c r="H566" s="7">
        <f t="shared" si="301"/>
        <v>2850</v>
      </c>
      <c r="I566" s="7">
        <f t="shared" si="301"/>
        <v>5700</v>
      </c>
    </row>
    <row r="567" spans="1:9" ht="31.5">
      <c r="A567" s="2" t="s">
        <v>100</v>
      </c>
      <c r="B567" s="18"/>
      <c r="C567" s="186" t="s">
        <v>14</v>
      </c>
      <c r="D567" s="186" t="s">
        <v>26</v>
      </c>
      <c r="E567" s="20" t="s">
        <v>811</v>
      </c>
      <c r="F567" s="20">
        <v>400</v>
      </c>
      <c r="G567" s="7">
        <v>2850</v>
      </c>
      <c r="H567" s="7">
        <v>2850</v>
      </c>
      <c r="I567" s="7">
        <v>5700</v>
      </c>
    </row>
    <row r="568" spans="1:9" s="93" customFormat="1" ht="31.5">
      <c r="A568" s="85" t="s">
        <v>721</v>
      </c>
      <c r="B568" s="89"/>
      <c r="C568" s="90" t="s">
        <v>14</v>
      </c>
      <c r="D568" s="90" t="s">
        <v>26</v>
      </c>
      <c r="E568" s="91" t="s">
        <v>191</v>
      </c>
      <c r="F568" s="91"/>
      <c r="G568" s="92">
        <f>SUM(G569)</f>
        <v>600</v>
      </c>
      <c r="H568" s="92">
        <f t="shared" ref="H568:I568" si="302">SUM(H569)</f>
        <v>600</v>
      </c>
      <c r="I568" s="92">
        <f t="shared" si="302"/>
        <v>600</v>
      </c>
    </row>
    <row r="569" spans="1:9">
      <c r="A569" s="185" t="s">
        <v>147</v>
      </c>
      <c r="B569" s="23"/>
      <c r="C569" s="186" t="s">
        <v>14</v>
      </c>
      <c r="D569" s="186" t="s">
        <v>26</v>
      </c>
      <c r="E569" s="20" t="s">
        <v>192</v>
      </c>
      <c r="F569" s="20"/>
      <c r="G569" s="7">
        <f>G570</f>
        <v>600</v>
      </c>
      <c r="H569" s="7">
        <f t="shared" ref="H569:I569" si="303">H570</f>
        <v>600</v>
      </c>
      <c r="I569" s="7">
        <f t="shared" si="303"/>
        <v>600</v>
      </c>
    </row>
    <row r="570" spans="1:9" ht="47.25">
      <c r="A570" s="185" t="s">
        <v>779</v>
      </c>
      <c r="B570" s="23"/>
      <c r="C570" s="186" t="s">
        <v>14</v>
      </c>
      <c r="D570" s="186" t="s">
        <v>26</v>
      </c>
      <c r="E570" s="20" t="s">
        <v>207</v>
      </c>
      <c r="F570" s="20"/>
      <c r="G570" s="7">
        <f>SUM(G571)</f>
        <v>600</v>
      </c>
      <c r="H570" s="7">
        <f t="shared" ref="H570:I571" si="304">SUM(H571)</f>
        <v>600</v>
      </c>
      <c r="I570" s="7">
        <f t="shared" si="304"/>
        <v>600</v>
      </c>
    </row>
    <row r="571" spans="1:9">
      <c r="A571" s="185" t="s">
        <v>18</v>
      </c>
      <c r="B571" s="107"/>
      <c r="C571" s="186" t="s">
        <v>14</v>
      </c>
      <c r="D571" s="186" t="s">
        <v>26</v>
      </c>
      <c r="E571" s="20" t="s">
        <v>232</v>
      </c>
      <c r="F571" s="20"/>
      <c r="G571" s="7">
        <f>SUM(G572)</f>
        <v>600</v>
      </c>
      <c r="H571" s="7">
        <f t="shared" si="304"/>
        <v>600</v>
      </c>
      <c r="I571" s="7">
        <f t="shared" si="304"/>
        <v>600</v>
      </c>
    </row>
    <row r="572" spans="1:9" ht="31.5">
      <c r="A572" s="22" t="s">
        <v>90</v>
      </c>
      <c r="B572" s="107"/>
      <c r="C572" s="186" t="s">
        <v>14</v>
      </c>
      <c r="D572" s="186" t="s">
        <v>26</v>
      </c>
      <c r="E572" s="20" t="s">
        <v>232</v>
      </c>
      <c r="F572" s="20">
        <v>600</v>
      </c>
      <c r="G572" s="7">
        <v>600</v>
      </c>
      <c r="H572" s="7">
        <v>600</v>
      </c>
      <c r="I572" s="7">
        <v>600</v>
      </c>
    </row>
    <row r="573" spans="1:9">
      <c r="A573" s="2" t="s">
        <v>98</v>
      </c>
      <c r="B573" s="3"/>
      <c r="C573" s="186" t="s">
        <v>62</v>
      </c>
      <c r="D573" s="186" t="s">
        <v>15</v>
      </c>
      <c r="E573" s="186"/>
      <c r="F573" s="186"/>
      <c r="G573" s="7">
        <f>SUM(G574)</f>
        <v>28558.799999999999</v>
      </c>
      <c r="H573" s="7">
        <f t="shared" ref="H573:I573" si="305">SUM(H574)</f>
        <v>0</v>
      </c>
      <c r="I573" s="7">
        <f t="shared" si="305"/>
        <v>0</v>
      </c>
    </row>
    <row r="574" spans="1:9">
      <c r="A574" s="108" t="s">
        <v>80</v>
      </c>
      <c r="B574" s="3"/>
      <c r="C574" s="186" t="s">
        <v>62</v>
      </c>
      <c r="D574" s="186" t="s">
        <v>61</v>
      </c>
      <c r="E574" s="186"/>
      <c r="F574" s="186"/>
      <c r="G574" s="7">
        <f>G575</f>
        <v>28558.799999999999</v>
      </c>
      <c r="H574" s="7">
        <f t="shared" ref="H574:I575" si="306">H575</f>
        <v>0</v>
      </c>
      <c r="I574" s="7">
        <f t="shared" si="306"/>
        <v>0</v>
      </c>
    </row>
    <row r="575" spans="1:9" s="93" customFormat="1" ht="47.25">
      <c r="A575" s="85" t="s">
        <v>709</v>
      </c>
      <c r="B575" s="102"/>
      <c r="C575" s="90" t="s">
        <v>62</v>
      </c>
      <c r="D575" s="90" t="s">
        <v>61</v>
      </c>
      <c r="E575" s="91" t="s">
        <v>139</v>
      </c>
      <c r="F575" s="91"/>
      <c r="G575" s="92">
        <f>G576</f>
        <v>28558.799999999999</v>
      </c>
      <c r="H575" s="92">
        <f t="shared" si="306"/>
        <v>0</v>
      </c>
      <c r="I575" s="92">
        <f t="shared" si="306"/>
        <v>0</v>
      </c>
    </row>
    <row r="576" spans="1:9">
      <c r="A576" s="22" t="s">
        <v>267</v>
      </c>
      <c r="B576" s="3"/>
      <c r="C576" s="3" t="s">
        <v>62</v>
      </c>
      <c r="D576" s="3" t="s">
        <v>61</v>
      </c>
      <c r="E576" s="4" t="s">
        <v>268</v>
      </c>
      <c r="F576" s="3"/>
      <c r="G576" s="5">
        <f>G577</f>
        <v>28558.799999999999</v>
      </c>
      <c r="H576" s="5">
        <f t="shared" ref="H576:I576" si="307">H577</f>
        <v>0</v>
      </c>
      <c r="I576" s="5">
        <f t="shared" si="307"/>
        <v>0</v>
      </c>
    </row>
    <row r="577" spans="1:9" ht="31.5">
      <c r="A577" s="49" t="s">
        <v>791</v>
      </c>
      <c r="B577" s="3"/>
      <c r="C577" s="3" t="s">
        <v>62</v>
      </c>
      <c r="D577" s="3" t="s">
        <v>61</v>
      </c>
      <c r="E577" s="20" t="s">
        <v>269</v>
      </c>
      <c r="F577" s="3"/>
      <c r="G577" s="5">
        <f>G578</f>
        <v>28558.799999999999</v>
      </c>
      <c r="H577" s="5">
        <f t="shared" ref="H577:I577" si="308">H578</f>
        <v>0</v>
      </c>
      <c r="I577" s="5">
        <f t="shared" si="308"/>
        <v>0</v>
      </c>
    </row>
    <row r="578" spans="1:9" ht="31.5">
      <c r="A578" s="49" t="s">
        <v>270</v>
      </c>
      <c r="B578" s="3"/>
      <c r="C578" s="3" t="s">
        <v>62</v>
      </c>
      <c r="D578" s="3" t="s">
        <v>61</v>
      </c>
      <c r="E578" s="20" t="s">
        <v>271</v>
      </c>
      <c r="F578" s="3"/>
      <c r="G578" s="5">
        <f>G579</f>
        <v>28558.799999999999</v>
      </c>
      <c r="H578" s="5">
        <f t="shared" ref="H578:I578" si="309">H579</f>
        <v>0</v>
      </c>
      <c r="I578" s="5">
        <f t="shared" si="309"/>
        <v>0</v>
      </c>
    </row>
    <row r="579" spans="1:9" ht="31.5">
      <c r="A579" s="21" t="s">
        <v>100</v>
      </c>
      <c r="B579" s="3"/>
      <c r="C579" s="3" t="s">
        <v>62</v>
      </c>
      <c r="D579" s="3" t="s">
        <v>61</v>
      </c>
      <c r="E579" s="20" t="s">
        <v>271</v>
      </c>
      <c r="F579" s="3" t="s">
        <v>95</v>
      </c>
      <c r="G579" s="5">
        <f>14558.8+14000</f>
        <v>28558.799999999999</v>
      </c>
      <c r="H579" s="48"/>
      <c r="I579" s="48"/>
    </row>
    <row r="580" spans="1:9" ht="31.5">
      <c r="A580" s="60" t="s">
        <v>695</v>
      </c>
      <c r="B580" s="61" t="s">
        <v>87</v>
      </c>
      <c r="C580" s="61"/>
      <c r="D580" s="61"/>
      <c r="E580" s="61"/>
      <c r="F580" s="61"/>
      <c r="G580" s="62">
        <f>G581+G607+G612+G619+G624</f>
        <v>386205.10000000003</v>
      </c>
      <c r="H580" s="62">
        <f t="shared" ref="H580:I580" si="310">H581+H607+H612+H619+H624</f>
        <v>174352.70000000004</v>
      </c>
      <c r="I580" s="62">
        <f t="shared" si="310"/>
        <v>165497</v>
      </c>
    </row>
    <row r="581" spans="1:9">
      <c r="A581" s="185" t="s">
        <v>29</v>
      </c>
      <c r="B581" s="3"/>
      <c r="C581" s="186" t="s">
        <v>17</v>
      </c>
      <c r="D581" s="186"/>
      <c r="E581" s="186"/>
      <c r="F581" s="20"/>
      <c r="G581" s="7">
        <f>SUM(G582+G589+G593)</f>
        <v>97694.6</v>
      </c>
      <c r="H581" s="7">
        <f>SUM(H582+H589+H593)</f>
        <v>150299.6</v>
      </c>
      <c r="I581" s="7">
        <f>SUM(I582+I589+I593)</f>
        <v>162161</v>
      </c>
    </row>
    <row r="582" spans="1:9" ht="31.5">
      <c r="A582" s="185" t="s">
        <v>40</v>
      </c>
      <c r="B582" s="3"/>
      <c r="C582" s="186" t="s">
        <v>17</v>
      </c>
      <c r="D582" s="186" t="s">
        <v>26</v>
      </c>
      <c r="E582" s="20"/>
      <c r="F582" s="20"/>
      <c r="G582" s="7">
        <f t="shared" ref="G582:I582" si="311">SUM(G583)</f>
        <v>67242.900000000009</v>
      </c>
      <c r="H582" s="7">
        <f t="shared" si="311"/>
        <v>72128.700000000012</v>
      </c>
      <c r="I582" s="7">
        <f t="shared" si="311"/>
        <v>72128.700000000012</v>
      </c>
    </row>
    <row r="583" spans="1:9" s="93" customFormat="1" ht="31.5">
      <c r="A583" s="85" t="s">
        <v>720</v>
      </c>
      <c r="B583" s="94"/>
      <c r="C583" s="90" t="s">
        <v>17</v>
      </c>
      <c r="D583" s="90" t="s">
        <v>26</v>
      </c>
      <c r="E583" s="91" t="s">
        <v>193</v>
      </c>
      <c r="F583" s="91"/>
      <c r="G583" s="92">
        <f>G584</f>
        <v>67242.900000000009</v>
      </c>
      <c r="H583" s="92">
        <f t="shared" ref="H583:I583" si="312">H584</f>
        <v>72128.700000000012</v>
      </c>
      <c r="I583" s="92">
        <f t="shared" si="312"/>
        <v>72128.700000000012</v>
      </c>
    </row>
    <row r="584" spans="1:9">
      <c r="A584" s="185" t="s">
        <v>147</v>
      </c>
      <c r="B584" s="3"/>
      <c r="C584" s="186" t="s">
        <v>17</v>
      </c>
      <c r="D584" s="186" t="s">
        <v>26</v>
      </c>
      <c r="E584" s="20" t="s">
        <v>194</v>
      </c>
      <c r="F584" s="20"/>
      <c r="G584" s="7">
        <f>G585</f>
        <v>67242.900000000009</v>
      </c>
      <c r="H584" s="7">
        <f t="shared" ref="H584:I584" si="313">H585</f>
        <v>72128.700000000012</v>
      </c>
      <c r="I584" s="7">
        <f t="shared" si="313"/>
        <v>72128.700000000012</v>
      </c>
    </row>
    <row r="585" spans="1:9" ht="31.5">
      <c r="A585" s="185" t="s">
        <v>747</v>
      </c>
      <c r="B585" s="3"/>
      <c r="C585" s="186" t="s">
        <v>17</v>
      </c>
      <c r="D585" s="186" t="s">
        <v>26</v>
      </c>
      <c r="E585" s="20" t="s">
        <v>195</v>
      </c>
      <c r="F585" s="20"/>
      <c r="G585" s="7">
        <f>G586</f>
        <v>67242.900000000009</v>
      </c>
      <c r="H585" s="7">
        <f t="shared" ref="H585:I585" si="314">H586</f>
        <v>72128.700000000012</v>
      </c>
      <c r="I585" s="7">
        <f t="shared" si="314"/>
        <v>72128.700000000012</v>
      </c>
    </row>
    <row r="586" spans="1:9">
      <c r="A586" s="185" t="s">
        <v>27</v>
      </c>
      <c r="B586" s="3"/>
      <c r="C586" s="186" t="s">
        <v>17</v>
      </c>
      <c r="D586" s="186" t="s">
        <v>26</v>
      </c>
      <c r="E586" s="186" t="s">
        <v>196</v>
      </c>
      <c r="F586" s="186"/>
      <c r="G586" s="7">
        <f>SUM(G587:G588)</f>
        <v>67242.900000000009</v>
      </c>
      <c r="H586" s="7">
        <f>SUM(H587:H588)</f>
        <v>72128.700000000012</v>
      </c>
      <c r="I586" s="7">
        <f>SUM(I587:I588)</f>
        <v>72128.700000000012</v>
      </c>
    </row>
    <row r="587" spans="1:9" ht="47.25">
      <c r="A587" s="2" t="s">
        <v>21</v>
      </c>
      <c r="B587" s="3"/>
      <c r="C587" s="186" t="s">
        <v>17</v>
      </c>
      <c r="D587" s="186" t="s">
        <v>26</v>
      </c>
      <c r="E587" s="186" t="s">
        <v>196</v>
      </c>
      <c r="F587" s="186" t="s">
        <v>31</v>
      </c>
      <c r="G587" s="7">
        <v>67226.3</v>
      </c>
      <c r="H587" s="7">
        <v>72112.100000000006</v>
      </c>
      <c r="I587" s="7">
        <v>72112.100000000006</v>
      </c>
    </row>
    <row r="588" spans="1:9" ht="31.5">
      <c r="A588" s="185" t="s">
        <v>22</v>
      </c>
      <c r="B588" s="3"/>
      <c r="C588" s="186" t="s">
        <v>17</v>
      </c>
      <c r="D588" s="186" t="s">
        <v>26</v>
      </c>
      <c r="E588" s="186" t="s">
        <v>196</v>
      </c>
      <c r="F588" s="186" t="s">
        <v>32</v>
      </c>
      <c r="G588" s="7">
        <v>16.600000000000001</v>
      </c>
      <c r="H588" s="7">
        <v>16.600000000000001</v>
      </c>
      <c r="I588" s="7">
        <v>16.600000000000001</v>
      </c>
    </row>
    <row r="589" spans="1:9">
      <c r="A589" s="185" t="s">
        <v>50</v>
      </c>
      <c r="B589" s="3"/>
      <c r="C589" s="186" t="s">
        <v>17</v>
      </c>
      <c r="D589" s="186" t="s">
        <v>62</v>
      </c>
      <c r="E589" s="186"/>
      <c r="F589" s="20"/>
      <c r="G589" s="7">
        <f t="shared" ref="G589:I591" si="315">SUM(G590)</f>
        <v>3000</v>
      </c>
      <c r="H589" s="7">
        <f t="shared" si="315"/>
        <v>5000</v>
      </c>
      <c r="I589" s="7">
        <f t="shared" si="315"/>
        <v>5000</v>
      </c>
    </row>
    <row r="590" spans="1:9">
      <c r="A590" s="185" t="s">
        <v>121</v>
      </c>
      <c r="B590" s="3"/>
      <c r="C590" s="186" t="s">
        <v>17</v>
      </c>
      <c r="D590" s="186" t="s">
        <v>62</v>
      </c>
      <c r="E590" s="186" t="s">
        <v>83</v>
      </c>
      <c r="F590" s="20"/>
      <c r="G590" s="7">
        <f t="shared" si="315"/>
        <v>3000</v>
      </c>
      <c r="H590" s="7">
        <f t="shared" si="315"/>
        <v>5000</v>
      </c>
      <c r="I590" s="7">
        <f t="shared" si="315"/>
        <v>5000</v>
      </c>
    </row>
    <row r="591" spans="1:9" ht="31.5">
      <c r="A591" s="185" t="s">
        <v>733</v>
      </c>
      <c r="B591" s="3"/>
      <c r="C591" s="186" t="s">
        <v>17</v>
      </c>
      <c r="D591" s="186" t="s">
        <v>62</v>
      </c>
      <c r="E591" s="186" t="s">
        <v>84</v>
      </c>
      <c r="F591" s="20"/>
      <c r="G591" s="7">
        <f t="shared" si="315"/>
        <v>3000</v>
      </c>
      <c r="H591" s="7">
        <f t="shared" si="315"/>
        <v>5000</v>
      </c>
      <c r="I591" s="7">
        <f t="shared" si="315"/>
        <v>5000</v>
      </c>
    </row>
    <row r="592" spans="1:9">
      <c r="A592" s="185" t="s">
        <v>10</v>
      </c>
      <c r="B592" s="3"/>
      <c r="C592" s="186" t="s">
        <v>17</v>
      </c>
      <c r="D592" s="186" t="s">
        <v>62</v>
      </c>
      <c r="E592" s="186" t="s">
        <v>84</v>
      </c>
      <c r="F592" s="20">
        <v>800</v>
      </c>
      <c r="G592" s="7">
        <f>5000-2000</f>
        <v>3000</v>
      </c>
      <c r="H592" s="7">
        <v>5000</v>
      </c>
      <c r="I592" s="7">
        <v>5000</v>
      </c>
    </row>
    <row r="593" spans="1:9">
      <c r="A593" s="185" t="s">
        <v>33</v>
      </c>
      <c r="B593" s="3"/>
      <c r="C593" s="186" t="s">
        <v>17</v>
      </c>
      <c r="D593" s="186" t="s">
        <v>34</v>
      </c>
      <c r="E593" s="186"/>
      <c r="F593" s="20"/>
      <c r="G593" s="7">
        <f>SUM(G594)+G604</f>
        <v>27451.7</v>
      </c>
      <c r="H593" s="7">
        <f>SUM(H594)+H604</f>
        <v>73170.899999999994</v>
      </c>
      <c r="I593" s="7">
        <f>SUM(I594)+I604</f>
        <v>85032.299999999988</v>
      </c>
    </row>
    <row r="594" spans="1:9" s="93" customFormat="1" ht="31.5">
      <c r="A594" s="85" t="s">
        <v>720</v>
      </c>
      <c r="B594" s="94"/>
      <c r="C594" s="90" t="s">
        <v>17</v>
      </c>
      <c r="D594" s="90" t="s">
        <v>34</v>
      </c>
      <c r="E594" s="91" t="s">
        <v>193</v>
      </c>
      <c r="F594" s="91"/>
      <c r="G594" s="92">
        <f>G595</f>
        <v>27107.5</v>
      </c>
      <c r="H594" s="92">
        <f t="shared" ref="H594:I594" si="316">H595</f>
        <v>43144.1</v>
      </c>
      <c r="I594" s="92">
        <f t="shared" si="316"/>
        <v>43144.1</v>
      </c>
    </row>
    <row r="595" spans="1:9">
      <c r="A595" s="185" t="s">
        <v>147</v>
      </c>
      <c r="B595" s="3"/>
      <c r="C595" s="186" t="s">
        <v>17</v>
      </c>
      <c r="D595" s="186" t="s">
        <v>34</v>
      </c>
      <c r="E595" s="20" t="s">
        <v>194</v>
      </c>
      <c r="F595" s="20"/>
      <c r="G595" s="7">
        <f>G596</f>
        <v>27107.5</v>
      </c>
      <c r="H595" s="7">
        <f t="shared" ref="H595:I595" si="317">H596</f>
        <v>43144.1</v>
      </c>
      <c r="I595" s="7">
        <f t="shared" si="317"/>
        <v>43144.1</v>
      </c>
    </row>
    <row r="596" spans="1:9" ht="31.5">
      <c r="A596" s="185" t="s">
        <v>747</v>
      </c>
      <c r="B596" s="3"/>
      <c r="C596" s="186" t="s">
        <v>17</v>
      </c>
      <c r="D596" s="186" t="s">
        <v>34</v>
      </c>
      <c r="E596" s="20" t="s">
        <v>195</v>
      </c>
      <c r="F596" s="20"/>
      <c r="G596" s="7">
        <f>G597+G600+G602</f>
        <v>27107.5</v>
      </c>
      <c r="H596" s="7">
        <f t="shared" ref="H596:I596" si="318">H597+H600+H602</f>
        <v>43144.1</v>
      </c>
      <c r="I596" s="7">
        <f t="shared" si="318"/>
        <v>43144.1</v>
      </c>
    </row>
    <row r="597" spans="1:9">
      <c r="A597" s="185" t="s">
        <v>35</v>
      </c>
      <c r="B597" s="3"/>
      <c r="C597" s="186" t="s">
        <v>17</v>
      </c>
      <c r="D597" s="186" t="s">
        <v>34</v>
      </c>
      <c r="E597" s="20" t="s">
        <v>197</v>
      </c>
      <c r="F597" s="20"/>
      <c r="G597" s="7">
        <f>SUM(G598:G599)</f>
        <v>252.70000000000002</v>
      </c>
      <c r="H597" s="7">
        <f>SUM(H598:H599)</f>
        <v>252.70000000000002</v>
      </c>
      <c r="I597" s="7">
        <f>SUM(I598:I599)</f>
        <v>252.70000000000002</v>
      </c>
    </row>
    <row r="598" spans="1:9" ht="31.5">
      <c r="A598" s="185" t="s">
        <v>22</v>
      </c>
      <c r="B598" s="3"/>
      <c r="C598" s="186" t="s">
        <v>17</v>
      </c>
      <c r="D598" s="186" t="s">
        <v>34</v>
      </c>
      <c r="E598" s="20" t="s">
        <v>197</v>
      </c>
      <c r="F598" s="20">
        <v>200</v>
      </c>
      <c r="G598" s="7">
        <v>251.3</v>
      </c>
      <c r="H598" s="7">
        <v>251.3</v>
      </c>
      <c r="I598" s="7">
        <v>251.3</v>
      </c>
    </row>
    <row r="599" spans="1:9">
      <c r="A599" s="185" t="s">
        <v>10</v>
      </c>
      <c r="B599" s="3"/>
      <c r="C599" s="186" t="s">
        <v>17</v>
      </c>
      <c r="D599" s="186" t="s">
        <v>34</v>
      </c>
      <c r="E599" s="20" t="s">
        <v>197</v>
      </c>
      <c r="F599" s="20">
        <v>800</v>
      </c>
      <c r="G599" s="7">
        <v>1.4</v>
      </c>
      <c r="H599" s="7">
        <v>1.4</v>
      </c>
      <c r="I599" s="7">
        <v>1.4</v>
      </c>
    </row>
    <row r="600" spans="1:9" ht="31.5">
      <c r="A600" s="185" t="s">
        <v>37</v>
      </c>
      <c r="B600" s="3"/>
      <c r="C600" s="186" t="s">
        <v>17</v>
      </c>
      <c r="D600" s="186" t="s">
        <v>34</v>
      </c>
      <c r="E600" s="20" t="s">
        <v>198</v>
      </c>
      <c r="F600" s="20"/>
      <c r="G600" s="7">
        <f>SUM(G601)</f>
        <v>333.7</v>
      </c>
      <c r="H600" s="7">
        <f>SUM(H601)</f>
        <v>333.7</v>
      </c>
      <c r="I600" s="7">
        <f>SUM(I601)</f>
        <v>333.7</v>
      </c>
    </row>
    <row r="601" spans="1:9" ht="31.5">
      <c r="A601" s="185" t="s">
        <v>22</v>
      </c>
      <c r="B601" s="3"/>
      <c r="C601" s="186" t="s">
        <v>17</v>
      </c>
      <c r="D601" s="186" t="s">
        <v>34</v>
      </c>
      <c r="E601" s="20" t="s">
        <v>198</v>
      </c>
      <c r="F601" s="20">
        <v>200</v>
      </c>
      <c r="G601" s="7">
        <v>333.7</v>
      </c>
      <c r="H601" s="7">
        <v>333.7</v>
      </c>
      <c r="I601" s="7">
        <v>333.7</v>
      </c>
    </row>
    <row r="602" spans="1:9" ht="31.5">
      <c r="A602" s="185" t="s">
        <v>38</v>
      </c>
      <c r="B602" s="3"/>
      <c r="C602" s="186" t="s">
        <v>17</v>
      </c>
      <c r="D602" s="186" t="s">
        <v>34</v>
      </c>
      <c r="E602" s="20" t="s">
        <v>199</v>
      </c>
      <c r="F602" s="20"/>
      <c r="G602" s="7">
        <f>SUM(G603:G603)</f>
        <v>26521.1</v>
      </c>
      <c r="H602" s="7">
        <f>SUM(H603:H603)</f>
        <v>42557.7</v>
      </c>
      <c r="I602" s="7">
        <f>SUM(I603:I603)</f>
        <v>42557.7</v>
      </c>
    </row>
    <row r="603" spans="1:9" ht="31.5">
      <c r="A603" s="185" t="s">
        <v>22</v>
      </c>
      <c r="B603" s="3"/>
      <c r="C603" s="186" t="s">
        <v>17</v>
      </c>
      <c r="D603" s="186" t="s">
        <v>34</v>
      </c>
      <c r="E603" s="20" t="s">
        <v>199</v>
      </c>
      <c r="F603" s="20">
        <v>200</v>
      </c>
      <c r="G603" s="7">
        <v>26521.1</v>
      </c>
      <c r="H603" s="7">
        <v>42557.7</v>
      </c>
      <c r="I603" s="7">
        <v>42557.7</v>
      </c>
    </row>
    <row r="604" spans="1:9">
      <c r="A604" s="185" t="s">
        <v>121</v>
      </c>
      <c r="B604" s="3"/>
      <c r="C604" s="186" t="s">
        <v>17</v>
      </c>
      <c r="D604" s="186" t="s">
        <v>34</v>
      </c>
      <c r="E604" s="186" t="s">
        <v>83</v>
      </c>
      <c r="F604" s="20"/>
      <c r="G604" s="7">
        <f t="shared" ref="G604:I605" si="319">SUM(G605)</f>
        <v>344.20000000000005</v>
      </c>
      <c r="H604" s="7">
        <f t="shared" si="319"/>
        <v>30026.799999999999</v>
      </c>
      <c r="I604" s="7">
        <f t="shared" si="319"/>
        <v>41888.199999999997</v>
      </c>
    </row>
    <row r="605" spans="1:9" ht="47.25">
      <c r="A605" s="185" t="s">
        <v>748</v>
      </c>
      <c r="B605" s="3"/>
      <c r="C605" s="186" t="s">
        <v>17</v>
      </c>
      <c r="D605" s="186" t="s">
        <v>34</v>
      </c>
      <c r="E605" s="186" t="s">
        <v>85</v>
      </c>
      <c r="F605" s="20"/>
      <c r="G605" s="7">
        <f t="shared" si="319"/>
        <v>344.20000000000005</v>
      </c>
      <c r="H605" s="7">
        <f t="shared" si="319"/>
        <v>30026.799999999999</v>
      </c>
      <c r="I605" s="7">
        <f t="shared" si="319"/>
        <v>41888.199999999997</v>
      </c>
    </row>
    <row r="606" spans="1:9">
      <c r="A606" s="185" t="s">
        <v>10</v>
      </c>
      <c r="B606" s="3"/>
      <c r="C606" s="186" t="s">
        <v>17</v>
      </c>
      <c r="D606" s="186" t="s">
        <v>34</v>
      </c>
      <c r="E606" s="186" t="s">
        <v>85</v>
      </c>
      <c r="F606" s="20">
        <v>800</v>
      </c>
      <c r="G606" s="7">
        <f>6000-4700-955.8</f>
        <v>344.20000000000005</v>
      </c>
      <c r="H606" s="7">
        <f>30026.8</f>
        <v>30026.799999999999</v>
      </c>
      <c r="I606" s="7">
        <v>41888.199999999997</v>
      </c>
    </row>
    <row r="607" spans="1:9">
      <c r="A607" s="185" t="s">
        <v>118</v>
      </c>
      <c r="B607" s="18"/>
      <c r="C607" s="186" t="s">
        <v>26</v>
      </c>
      <c r="D607" s="186"/>
      <c r="E607" s="186"/>
      <c r="F607" s="20"/>
      <c r="G607" s="7">
        <f>SUM(G608)</f>
        <v>24466.600000000002</v>
      </c>
      <c r="H607" s="7">
        <f t="shared" ref="H607:I607" si="320">SUM(H608)</f>
        <v>2973.2</v>
      </c>
      <c r="I607" s="7">
        <f t="shared" si="320"/>
        <v>3111.8</v>
      </c>
    </row>
    <row r="608" spans="1:9">
      <c r="A608" s="185" t="s">
        <v>70</v>
      </c>
      <c r="B608" s="18"/>
      <c r="C608" s="186" t="s">
        <v>26</v>
      </c>
      <c r="D608" s="186" t="s">
        <v>61</v>
      </c>
      <c r="E608" s="186"/>
      <c r="F608" s="20"/>
      <c r="G608" s="7">
        <f>SUM(G609)</f>
        <v>24466.600000000002</v>
      </c>
      <c r="H608" s="7">
        <f t="shared" ref="H608:I608" si="321">SUM(H609)</f>
        <v>2973.2</v>
      </c>
      <c r="I608" s="7">
        <f t="shared" si="321"/>
        <v>3111.8</v>
      </c>
    </row>
    <row r="609" spans="1:9">
      <c r="A609" s="185" t="s">
        <v>121</v>
      </c>
      <c r="B609" s="18"/>
      <c r="C609" s="186" t="s">
        <v>26</v>
      </c>
      <c r="D609" s="186" t="s">
        <v>61</v>
      </c>
      <c r="E609" s="186" t="s">
        <v>83</v>
      </c>
      <c r="F609" s="20"/>
      <c r="G609" s="7">
        <f>SUM(G610)</f>
        <v>24466.600000000002</v>
      </c>
      <c r="H609" s="7">
        <f t="shared" ref="H609:I609" si="322">SUM(H610)</f>
        <v>2973.2</v>
      </c>
      <c r="I609" s="7">
        <f t="shared" si="322"/>
        <v>3111.8</v>
      </c>
    </row>
    <row r="610" spans="1:9">
      <c r="A610" s="185" t="s">
        <v>124</v>
      </c>
      <c r="B610" s="18"/>
      <c r="C610" s="186" t="s">
        <v>26</v>
      </c>
      <c r="D610" s="186" t="s">
        <v>61</v>
      </c>
      <c r="E610" s="186" t="s">
        <v>123</v>
      </c>
      <c r="F610" s="20"/>
      <c r="G610" s="7">
        <f>SUM(G611)</f>
        <v>24466.600000000002</v>
      </c>
      <c r="H610" s="7">
        <f t="shared" ref="H610:I610" si="323">SUM(H611)</f>
        <v>2973.2</v>
      </c>
      <c r="I610" s="7">
        <f t="shared" si="323"/>
        <v>3111.8</v>
      </c>
    </row>
    <row r="611" spans="1:9">
      <c r="A611" s="185" t="s">
        <v>10</v>
      </c>
      <c r="B611" s="18"/>
      <c r="C611" s="186" t="s">
        <v>26</v>
      </c>
      <c r="D611" s="186" t="s">
        <v>61</v>
      </c>
      <c r="E611" s="186" t="s">
        <v>123</v>
      </c>
      <c r="F611" s="20">
        <v>800</v>
      </c>
      <c r="G611" s="7">
        <f>23321.2+1145.4</f>
        <v>24466.600000000002</v>
      </c>
      <c r="H611" s="7">
        <v>2973.2</v>
      </c>
      <c r="I611" s="7">
        <v>3111.8</v>
      </c>
    </row>
    <row r="612" spans="1:9">
      <c r="A612" s="185" t="s">
        <v>46</v>
      </c>
      <c r="B612" s="18"/>
      <c r="C612" s="186" t="s">
        <v>47</v>
      </c>
      <c r="D612" s="186"/>
      <c r="E612" s="186"/>
      <c r="F612" s="20"/>
      <c r="G612" s="7">
        <f>SUM(G613)</f>
        <v>224.2</v>
      </c>
      <c r="H612" s="7">
        <f t="shared" ref="H612:I612" si="324">SUM(H613)</f>
        <v>224.2</v>
      </c>
      <c r="I612" s="7">
        <f t="shared" si="324"/>
        <v>224.2</v>
      </c>
    </row>
    <row r="613" spans="1:9">
      <c r="A613" s="2" t="s">
        <v>122</v>
      </c>
      <c r="B613" s="18"/>
      <c r="C613" s="186" t="s">
        <v>47</v>
      </c>
      <c r="D613" s="186" t="s">
        <v>61</v>
      </c>
      <c r="E613" s="186"/>
      <c r="F613" s="20"/>
      <c r="G613" s="7">
        <f>SUM(G614)</f>
        <v>224.2</v>
      </c>
      <c r="H613" s="7">
        <f t="shared" ref="H613:I617" si="325">SUM(H614)</f>
        <v>224.2</v>
      </c>
      <c r="I613" s="7">
        <f t="shared" si="325"/>
        <v>224.2</v>
      </c>
    </row>
    <row r="614" spans="1:9" s="93" customFormat="1" ht="31.5">
      <c r="A614" s="85" t="s">
        <v>720</v>
      </c>
      <c r="B614" s="102"/>
      <c r="C614" s="90" t="s">
        <v>47</v>
      </c>
      <c r="D614" s="90" t="s">
        <v>61</v>
      </c>
      <c r="E614" s="91" t="s">
        <v>193</v>
      </c>
      <c r="F614" s="91"/>
      <c r="G614" s="92">
        <f>SUM(G617)</f>
        <v>224.2</v>
      </c>
      <c r="H614" s="92">
        <f>SUM(H617)</f>
        <v>224.2</v>
      </c>
      <c r="I614" s="92">
        <f>SUM(I617)</f>
        <v>224.2</v>
      </c>
    </row>
    <row r="615" spans="1:9">
      <c r="A615" s="185" t="s">
        <v>147</v>
      </c>
      <c r="B615" s="3"/>
      <c r="C615" s="186" t="s">
        <v>47</v>
      </c>
      <c r="D615" s="186" t="s">
        <v>61</v>
      </c>
      <c r="E615" s="20" t="s">
        <v>194</v>
      </c>
      <c r="F615" s="20"/>
      <c r="G615" s="7">
        <f>G616</f>
        <v>224.2</v>
      </c>
      <c r="H615" s="7">
        <f t="shared" ref="H615:I615" si="326">H616</f>
        <v>224.2</v>
      </c>
      <c r="I615" s="7">
        <f t="shared" si="326"/>
        <v>224.2</v>
      </c>
    </row>
    <row r="616" spans="1:9" ht="31.5">
      <c r="A616" s="185" t="s">
        <v>747</v>
      </c>
      <c r="B616" s="3"/>
      <c r="C616" s="186" t="s">
        <v>47</v>
      </c>
      <c r="D616" s="186" t="s">
        <v>61</v>
      </c>
      <c r="E616" s="20" t="s">
        <v>195</v>
      </c>
      <c r="F616" s="20"/>
      <c r="G616" s="7">
        <f>G617</f>
        <v>224.2</v>
      </c>
      <c r="H616" s="7">
        <f t="shared" ref="H616:I616" si="327">H617</f>
        <v>224.2</v>
      </c>
      <c r="I616" s="7">
        <f t="shared" si="327"/>
        <v>224.2</v>
      </c>
    </row>
    <row r="617" spans="1:9" ht="31.5">
      <c r="A617" s="185" t="s">
        <v>38</v>
      </c>
      <c r="B617" s="18"/>
      <c r="C617" s="186" t="s">
        <v>47</v>
      </c>
      <c r="D617" s="186" t="s">
        <v>61</v>
      </c>
      <c r="E617" s="20" t="s">
        <v>199</v>
      </c>
      <c r="F617" s="20"/>
      <c r="G617" s="7">
        <f>SUM(G618)</f>
        <v>224.2</v>
      </c>
      <c r="H617" s="7">
        <f t="shared" si="325"/>
        <v>224.2</v>
      </c>
      <c r="I617" s="7">
        <f t="shared" si="325"/>
        <v>224.2</v>
      </c>
    </row>
    <row r="618" spans="1:9" ht="31.5">
      <c r="A618" s="185" t="s">
        <v>22</v>
      </c>
      <c r="B618" s="18"/>
      <c r="C618" s="186" t="s">
        <v>47</v>
      </c>
      <c r="D618" s="186" t="s">
        <v>61</v>
      </c>
      <c r="E618" s="20" t="s">
        <v>199</v>
      </c>
      <c r="F618" s="20">
        <v>200</v>
      </c>
      <c r="G618" s="7">
        <v>224.2</v>
      </c>
      <c r="H618" s="7">
        <v>224.2</v>
      </c>
      <c r="I618" s="7">
        <v>224.2</v>
      </c>
    </row>
    <row r="619" spans="1:9">
      <c r="A619" s="185" t="s">
        <v>13</v>
      </c>
      <c r="B619" s="3"/>
      <c r="C619" s="186" t="s">
        <v>14</v>
      </c>
      <c r="D619" s="186"/>
      <c r="E619" s="20"/>
      <c r="F619" s="20"/>
      <c r="G619" s="7">
        <f t="shared" ref="G619:I622" si="328">SUM(G620)</f>
        <v>259059.30000000002</v>
      </c>
      <c r="H619" s="7">
        <f t="shared" si="328"/>
        <v>20855.7</v>
      </c>
      <c r="I619" s="7">
        <f t="shared" si="328"/>
        <v>0</v>
      </c>
    </row>
    <row r="620" spans="1:9">
      <c r="A620" s="185" t="s">
        <v>25</v>
      </c>
      <c r="B620" s="3"/>
      <c r="C620" s="186" t="s">
        <v>14</v>
      </c>
      <c r="D620" s="186" t="s">
        <v>26</v>
      </c>
      <c r="E620" s="20"/>
      <c r="F620" s="20"/>
      <c r="G620" s="7">
        <f t="shared" si="328"/>
        <v>259059.30000000002</v>
      </c>
      <c r="H620" s="7">
        <f t="shared" si="328"/>
        <v>20855.7</v>
      </c>
      <c r="I620" s="7">
        <f t="shared" si="328"/>
        <v>0</v>
      </c>
    </row>
    <row r="621" spans="1:9">
      <c r="A621" s="185" t="s">
        <v>121</v>
      </c>
      <c r="B621" s="3"/>
      <c r="C621" s="186" t="s">
        <v>14</v>
      </c>
      <c r="D621" s="186" t="s">
        <v>26</v>
      </c>
      <c r="E621" s="186" t="s">
        <v>83</v>
      </c>
      <c r="F621" s="20"/>
      <c r="G621" s="7">
        <f t="shared" si="328"/>
        <v>259059.30000000002</v>
      </c>
      <c r="H621" s="7">
        <f t="shared" si="328"/>
        <v>20855.7</v>
      </c>
      <c r="I621" s="7">
        <f t="shared" si="328"/>
        <v>0</v>
      </c>
    </row>
    <row r="622" spans="1:9" ht="31.5">
      <c r="A622" s="185" t="s">
        <v>117</v>
      </c>
      <c r="B622" s="3"/>
      <c r="C622" s="186" t="s">
        <v>14</v>
      </c>
      <c r="D622" s="186" t="s">
        <v>26</v>
      </c>
      <c r="E622" s="20" t="s">
        <v>86</v>
      </c>
      <c r="F622" s="20"/>
      <c r="G622" s="7">
        <f t="shared" si="328"/>
        <v>259059.30000000002</v>
      </c>
      <c r="H622" s="7">
        <f t="shared" si="328"/>
        <v>20855.7</v>
      </c>
      <c r="I622" s="7">
        <f t="shared" si="328"/>
        <v>0</v>
      </c>
    </row>
    <row r="623" spans="1:9">
      <c r="A623" s="185" t="s">
        <v>10</v>
      </c>
      <c r="B623" s="3"/>
      <c r="C623" s="186" t="s">
        <v>14</v>
      </c>
      <c r="D623" s="186" t="s">
        <v>26</v>
      </c>
      <c r="E623" s="20" t="s">
        <v>86</v>
      </c>
      <c r="F623" s="20">
        <v>800</v>
      </c>
      <c r="G623" s="7">
        <f>260482.6-1750+326.7</f>
        <v>259059.30000000002</v>
      </c>
      <c r="H623" s="7">
        <v>20855.7</v>
      </c>
      <c r="I623" s="7"/>
    </row>
    <row r="624" spans="1:9">
      <c r="A624" s="185" t="s">
        <v>736</v>
      </c>
      <c r="B624" s="3"/>
      <c r="C624" s="186" t="s">
        <v>34</v>
      </c>
      <c r="D624" s="186" t="s">
        <v>15</v>
      </c>
      <c r="E624" s="20"/>
      <c r="F624" s="20"/>
      <c r="G624" s="7">
        <f>G625</f>
        <v>4760.3999999999996</v>
      </c>
      <c r="H624" s="7">
        <f t="shared" ref="H624:I624" si="329">H625</f>
        <v>0</v>
      </c>
      <c r="I624" s="7">
        <f t="shared" si="329"/>
        <v>0</v>
      </c>
    </row>
    <row r="625" spans="1:9">
      <c r="A625" s="185" t="s">
        <v>737</v>
      </c>
      <c r="B625" s="3"/>
      <c r="C625" s="186" t="s">
        <v>34</v>
      </c>
      <c r="D625" s="186" t="s">
        <v>17</v>
      </c>
      <c r="E625" s="20"/>
      <c r="F625" s="20"/>
      <c r="G625" s="7">
        <f>G627</f>
        <v>4760.3999999999996</v>
      </c>
      <c r="H625" s="7">
        <f>H627</f>
        <v>0</v>
      </c>
      <c r="I625" s="7">
        <f>I627</f>
        <v>0</v>
      </c>
    </row>
    <row r="626" spans="1:9" ht="31.5">
      <c r="A626" s="85" t="s">
        <v>720</v>
      </c>
      <c r="B626" s="94"/>
      <c r="C626" s="90" t="s">
        <v>34</v>
      </c>
      <c r="D626" s="90" t="s">
        <v>17</v>
      </c>
      <c r="E626" s="91" t="s">
        <v>193</v>
      </c>
      <c r="F626" s="20"/>
      <c r="G626" s="7">
        <f>G627</f>
        <v>4760.3999999999996</v>
      </c>
      <c r="H626" s="7">
        <f t="shared" ref="H626:I626" si="330">H627</f>
        <v>0</v>
      </c>
      <c r="I626" s="7">
        <f t="shared" si="330"/>
        <v>0</v>
      </c>
    </row>
    <row r="627" spans="1:9">
      <c r="A627" s="185" t="s">
        <v>147</v>
      </c>
      <c r="B627" s="3"/>
      <c r="C627" s="186" t="s">
        <v>34</v>
      </c>
      <c r="D627" s="186" t="s">
        <v>17</v>
      </c>
      <c r="E627" s="20" t="s">
        <v>194</v>
      </c>
      <c r="F627" s="20"/>
      <c r="G627" s="7">
        <f>G628</f>
        <v>4760.3999999999996</v>
      </c>
      <c r="H627" s="7">
        <f>H630</f>
        <v>0</v>
      </c>
      <c r="I627" s="7">
        <f>I630</f>
        <v>0</v>
      </c>
    </row>
    <row r="628" spans="1:9" ht="31.5">
      <c r="A628" s="176" t="s">
        <v>818</v>
      </c>
      <c r="B628" s="3"/>
      <c r="C628" s="186" t="s">
        <v>34</v>
      </c>
      <c r="D628" s="186" t="s">
        <v>17</v>
      </c>
      <c r="E628" s="20" t="s">
        <v>738</v>
      </c>
      <c r="F628" s="20"/>
      <c r="G628" s="7">
        <f>G630</f>
        <v>4760.3999999999996</v>
      </c>
      <c r="H628" s="7">
        <f t="shared" ref="H628:I628" si="331">H630</f>
        <v>0</v>
      </c>
      <c r="I628" s="7">
        <f t="shared" si="331"/>
        <v>0</v>
      </c>
    </row>
    <row r="629" spans="1:9">
      <c r="A629" s="177" t="s">
        <v>739</v>
      </c>
      <c r="B629" s="3"/>
      <c r="C629" s="186" t="s">
        <v>34</v>
      </c>
      <c r="D629" s="186" t="s">
        <v>17</v>
      </c>
      <c r="E629" s="20" t="s">
        <v>868</v>
      </c>
      <c r="F629" s="20"/>
      <c r="G629" s="7">
        <f>G630</f>
        <v>4760.3999999999996</v>
      </c>
      <c r="H629" s="7">
        <f t="shared" ref="H629:I629" si="332">H630</f>
        <v>0</v>
      </c>
      <c r="I629" s="7">
        <f t="shared" si="332"/>
        <v>0</v>
      </c>
    </row>
    <row r="630" spans="1:9">
      <c r="A630" s="185" t="s">
        <v>736</v>
      </c>
      <c r="B630" s="3"/>
      <c r="C630" s="186" t="s">
        <v>34</v>
      </c>
      <c r="D630" s="186" t="s">
        <v>17</v>
      </c>
      <c r="E630" s="20" t="s">
        <v>868</v>
      </c>
      <c r="F630" s="20">
        <v>700</v>
      </c>
      <c r="G630" s="7">
        <v>4760.3999999999996</v>
      </c>
      <c r="H630" s="7">
        <v>0</v>
      </c>
      <c r="I630" s="7">
        <v>0</v>
      </c>
    </row>
    <row r="631" spans="1:9" ht="31.5">
      <c r="A631" s="60" t="s">
        <v>696</v>
      </c>
      <c r="B631" s="86" t="s">
        <v>233</v>
      </c>
      <c r="C631" s="55"/>
      <c r="D631" s="55"/>
      <c r="E631" s="52"/>
      <c r="F631" s="52"/>
      <c r="G631" s="58">
        <f>G632+G639</f>
        <v>1050148.5</v>
      </c>
      <c r="H631" s="58">
        <f t="shared" ref="H631:I631" si="333">H632+H639</f>
        <v>1072156</v>
      </c>
      <c r="I631" s="58">
        <f t="shared" si="333"/>
        <v>1094038.7</v>
      </c>
    </row>
    <row r="632" spans="1:9">
      <c r="A632" s="185" t="s">
        <v>46</v>
      </c>
      <c r="B632" s="23"/>
      <c r="C632" s="186" t="s">
        <v>47</v>
      </c>
      <c r="D632" s="186" t="s">
        <v>15</v>
      </c>
      <c r="E632" s="20"/>
      <c r="F632" s="20"/>
      <c r="G632" s="7">
        <f t="shared" ref="G632:I637" si="334">G633</f>
        <v>49</v>
      </c>
      <c r="H632" s="7">
        <f t="shared" ref="H632:I633" si="335">H633</f>
        <v>49</v>
      </c>
      <c r="I632" s="7">
        <f t="shared" si="335"/>
        <v>49</v>
      </c>
    </row>
    <row r="633" spans="1:9">
      <c r="A633" s="185" t="s">
        <v>113</v>
      </c>
      <c r="B633" s="23"/>
      <c r="C633" s="186" t="s">
        <v>47</v>
      </c>
      <c r="D633" s="186" t="s">
        <v>61</v>
      </c>
      <c r="E633" s="20"/>
      <c r="F633" s="20"/>
      <c r="G633" s="7">
        <f t="shared" si="334"/>
        <v>49</v>
      </c>
      <c r="H633" s="7">
        <f t="shared" si="335"/>
        <v>49</v>
      </c>
      <c r="I633" s="7">
        <f t="shared" si="335"/>
        <v>49</v>
      </c>
    </row>
    <row r="634" spans="1:9" s="93" customFormat="1" ht="31.5">
      <c r="A634" s="85" t="s">
        <v>721</v>
      </c>
      <c r="B634" s="89"/>
      <c r="C634" s="90" t="s">
        <v>47</v>
      </c>
      <c r="D634" s="90" t="s">
        <v>61</v>
      </c>
      <c r="E634" s="91" t="s">
        <v>191</v>
      </c>
      <c r="F634" s="91"/>
      <c r="G634" s="92">
        <f t="shared" si="334"/>
        <v>49</v>
      </c>
      <c r="H634" s="92">
        <f t="shared" ref="H634:I635" si="336">H635</f>
        <v>49</v>
      </c>
      <c r="I634" s="92">
        <f t="shared" si="336"/>
        <v>49</v>
      </c>
    </row>
    <row r="635" spans="1:9">
      <c r="A635" s="185" t="s">
        <v>143</v>
      </c>
      <c r="B635" s="23"/>
      <c r="C635" s="186" t="s">
        <v>47</v>
      </c>
      <c r="D635" s="186" t="s">
        <v>61</v>
      </c>
      <c r="E635" s="20" t="s">
        <v>192</v>
      </c>
      <c r="F635" s="20"/>
      <c r="G635" s="7">
        <f t="shared" si="334"/>
        <v>49</v>
      </c>
      <c r="H635" s="7">
        <f t="shared" si="336"/>
        <v>49</v>
      </c>
      <c r="I635" s="7">
        <f t="shared" si="336"/>
        <v>49</v>
      </c>
    </row>
    <row r="636" spans="1:9" ht="31.5">
      <c r="A636" s="201" t="s">
        <v>359</v>
      </c>
      <c r="B636" s="198"/>
      <c r="C636" s="198" t="s">
        <v>47</v>
      </c>
      <c r="D636" s="198" t="s">
        <v>61</v>
      </c>
      <c r="E636" s="204" t="s">
        <v>337</v>
      </c>
      <c r="F636" s="199"/>
      <c r="G636" s="200">
        <f t="shared" si="334"/>
        <v>49</v>
      </c>
      <c r="H636" s="200">
        <f t="shared" si="334"/>
        <v>49</v>
      </c>
      <c r="I636" s="200">
        <f t="shared" si="334"/>
        <v>49</v>
      </c>
    </row>
    <row r="637" spans="1:9" ht="31.5">
      <c r="A637" s="201" t="s">
        <v>343</v>
      </c>
      <c r="B637" s="202"/>
      <c r="C637" s="198" t="s">
        <v>47</v>
      </c>
      <c r="D637" s="198" t="s">
        <v>61</v>
      </c>
      <c r="E637" s="198" t="s">
        <v>344</v>
      </c>
      <c r="F637" s="203"/>
      <c r="G637" s="200">
        <f t="shared" si="334"/>
        <v>49</v>
      </c>
      <c r="H637" s="200">
        <f t="shared" si="334"/>
        <v>49</v>
      </c>
      <c r="I637" s="200">
        <f t="shared" si="334"/>
        <v>49</v>
      </c>
    </row>
    <row r="638" spans="1:9" ht="31.5">
      <c r="A638" s="201" t="s">
        <v>22</v>
      </c>
      <c r="B638" s="202"/>
      <c r="C638" s="198" t="s">
        <v>47</v>
      </c>
      <c r="D638" s="198" t="s">
        <v>61</v>
      </c>
      <c r="E638" s="198" t="s">
        <v>344</v>
      </c>
      <c r="F638" s="203">
        <v>200</v>
      </c>
      <c r="G638" s="200">
        <v>49</v>
      </c>
      <c r="H638" s="200">
        <v>49</v>
      </c>
      <c r="I638" s="200">
        <v>49</v>
      </c>
    </row>
    <row r="639" spans="1:9">
      <c r="A639" s="185" t="s">
        <v>13</v>
      </c>
      <c r="B639" s="23"/>
      <c r="C639" s="186" t="s">
        <v>14</v>
      </c>
      <c r="D639" s="186" t="s">
        <v>15</v>
      </c>
      <c r="E639" s="20"/>
      <c r="F639" s="20"/>
      <c r="G639" s="7">
        <f>G640+G646+G721+G738</f>
        <v>1050099.5</v>
      </c>
      <c r="H639" s="7">
        <f>H640+H646+H721+H738</f>
        <v>1072107</v>
      </c>
      <c r="I639" s="7">
        <f>I640+I646+I721+I738</f>
        <v>1093989.7</v>
      </c>
    </row>
    <row r="640" spans="1:9">
      <c r="A640" s="185" t="s">
        <v>16</v>
      </c>
      <c r="B640" s="23"/>
      <c r="C640" s="186" t="s">
        <v>14</v>
      </c>
      <c r="D640" s="186" t="s">
        <v>17</v>
      </c>
      <c r="E640" s="20"/>
      <c r="F640" s="20"/>
      <c r="G640" s="7">
        <f>G641</f>
        <v>32000</v>
      </c>
      <c r="H640" s="7">
        <f t="shared" ref="H640:I640" si="337">H641</f>
        <v>32000</v>
      </c>
      <c r="I640" s="7">
        <f t="shared" si="337"/>
        <v>32000</v>
      </c>
    </row>
    <row r="641" spans="1:9" s="93" customFormat="1" ht="31.5">
      <c r="A641" s="85" t="s">
        <v>721</v>
      </c>
      <c r="B641" s="89"/>
      <c r="C641" s="90" t="s">
        <v>14</v>
      </c>
      <c r="D641" s="90" t="s">
        <v>17</v>
      </c>
      <c r="E641" s="91" t="s">
        <v>191</v>
      </c>
      <c r="F641" s="91"/>
      <c r="G641" s="92">
        <f>G642</f>
        <v>32000</v>
      </c>
      <c r="H641" s="92">
        <f t="shared" ref="H641:I644" si="338">H642</f>
        <v>32000</v>
      </c>
      <c r="I641" s="92">
        <f t="shared" si="338"/>
        <v>32000</v>
      </c>
    </row>
    <row r="642" spans="1:9">
      <c r="A642" s="185" t="s">
        <v>143</v>
      </c>
      <c r="B642" s="23"/>
      <c r="C642" s="186" t="s">
        <v>14</v>
      </c>
      <c r="D642" s="186" t="s">
        <v>17</v>
      </c>
      <c r="E642" s="20" t="s">
        <v>192</v>
      </c>
      <c r="F642" s="20"/>
      <c r="G642" s="7">
        <f>G643</f>
        <v>32000</v>
      </c>
      <c r="H642" s="7">
        <f t="shared" si="338"/>
        <v>32000</v>
      </c>
      <c r="I642" s="7">
        <f t="shared" si="338"/>
        <v>32000</v>
      </c>
    </row>
    <row r="643" spans="1:9" ht="31.5">
      <c r="A643" s="185" t="s">
        <v>357</v>
      </c>
      <c r="B643" s="23"/>
      <c r="C643" s="186" t="s">
        <v>14</v>
      </c>
      <c r="D643" s="186" t="s">
        <v>17</v>
      </c>
      <c r="E643" s="20" t="s">
        <v>288</v>
      </c>
      <c r="F643" s="20"/>
      <c r="G643" s="7">
        <f>G644</f>
        <v>32000</v>
      </c>
      <c r="H643" s="7">
        <f t="shared" si="338"/>
        <v>32000</v>
      </c>
      <c r="I643" s="7">
        <f t="shared" si="338"/>
        <v>32000</v>
      </c>
    </row>
    <row r="644" spans="1:9" ht="31.5">
      <c r="A644" s="185" t="s">
        <v>291</v>
      </c>
      <c r="B644" s="23"/>
      <c r="C644" s="186" t="s">
        <v>14</v>
      </c>
      <c r="D644" s="186" t="s">
        <v>17</v>
      </c>
      <c r="E644" s="20" t="s">
        <v>292</v>
      </c>
      <c r="F644" s="20"/>
      <c r="G644" s="7">
        <f>G645</f>
        <v>32000</v>
      </c>
      <c r="H644" s="7">
        <f t="shared" si="338"/>
        <v>32000</v>
      </c>
      <c r="I644" s="7">
        <f t="shared" si="338"/>
        <v>32000</v>
      </c>
    </row>
    <row r="645" spans="1:9">
      <c r="A645" s="185" t="s">
        <v>19</v>
      </c>
      <c r="B645" s="23"/>
      <c r="C645" s="186" t="s">
        <v>14</v>
      </c>
      <c r="D645" s="186" t="s">
        <v>17</v>
      </c>
      <c r="E645" s="20" t="s">
        <v>292</v>
      </c>
      <c r="F645" s="20">
        <v>300</v>
      </c>
      <c r="G645" s="7">
        <v>32000</v>
      </c>
      <c r="H645" s="7">
        <v>32000</v>
      </c>
      <c r="I645" s="7">
        <v>32000</v>
      </c>
    </row>
    <row r="646" spans="1:9">
      <c r="A646" s="185" t="s">
        <v>23</v>
      </c>
      <c r="B646" s="23"/>
      <c r="C646" s="186" t="s">
        <v>14</v>
      </c>
      <c r="D646" s="186" t="s">
        <v>24</v>
      </c>
      <c r="E646" s="20"/>
      <c r="F646" s="20"/>
      <c r="G646" s="7">
        <f>G647+G716</f>
        <v>758614.79999999993</v>
      </c>
      <c r="H646" s="7">
        <f>H647+H716</f>
        <v>771222.9</v>
      </c>
      <c r="I646" s="7">
        <f>I647+I716</f>
        <v>786395.7</v>
      </c>
    </row>
    <row r="647" spans="1:9" s="93" customFormat="1" ht="31.5">
      <c r="A647" s="85" t="s">
        <v>721</v>
      </c>
      <c r="B647" s="89"/>
      <c r="C647" s="90" t="s">
        <v>14</v>
      </c>
      <c r="D647" s="90" t="s">
        <v>24</v>
      </c>
      <c r="E647" s="91" t="s">
        <v>191</v>
      </c>
      <c r="F647" s="91"/>
      <c r="G647" s="92">
        <f>G648</f>
        <v>754287.2</v>
      </c>
      <c r="H647" s="92">
        <f t="shared" ref="H647:I647" si="339">H648</f>
        <v>766895.3</v>
      </c>
      <c r="I647" s="92">
        <f t="shared" si="339"/>
        <v>782068.1</v>
      </c>
    </row>
    <row r="648" spans="1:9">
      <c r="A648" s="185" t="s">
        <v>143</v>
      </c>
      <c r="B648" s="23"/>
      <c r="C648" s="186" t="s">
        <v>14</v>
      </c>
      <c r="D648" s="186" t="s">
        <v>24</v>
      </c>
      <c r="E648" s="20" t="s">
        <v>192</v>
      </c>
      <c r="F648" s="20"/>
      <c r="G648" s="7">
        <f>G649+G653+G710+G713</f>
        <v>754287.2</v>
      </c>
      <c r="H648" s="7">
        <f>H649+H653+H710+H713</f>
        <v>766895.3</v>
      </c>
      <c r="I648" s="7">
        <f>I649+I653+I710+I713</f>
        <v>782068.1</v>
      </c>
    </row>
    <row r="649" spans="1:9" ht="31.5">
      <c r="A649" s="185" t="s">
        <v>293</v>
      </c>
      <c r="B649" s="23"/>
      <c r="C649" s="186" t="s">
        <v>14</v>
      </c>
      <c r="D649" s="186" t="s">
        <v>24</v>
      </c>
      <c r="E649" s="20" t="s">
        <v>294</v>
      </c>
      <c r="F649" s="20"/>
      <c r="G649" s="7">
        <f>G650</f>
        <v>1540</v>
      </c>
      <c r="H649" s="7">
        <f t="shared" ref="H649:I650" si="340">H650</f>
        <v>2058</v>
      </c>
      <c r="I649" s="7">
        <f t="shared" si="340"/>
        <v>2058</v>
      </c>
    </row>
    <row r="650" spans="1:9">
      <c r="A650" s="185" t="s">
        <v>204</v>
      </c>
      <c r="B650" s="23"/>
      <c r="C650" s="186" t="s">
        <v>14</v>
      </c>
      <c r="D650" s="186" t="s">
        <v>24</v>
      </c>
      <c r="E650" s="20" t="s">
        <v>295</v>
      </c>
      <c r="F650" s="20"/>
      <c r="G650" s="7">
        <f>G651+G652</f>
        <v>1540</v>
      </c>
      <c r="H650" s="7">
        <f t="shared" si="340"/>
        <v>2058</v>
      </c>
      <c r="I650" s="7">
        <f t="shared" si="340"/>
        <v>2058</v>
      </c>
    </row>
    <row r="651" spans="1:9" ht="31.5">
      <c r="A651" s="185" t="s">
        <v>22</v>
      </c>
      <c r="B651" s="23"/>
      <c r="C651" s="186" t="s">
        <v>14</v>
      </c>
      <c r="D651" s="186" t="s">
        <v>24</v>
      </c>
      <c r="E651" s="20" t="s">
        <v>295</v>
      </c>
      <c r="F651" s="20">
        <v>200</v>
      </c>
      <c r="G651" s="7">
        <v>1540</v>
      </c>
      <c r="H651" s="7">
        <v>2058</v>
      </c>
      <c r="I651" s="7">
        <v>2058</v>
      </c>
    </row>
    <row r="652" spans="1:9" hidden="1">
      <c r="A652" s="185" t="s">
        <v>10</v>
      </c>
      <c r="B652" s="23"/>
      <c r="C652" s="186" t="s">
        <v>14</v>
      </c>
      <c r="D652" s="186" t="s">
        <v>24</v>
      </c>
      <c r="E652" s="20" t="s">
        <v>295</v>
      </c>
      <c r="F652" s="20">
        <v>800</v>
      </c>
      <c r="G652" s="7"/>
      <c r="H652" s="7"/>
      <c r="I652" s="7"/>
    </row>
    <row r="653" spans="1:9" ht="31.5">
      <c r="A653" s="185" t="s">
        <v>357</v>
      </c>
      <c r="B653" s="23"/>
      <c r="C653" s="186" t="s">
        <v>14</v>
      </c>
      <c r="D653" s="186" t="s">
        <v>24</v>
      </c>
      <c r="E653" s="20" t="s">
        <v>288</v>
      </c>
      <c r="F653" s="20"/>
      <c r="G653" s="7">
        <f>G654+G657+G660+G663+G666+G669+G672+G675+G678+G681+G684+G687+G690+G708+G693+G695+G697+G699+G701+G703+G705</f>
        <v>745047.2</v>
      </c>
      <c r="H653" s="7">
        <f>H654+H657+H660+H663+H666+H669+H672+H675+H678+H681+H684+H687+H690+H708+H693+H695+H697+H699+H701+H703+H705</f>
        <v>757137.3</v>
      </c>
      <c r="I653" s="7">
        <f>I654+I657+I660+I663+I666+I669+I672+I675+I678+I681+I684+I687+I690+I708+I693+I695+I697+I699+I701+I703+I705</f>
        <v>772310.1</v>
      </c>
    </row>
    <row r="654" spans="1:9" ht="47.25">
      <c r="A654" s="185" t="s">
        <v>578</v>
      </c>
      <c r="B654" s="23"/>
      <c r="C654" s="186" t="s">
        <v>14</v>
      </c>
      <c r="D654" s="186" t="s">
        <v>24</v>
      </c>
      <c r="E654" s="20" t="s">
        <v>296</v>
      </c>
      <c r="F654" s="20"/>
      <c r="G654" s="7">
        <f>G655+G656</f>
        <v>172807</v>
      </c>
      <c r="H654" s="7">
        <f t="shared" ref="H654:I654" si="341">H655+H656</f>
        <v>179694.2</v>
      </c>
      <c r="I654" s="7">
        <f t="shared" si="341"/>
        <v>186857</v>
      </c>
    </row>
    <row r="655" spans="1:9" ht="31.5">
      <c r="A655" s="185" t="s">
        <v>22</v>
      </c>
      <c r="B655" s="23"/>
      <c r="C655" s="186" t="s">
        <v>14</v>
      </c>
      <c r="D655" s="186" t="s">
        <v>24</v>
      </c>
      <c r="E655" s="20" t="s">
        <v>296</v>
      </c>
      <c r="F655" s="20">
        <v>200</v>
      </c>
      <c r="G655" s="7">
        <v>2530.6</v>
      </c>
      <c r="H655" s="7">
        <v>2594.1999999999998</v>
      </c>
      <c r="I655" s="7">
        <v>2629</v>
      </c>
    </row>
    <row r="656" spans="1:9">
      <c r="A656" s="185" t="s">
        <v>19</v>
      </c>
      <c r="B656" s="23"/>
      <c r="C656" s="186" t="s">
        <v>14</v>
      </c>
      <c r="D656" s="186" t="s">
        <v>24</v>
      </c>
      <c r="E656" s="20" t="s">
        <v>296</v>
      </c>
      <c r="F656" s="20">
        <v>300</v>
      </c>
      <c r="G656" s="7">
        <v>170276.4</v>
      </c>
      <c r="H656" s="7">
        <v>177100</v>
      </c>
      <c r="I656" s="7">
        <v>184228</v>
      </c>
    </row>
    <row r="657" spans="1:9" ht="47.25">
      <c r="A657" s="185" t="s">
        <v>579</v>
      </c>
      <c r="B657" s="23"/>
      <c r="C657" s="186" t="s">
        <v>14</v>
      </c>
      <c r="D657" s="186" t="s">
        <v>24</v>
      </c>
      <c r="E657" s="20" t="s">
        <v>297</v>
      </c>
      <c r="F657" s="20"/>
      <c r="G657" s="7">
        <f>G658+G659</f>
        <v>8870.6999999999989</v>
      </c>
      <c r="H657" s="7">
        <f t="shared" ref="H657:I657" si="342">H658+H659</f>
        <v>9209.7999999999993</v>
      </c>
      <c r="I657" s="7">
        <f t="shared" si="342"/>
        <v>9562.5</v>
      </c>
    </row>
    <row r="658" spans="1:9" ht="31.5">
      <c r="A658" s="185" t="s">
        <v>22</v>
      </c>
      <c r="B658" s="23"/>
      <c r="C658" s="186" t="s">
        <v>14</v>
      </c>
      <c r="D658" s="186" t="s">
        <v>24</v>
      </c>
      <c r="E658" s="20" t="s">
        <v>297</v>
      </c>
      <c r="F658" s="20">
        <v>200</v>
      </c>
      <c r="G658" s="200">
        <v>129.80000000000001</v>
      </c>
      <c r="H658" s="200">
        <v>129</v>
      </c>
      <c r="I658" s="200">
        <v>127.7</v>
      </c>
    </row>
    <row r="659" spans="1:9">
      <c r="A659" s="185" t="s">
        <v>19</v>
      </c>
      <c r="B659" s="23"/>
      <c r="C659" s="186" t="s">
        <v>14</v>
      </c>
      <c r="D659" s="186" t="s">
        <v>24</v>
      </c>
      <c r="E659" s="20" t="s">
        <v>297</v>
      </c>
      <c r="F659" s="20">
        <v>300</v>
      </c>
      <c r="G659" s="200">
        <v>8740.9</v>
      </c>
      <c r="H659" s="200">
        <v>9080.7999999999993</v>
      </c>
      <c r="I659" s="200">
        <v>9434.7999999999993</v>
      </c>
    </row>
    <row r="660" spans="1:9" ht="31.5">
      <c r="A660" s="185" t="s">
        <v>581</v>
      </c>
      <c r="B660" s="23"/>
      <c r="C660" s="186" t="s">
        <v>14</v>
      </c>
      <c r="D660" s="186" t="s">
        <v>24</v>
      </c>
      <c r="E660" s="20" t="s">
        <v>298</v>
      </c>
      <c r="F660" s="20"/>
      <c r="G660" s="7">
        <f>G661+G662</f>
        <v>131111</v>
      </c>
      <c r="H660" s="7">
        <f t="shared" ref="H660:I660" si="343">H661+H662</f>
        <v>136334.70000000001</v>
      </c>
      <c r="I660" s="7">
        <f t="shared" si="343"/>
        <v>141767.29999999999</v>
      </c>
    </row>
    <row r="661" spans="1:9" ht="31.5">
      <c r="A661" s="185" t="s">
        <v>22</v>
      </c>
      <c r="B661" s="23"/>
      <c r="C661" s="186" t="s">
        <v>14</v>
      </c>
      <c r="D661" s="186" t="s">
        <v>24</v>
      </c>
      <c r="E661" s="20" t="s">
        <v>298</v>
      </c>
      <c r="F661" s="20">
        <v>200</v>
      </c>
      <c r="G661" s="200">
        <v>1898.4</v>
      </c>
      <c r="H661" s="200">
        <v>1926.7</v>
      </c>
      <c r="I661" s="200">
        <v>1947.9</v>
      </c>
    </row>
    <row r="662" spans="1:9">
      <c r="A662" s="185" t="s">
        <v>19</v>
      </c>
      <c r="B662" s="23"/>
      <c r="C662" s="186" t="s">
        <v>14</v>
      </c>
      <c r="D662" s="186" t="s">
        <v>24</v>
      </c>
      <c r="E662" s="20" t="s">
        <v>298</v>
      </c>
      <c r="F662" s="20">
        <v>300</v>
      </c>
      <c r="G662" s="200">
        <v>129212.6</v>
      </c>
      <c r="H662" s="200">
        <v>134408</v>
      </c>
      <c r="I662" s="200">
        <v>139819.4</v>
      </c>
    </row>
    <row r="663" spans="1:9" ht="80.25" customHeight="1">
      <c r="A663" s="185" t="s">
        <v>819</v>
      </c>
      <c r="B663" s="23"/>
      <c r="C663" s="186" t="s">
        <v>14</v>
      </c>
      <c r="D663" s="186" t="s">
        <v>24</v>
      </c>
      <c r="E663" s="20" t="s">
        <v>299</v>
      </c>
      <c r="F663" s="20"/>
      <c r="G663" s="7">
        <f>G664+G665</f>
        <v>325.5</v>
      </c>
      <c r="H663" s="7">
        <f t="shared" ref="H663:I663" si="344">H664+H665</f>
        <v>338.5</v>
      </c>
      <c r="I663" s="7">
        <f t="shared" si="344"/>
        <v>352</v>
      </c>
    </row>
    <row r="664" spans="1:9" ht="31.5">
      <c r="A664" s="185" t="s">
        <v>22</v>
      </c>
      <c r="B664" s="23"/>
      <c r="C664" s="186" t="s">
        <v>14</v>
      </c>
      <c r="D664" s="186" t="s">
        <v>24</v>
      </c>
      <c r="E664" s="20" t="s">
        <v>299</v>
      </c>
      <c r="F664" s="20">
        <v>200</v>
      </c>
      <c r="G664" s="200">
        <v>4.7</v>
      </c>
      <c r="H664" s="200">
        <v>4.9000000000000004</v>
      </c>
      <c r="I664" s="200">
        <v>5</v>
      </c>
    </row>
    <row r="665" spans="1:9">
      <c r="A665" s="185" t="s">
        <v>19</v>
      </c>
      <c r="B665" s="23"/>
      <c r="C665" s="186" t="s">
        <v>14</v>
      </c>
      <c r="D665" s="186" t="s">
        <v>24</v>
      </c>
      <c r="E665" s="20" t="s">
        <v>299</v>
      </c>
      <c r="F665" s="20">
        <v>300</v>
      </c>
      <c r="G665" s="200">
        <v>320.8</v>
      </c>
      <c r="H665" s="200">
        <v>333.6</v>
      </c>
      <c r="I665" s="200">
        <v>347</v>
      </c>
    </row>
    <row r="666" spans="1:9" ht="82.5" customHeight="1">
      <c r="A666" s="185" t="s">
        <v>820</v>
      </c>
      <c r="B666" s="23"/>
      <c r="C666" s="186" t="s">
        <v>14</v>
      </c>
      <c r="D666" s="186" t="s">
        <v>24</v>
      </c>
      <c r="E666" s="20" t="s">
        <v>300</v>
      </c>
      <c r="F666" s="20"/>
      <c r="G666" s="7">
        <f>G667+G668</f>
        <v>11.7</v>
      </c>
      <c r="H666" s="7">
        <f t="shared" ref="H666:I666" si="345">H667+H668</f>
        <v>11.7</v>
      </c>
      <c r="I666" s="7">
        <f t="shared" si="345"/>
        <v>11.7</v>
      </c>
    </row>
    <row r="667" spans="1:9" ht="31.5">
      <c r="A667" s="185" t="s">
        <v>22</v>
      </c>
      <c r="B667" s="23"/>
      <c r="C667" s="186" t="s">
        <v>14</v>
      </c>
      <c r="D667" s="186" t="s">
        <v>24</v>
      </c>
      <c r="E667" s="20" t="s">
        <v>300</v>
      </c>
      <c r="F667" s="20">
        <v>200</v>
      </c>
      <c r="G667" s="200">
        <v>0.2</v>
      </c>
      <c r="H667" s="200">
        <v>0.2</v>
      </c>
      <c r="I667" s="200">
        <v>0.2</v>
      </c>
    </row>
    <row r="668" spans="1:9">
      <c r="A668" s="185" t="s">
        <v>19</v>
      </c>
      <c r="B668" s="23"/>
      <c r="C668" s="186" t="s">
        <v>14</v>
      </c>
      <c r="D668" s="186" t="s">
        <v>24</v>
      </c>
      <c r="E668" s="20" t="s">
        <v>300</v>
      </c>
      <c r="F668" s="20">
        <v>300</v>
      </c>
      <c r="G668" s="200">
        <v>11.5</v>
      </c>
      <c r="H668" s="200">
        <v>11.5</v>
      </c>
      <c r="I668" s="200">
        <v>11.5</v>
      </c>
    </row>
    <row r="669" spans="1:9" ht="94.5">
      <c r="A669" s="185" t="s">
        <v>821</v>
      </c>
      <c r="B669" s="23"/>
      <c r="C669" s="186" t="s">
        <v>14</v>
      </c>
      <c r="D669" s="186" t="s">
        <v>24</v>
      </c>
      <c r="E669" s="20" t="s">
        <v>301</v>
      </c>
      <c r="F669" s="20"/>
      <c r="G669" s="7">
        <f>G670+G671</f>
        <v>24491.8</v>
      </c>
      <c r="H669" s="7">
        <f t="shared" ref="H669:I669" si="346">H670+H671</f>
        <v>23485.699999999997</v>
      </c>
      <c r="I669" s="7">
        <f t="shared" si="346"/>
        <v>22715.8</v>
      </c>
    </row>
    <row r="670" spans="1:9" ht="31.5">
      <c r="A670" s="185" t="s">
        <v>22</v>
      </c>
      <c r="B670" s="23"/>
      <c r="C670" s="186" t="s">
        <v>14</v>
      </c>
      <c r="D670" s="186" t="s">
        <v>24</v>
      </c>
      <c r="E670" s="20" t="s">
        <v>301</v>
      </c>
      <c r="F670" s="20">
        <v>200</v>
      </c>
      <c r="G670" s="200">
        <v>1195.8</v>
      </c>
      <c r="H670" s="200">
        <v>1113.0999999999999</v>
      </c>
      <c r="I670" s="200">
        <v>1121.2</v>
      </c>
    </row>
    <row r="671" spans="1:9">
      <c r="A671" s="185" t="s">
        <v>19</v>
      </c>
      <c r="B671" s="23"/>
      <c r="C671" s="186" t="s">
        <v>14</v>
      </c>
      <c r="D671" s="186" t="s">
        <v>24</v>
      </c>
      <c r="E671" s="20" t="s">
        <v>301</v>
      </c>
      <c r="F671" s="20">
        <v>300</v>
      </c>
      <c r="G671" s="200">
        <v>23296</v>
      </c>
      <c r="H671" s="200">
        <v>22372.6</v>
      </c>
      <c r="I671" s="200">
        <v>21594.6</v>
      </c>
    </row>
    <row r="672" spans="1:9" ht="31.5">
      <c r="A672" s="185" t="s">
        <v>586</v>
      </c>
      <c r="B672" s="23"/>
      <c r="C672" s="186" t="s">
        <v>14</v>
      </c>
      <c r="D672" s="186" t="s">
        <v>24</v>
      </c>
      <c r="E672" s="20" t="s">
        <v>302</v>
      </c>
      <c r="F672" s="20"/>
      <c r="G672" s="7">
        <f>G673+G674</f>
        <v>143073.60000000001</v>
      </c>
      <c r="H672" s="7">
        <f t="shared" ref="H672:I672" si="347">H673+H674</f>
        <v>143073.60000000001</v>
      </c>
      <c r="I672" s="7">
        <f t="shared" si="347"/>
        <v>143073.60000000001</v>
      </c>
    </row>
    <row r="673" spans="1:10" ht="31.5">
      <c r="A673" s="185" t="s">
        <v>22</v>
      </c>
      <c r="B673" s="23"/>
      <c r="C673" s="186" t="s">
        <v>14</v>
      </c>
      <c r="D673" s="186" t="s">
        <v>24</v>
      </c>
      <c r="E673" s="20" t="s">
        <v>302</v>
      </c>
      <c r="F673" s="20" t="s">
        <v>32</v>
      </c>
      <c r="G673" s="200">
        <v>2018.4</v>
      </c>
      <c r="H673" s="200">
        <v>2018.4</v>
      </c>
      <c r="I673" s="200">
        <v>2018.4</v>
      </c>
    </row>
    <row r="674" spans="1:10">
      <c r="A674" s="185" t="s">
        <v>19</v>
      </c>
      <c r="B674" s="23"/>
      <c r="C674" s="186" t="s">
        <v>14</v>
      </c>
      <c r="D674" s="186" t="s">
        <v>24</v>
      </c>
      <c r="E674" s="20" t="s">
        <v>302</v>
      </c>
      <c r="F674" s="20" t="s">
        <v>39</v>
      </c>
      <c r="G674" s="200">
        <v>141055.20000000001</v>
      </c>
      <c r="H674" s="200">
        <v>141055.20000000001</v>
      </c>
      <c r="I674" s="200">
        <v>141055.20000000001</v>
      </c>
    </row>
    <row r="675" spans="1:10" ht="47.25">
      <c r="A675" s="185" t="s">
        <v>587</v>
      </c>
      <c r="B675" s="23"/>
      <c r="C675" s="186" t="s">
        <v>14</v>
      </c>
      <c r="D675" s="186" t="s">
        <v>24</v>
      </c>
      <c r="E675" s="20" t="s">
        <v>303</v>
      </c>
      <c r="F675" s="20"/>
      <c r="G675" s="7">
        <f>G676+G677</f>
        <v>3846</v>
      </c>
      <c r="H675" s="7">
        <f t="shared" ref="H675:I675" si="348">H676+H677</f>
        <v>4290.3999999999996</v>
      </c>
      <c r="I675" s="7">
        <f t="shared" si="348"/>
        <v>4752.5</v>
      </c>
    </row>
    <row r="676" spans="1:10" ht="31.5">
      <c r="A676" s="185" t="s">
        <v>22</v>
      </c>
      <c r="B676" s="23"/>
      <c r="C676" s="186" t="s">
        <v>14</v>
      </c>
      <c r="D676" s="186" t="s">
        <v>24</v>
      </c>
      <c r="E676" s="20" t="s">
        <v>303</v>
      </c>
      <c r="F676" s="20" t="s">
        <v>32</v>
      </c>
      <c r="G676" s="200">
        <v>58.5</v>
      </c>
      <c r="H676" s="200">
        <v>65</v>
      </c>
      <c r="I676" s="200">
        <v>71.099999999999994</v>
      </c>
    </row>
    <row r="677" spans="1:10">
      <c r="A677" s="185" t="s">
        <v>19</v>
      </c>
      <c r="B677" s="23"/>
      <c r="C677" s="186" t="s">
        <v>14</v>
      </c>
      <c r="D677" s="186" t="s">
        <v>24</v>
      </c>
      <c r="E677" s="20" t="s">
        <v>303</v>
      </c>
      <c r="F677" s="20" t="s">
        <v>39</v>
      </c>
      <c r="G677" s="200">
        <v>3787.5</v>
      </c>
      <c r="H677" s="200">
        <v>4225.3999999999996</v>
      </c>
      <c r="I677" s="200">
        <v>4681.3999999999996</v>
      </c>
    </row>
    <row r="678" spans="1:10" ht="47.25">
      <c r="A678" s="185" t="s">
        <v>582</v>
      </c>
      <c r="B678" s="23"/>
      <c r="C678" s="186" t="s">
        <v>14</v>
      </c>
      <c r="D678" s="186" t="s">
        <v>24</v>
      </c>
      <c r="E678" s="20" t="s">
        <v>304</v>
      </c>
      <c r="F678" s="20"/>
      <c r="G678" s="7">
        <f>G679+G680</f>
        <v>3035.9</v>
      </c>
      <c r="H678" s="7">
        <f t="shared" ref="H678:I678" si="349">H679+H680</f>
        <v>3035.9</v>
      </c>
      <c r="I678" s="7">
        <f t="shared" si="349"/>
        <v>3035.9</v>
      </c>
    </row>
    <row r="679" spans="1:10" ht="31.5">
      <c r="A679" s="185" t="s">
        <v>22</v>
      </c>
      <c r="B679" s="23"/>
      <c r="C679" s="186" t="s">
        <v>14</v>
      </c>
      <c r="D679" s="186" t="s">
        <v>24</v>
      </c>
      <c r="E679" s="20" t="s">
        <v>304</v>
      </c>
      <c r="F679" s="20" t="s">
        <v>32</v>
      </c>
      <c r="G679" s="200">
        <v>43.3</v>
      </c>
      <c r="H679" s="200">
        <v>43.3</v>
      </c>
      <c r="I679" s="200">
        <v>43.3</v>
      </c>
    </row>
    <row r="680" spans="1:10">
      <c r="A680" s="185" t="s">
        <v>19</v>
      </c>
      <c r="B680" s="23"/>
      <c r="C680" s="186" t="s">
        <v>14</v>
      </c>
      <c r="D680" s="186" t="s">
        <v>24</v>
      </c>
      <c r="E680" s="20" t="s">
        <v>304</v>
      </c>
      <c r="F680" s="20" t="s">
        <v>39</v>
      </c>
      <c r="G680" s="200">
        <v>2992.6</v>
      </c>
      <c r="H680" s="200">
        <v>2992.6</v>
      </c>
      <c r="I680" s="200">
        <v>2992.6</v>
      </c>
    </row>
    <row r="681" spans="1:10" ht="31.5">
      <c r="A681" s="185" t="s">
        <v>588</v>
      </c>
      <c r="B681" s="23"/>
      <c r="C681" s="186" t="s">
        <v>14</v>
      </c>
      <c r="D681" s="186" t="s">
        <v>24</v>
      </c>
      <c r="E681" s="20" t="s">
        <v>305</v>
      </c>
      <c r="F681" s="20"/>
      <c r="G681" s="7">
        <f>G682+G683</f>
        <v>0.6</v>
      </c>
      <c r="H681" s="7">
        <f t="shared" ref="H681:I681" si="350">H682+H683</f>
        <v>0.6</v>
      </c>
      <c r="I681" s="7">
        <f t="shared" si="350"/>
        <v>0.6</v>
      </c>
    </row>
    <row r="682" spans="1:10" ht="31.5">
      <c r="A682" s="185" t="s">
        <v>22</v>
      </c>
      <c r="B682" s="23"/>
      <c r="C682" s="186" t="s">
        <v>14</v>
      </c>
      <c r="D682" s="186" t="s">
        <v>24</v>
      </c>
      <c r="E682" s="20" t="s">
        <v>305</v>
      </c>
      <c r="F682" s="20">
        <v>200</v>
      </c>
      <c r="G682" s="200">
        <v>0.1</v>
      </c>
      <c r="H682" s="200">
        <v>0.1</v>
      </c>
      <c r="I682" s="200">
        <v>0.1</v>
      </c>
    </row>
    <row r="683" spans="1:10">
      <c r="A683" s="185" t="s">
        <v>19</v>
      </c>
      <c r="B683" s="23"/>
      <c r="C683" s="186" t="s">
        <v>14</v>
      </c>
      <c r="D683" s="186" t="s">
        <v>24</v>
      </c>
      <c r="E683" s="20" t="s">
        <v>305</v>
      </c>
      <c r="F683" s="20" t="s">
        <v>39</v>
      </c>
      <c r="G683" s="200">
        <v>0.5</v>
      </c>
      <c r="H683" s="200">
        <v>0.5</v>
      </c>
      <c r="I683" s="200">
        <v>0.5</v>
      </c>
    </row>
    <row r="684" spans="1:10" ht="63">
      <c r="A684" s="185" t="s">
        <v>874</v>
      </c>
      <c r="B684" s="23"/>
      <c r="C684" s="186" t="s">
        <v>14</v>
      </c>
      <c r="D684" s="186" t="s">
        <v>24</v>
      </c>
      <c r="E684" s="20" t="s">
        <v>306</v>
      </c>
      <c r="F684" s="20"/>
      <c r="G684" s="7">
        <f>G685+G686</f>
        <v>16285.1</v>
      </c>
      <c r="H684" s="7">
        <f t="shared" ref="H684:I684" si="351">H685+H686</f>
        <v>16932.7</v>
      </c>
      <c r="I684" s="7">
        <f t="shared" si="351"/>
        <v>17606.199999999997</v>
      </c>
      <c r="J684" s="96"/>
    </row>
    <row r="685" spans="1:10" ht="40.5" customHeight="1">
      <c r="A685" s="185" t="s">
        <v>22</v>
      </c>
      <c r="B685" s="23"/>
      <c r="C685" s="186" t="s">
        <v>14</v>
      </c>
      <c r="D685" s="186" t="s">
        <v>24</v>
      </c>
      <c r="E685" s="20" t="s">
        <v>306</v>
      </c>
      <c r="F685" s="20" t="s">
        <v>32</v>
      </c>
      <c r="G685" s="200">
        <v>246.9</v>
      </c>
      <c r="H685" s="200">
        <v>256.8</v>
      </c>
      <c r="I685" s="200">
        <v>267.10000000000002</v>
      </c>
    </row>
    <row r="686" spans="1:10">
      <c r="A686" s="185" t="s">
        <v>19</v>
      </c>
      <c r="B686" s="23"/>
      <c r="C686" s="186" t="s">
        <v>14</v>
      </c>
      <c r="D686" s="186" t="s">
        <v>24</v>
      </c>
      <c r="E686" s="20" t="s">
        <v>306</v>
      </c>
      <c r="F686" s="20" t="s">
        <v>39</v>
      </c>
      <c r="G686" s="200">
        <v>16038.2</v>
      </c>
      <c r="H686" s="200">
        <v>16675.900000000001</v>
      </c>
      <c r="I686" s="200">
        <v>17339.099999999999</v>
      </c>
    </row>
    <row r="687" spans="1:10" ht="47.25">
      <c r="A687" s="185" t="s">
        <v>358</v>
      </c>
      <c r="B687" s="23"/>
      <c r="C687" s="186" t="s">
        <v>14</v>
      </c>
      <c r="D687" s="186" t="s">
        <v>24</v>
      </c>
      <c r="E687" s="20" t="s">
        <v>307</v>
      </c>
      <c r="F687" s="20"/>
      <c r="G687" s="7">
        <f>G688+G689</f>
        <v>20109.599999999999</v>
      </c>
      <c r="H687" s="7">
        <f t="shared" ref="H687:I687" si="352">H688+H689</f>
        <v>20902.5</v>
      </c>
      <c r="I687" s="7">
        <f t="shared" si="352"/>
        <v>21726.199999999997</v>
      </c>
    </row>
    <row r="688" spans="1:10" ht="31.5">
      <c r="A688" s="185" t="s">
        <v>22</v>
      </c>
      <c r="B688" s="23"/>
      <c r="C688" s="186" t="s">
        <v>14</v>
      </c>
      <c r="D688" s="186" t="s">
        <v>24</v>
      </c>
      <c r="E688" s="20" t="s">
        <v>307</v>
      </c>
      <c r="F688" s="20" t="s">
        <v>32</v>
      </c>
      <c r="G688" s="200">
        <v>300</v>
      </c>
      <c r="H688" s="200">
        <v>320.7</v>
      </c>
      <c r="I688" s="200">
        <v>300.10000000000002</v>
      </c>
    </row>
    <row r="689" spans="1:11">
      <c r="A689" s="185" t="s">
        <v>19</v>
      </c>
      <c r="B689" s="23"/>
      <c r="C689" s="186" t="s">
        <v>14</v>
      </c>
      <c r="D689" s="186" t="s">
        <v>24</v>
      </c>
      <c r="E689" s="20" t="s">
        <v>307</v>
      </c>
      <c r="F689" s="20" t="s">
        <v>39</v>
      </c>
      <c r="G689" s="200">
        <v>19809.599999999999</v>
      </c>
      <c r="H689" s="200">
        <v>20581.8</v>
      </c>
      <c r="I689" s="200">
        <v>21426.1</v>
      </c>
    </row>
    <row r="690" spans="1:11" ht="31.5">
      <c r="A690" s="185" t="s">
        <v>289</v>
      </c>
      <c r="B690" s="23"/>
      <c r="C690" s="186" t="s">
        <v>14</v>
      </c>
      <c r="D690" s="186" t="s">
        <v>24</v>
      </c>
      <c r="E690" s="20" t="s">
        <v>290</v>
      </c>
      <c r="F690" s="20"/>
      <c r="G690" s="7">
        <f>G691+G692</f>
        <v>139066.4</v>
      </c>
      <c r="H690" s="7">
        <f t="shared" ref="H690:I690" si="353">H691+H692</f>
        <v>138983.20000000001</v>
      </c>
      <c r="I690" s="7">
        <f t="shared" si="353"/>
        <v>138955.9</v>
      </c>
    </row>
    <row r="691" spans="1:11" ht="31.5">
      <c r="A691" s="185" t="s">
        <v>22</v>
      </c>
      <c r="B691" s="23"/>
      <c r="C691" s="186" t="s">
        <v>14</v>
      </c>
      <c r="D691" s="186" t="s">
        <v>24</v>
      </c>
      <c r="E691" s="20" t="s">
        <v>290</v>
      </c>
      <c r="F691" s="20" t="s">
        <v>32</v>
      </c>
      <c r="G691" s="200">
        <v>2446.4</v>
      </c>
      <c r="H691" s="200">
        <v>2363.1999999999998</v>
      </c>
      <c r="I691" s="200">
        <v>2335.9</v>
      </c>
    </row>
    <row r="692" spans="1:11">
      <c r="A692" s="185" t="s">
        <v>19</v>
      </c>
      <c r="B692" s="23"/>
      <c r="C692" s="186" t="s">
        <v>14</v>
      </c>
      <c r="D692" s="186" t="s">
        <v>24</v>
      </c>
      <c r="E692" s="20" t="s">
        <v>290</v>
      </c>
      <c r="F692" s="20" t="s">
        <v>39</v>
      </c>
      <c r="G692" s="200">
        <v>136620</v>
      </c>
      <c r="H692" s="200">
        <v>136620</v>
      </c>
      <c r="I692" s="200">
        <v>136620</v>
      </c>
    </row>
    <row r="693" spans="1:11">
      <c r="A693" s="185" t="s">
        <v>310</v>
      </c>
      <c r="B693" s="23"/>
      <c r="C693" s="186" t="s">
        <v>14</v>
      </c>
      <c r="D693" s="186" t="s">
        <v>24</v>
      </c>
      <c r="E693" s="20" t="s">
        <v>311</v>
      </c>
      <c r="F693" s="20"/>
      <c r="G693" s="7">
        <f>G694</f>
        <v>10000</v>
      </c>
      <c r="H693" s="7">
        <f t="shared" ref="H693:I693" si="354">H694</f>
        <v>10242.1</v>
      </c>
      <c r="I693" s="7">
        <f t="shared" si="354"/>
        <v>9968.1</v>
      </c>
    </row>
    <row r="694" spans="1:11">
      <c r="A694" s="185" t="s">
        <v>19</v>
      </c>
      <c r="B694" s="23"/>
      <c r="C694" s="20" t="s">
        <v>14</v>
      </c>
      <c r="D694" s="20" t="s">
        <v>24</v>
      </c>
      <c r="E694" s="20" t="s">
        <v>311</v>
      </c>
      <c r="F694" s="20">
        <v>300</v>
      </c>
      <c r="G694" s="7">
        <v>10000</v>
      </c>
      <c r="H694" s="7">
        <v>10242.1</v>
      </c>
      <c r="I694" s="7">
        <v>9968.1</v>
      </c>
    </row>
    <row r="695" spans="1:11" ht="31.5">
      <c r="A695" s="185" t="s">
        <v>312</v>
      </c>
      <c r="B695" s="23"/>
      <c r="C695" s="20" t="s">
        <v>14</v>
      </c>
      <c r="D695" s="20" t="s">
        <v>24</v>
      </c>
      <c r="E695" s="20" t="s">
        <v>313</v>
      </c>
      <c r="F695" s="20"/>
      <c r="G695" s="7">
        <f>G696</f>
        <v>2466.6</v>
      </c>
      <c r="H695" s="7">
        <f t="shared" ref="H695:I695" si="355">H696</f>
        <v>2723.9</v>
      </c>
      <c r="I695" s="7">
        <f t="shared" si="355"/>
        <v>2997.9</v>
      </c>
    </row>
    <row r="696" spans="1:11">
      <c r="A696" s="185" t="s">
        <v>19</v>
      </c>
      <c r="B696" s="23"/>
      <c r="C696" s="20" t="s">
        <v>14</v>
      </c>
      <c r="D696" s="20" t="s">
        <v>24</v>
      </c>
      <c r="E696" s="20" t="s">
        <v>313</v>
      </c>
      <c r="F696" s="20">
        <v>300</v>
      </c>
      <c r="G696" s="7">
        <v>2466.6</v>
      </c>
      <c r="H696" s="7">
        <v>2723.9</v>
      </c>
      <c r="I696" s="7">
        <v>2997.9</v>
      </c>
      <c r="K696" s="96"/>
    </row>
    <row r="697" spans="1:11" ht="31.5">
      <c r="A697" s="185" t="s">
        <v>314</v>
      </c>
      <c r="B697" s="23"/>
      <c r="C697" s="20" t="s">
        <v>14</v>
      </c>
      <c r="D697" s="20" t="s">
        <v>24</v>
      </c>
      <c r="E697" s="20" t="s">
        <v>315</v>
      </c>
      <c r="F697" s="20"/>
      <c r="G697" s="7">
        <f>G698</f>
        <v>1300</v>
      </c>
      <c r="H697" s="7">
        <f t="shared" ref="H697:I697" si="356">H698</f>
        <v>1300</v>
      </c>
      <c r="I697" s="7">
        <f t="shared" si="356"/>
        <v>1300</v>
      </c>
    </row>
    <row r="698" spans="1:11">
      <c r="A698" s="185" t="s">
        <v>19</v>
      </c>
      <c r="B698" s="23"/>
      <c r="C698" s="20" t="s">
        <v>14</v>
      </c>
      <c r="D698" s="20" t="s">
        <v>24</v>
      </c>
      <c r="E698" s="20" t="s">
        <v>315</v>
      </c>
      <c r="F698" s="20" t="s">
        <v>39</v>
      </c>
      <c r="G698" s="7">
        <v>1300</v>
      </c>
      <c r="H698" s="7">
        <v>1300</v>
      </c>
      <c r="I698" s="7">
        <v>1300</v>
      </c>
    </row>
    <row r="699" spans="1:11" ht="47.25">
      <c r="A699" s="185" t="s">
        <v>316</v>
      </c>
      <c r="B699" s="23"/>
      <c r="C699" s="20" t="s">
        <v>14</v>
      </c>
      <c r="D699" s="20" t="s">
        <v>24</v>
      </c>
      <c r="E699" s="20" t="s">
        <v>317</v>
      </c>
      <c r="F699" s="20"/>
      <c r="G699" s="7">
        <f>G700</f>
        <v>136.19999999999999</v>
      </c>
      <c r="H699" s="7">
        <f t="shared" ref="H699:I699" si="357">H700</f>
        <v>304</v>
      </c>
      <c r="I699" s="7">
        <f t="shared" si="357"/>
        <v>304</v>
      </c>
    </row>
    <row r="700" spans="1:11">
      <c r="A700" s="185" t="s">
        <v>19</v>
      </c>
      <c r="B700" s="23"/>
      <c r="C700" s="20" t="s">
        <v>14</v>
      </c>
      <c r="D700" s="20" t="s">
        <v>24</v>
      </c>
      <c r="E700" s="20" t="s">
        <v>317</v>
      </c>
      <c r="F700" s="20" t="s">
        <v>39</v>
      </c>
      <c r="G700" s="7">
        <v>136.19999999999999</v>
      </c>
      <c r="H700" s="7">
        <v>304</v>
      </c>
      <c r="I700" s="7">
        <v>304</v>
      </c>
    </row>
    <row r="701" spans="1:11" ht="47.25">
      <c r="A701" s="185" t="s">
        <v>318</v>
      </c>
      <c r="B701" s="23"/>
      <c r="C701" s="20" t="s">
        <v>14</v>
      </c>
      <c r="D701" s="20" t="s">
        <v>24</v>
      </c>
      <c r="E701" s="20" t="s">
        <v>319</v>
      </c>
      <c r="F701" s="20"/>
      <c r="G701" s="7">
        <f>G702</f>
        <v>50000</v>
      </c>
      <c r="H701" s="7">
        <f t="shared" ref="H701:I701" si="358">H702</f>
        <v>50000</v>
      </c>
      <c r="I701" s="7">
        <f t="shared" si="358"/>
        <v>50000</v>
      </c>
    </row>
    <row r="702" spans="1:11">
      <c r="A702" s="185" t="s">
        <v>19</v>
      </c>
      <c r="B702" s="23"/>
      <c r="C702" s="20" t="s">
        <v>14</v>
      </c>
      <c r="D702" s="20" t="s">
        <v>24</v>
      </c>
      <c r="E702" s="20" t="s">
        <v>319</v>
      </c>
      <c r="F702" s="20" t="s">
        <v>39</v>
      </c>
      <c r="G702" s="7">
        <v>50000</v>
      </c>
      <c r="H702" s="7">
        <v>50000</v>
      </c>
      <c r="I702" s="7">
        <v>50000</v>
      </c>
    </row>
    <row r="703" spans="1:11" ht="31.5" hidden="1">
      <c r="A703" s="185" t="s">
        <v>320</v>
      </c>
      <c r="B703" s="23"/>
      <c r="C703" s="20" t="s">
        <v>14</v>
      </c>
      <c r="D703" s="20" t="s">
        <v>24</v>
      </c>
      <c r="E703" s="20" t="s">
        <v>321</v>
      </c>
      <c r="F703" s="20"/>
      <c r="G703" s="7">
        <f>G704</f>
        <v>0</v>
      </c>
      <c r="H703" s="7">
        <f t="shared" ref="H703:I703" si="359">H704</f>
        <v>0</v>
      </c>
      <c r="I703" s="7">
        <f t="shared" si="359"/>
        <v>0</v>
      </c>
    </row>
    <row r="704" spans="1:11" hidden="1">
      <c r="A704" s="185" t="s">
        <v>19</v>
      </c>
      <c r="B704" s="23"/>
      <c r="C704" s="20" t="s">
        <v>14</v>
      </c>
      <c r="D704" s="20" t="s">
        <v>24</v>
      </c>
      <c r="E704" s="20" t="s">
        <v>321</v>
      </c>
      <c r="F704" s="20" t="s">
        <v>39</v>
      </c>
      <c r="G704" s="7"/>
      <c r="H704" s="7"/>
      <c r="I704" s="7"/>
    </row>
    <row r="705" spans="1:9">
      <c r="A705" s="185" t="s">
        <v>322</v>
      </c>
      <c r="B705" s="23"/>
      <c r="C705" s="20" t="s">
        <v>14</v>
      </c>
      <c r="D705" s="20" t="s">
        <v>24</v>
      </c>
      <c r="E705" s="20" t="s">
        <v>323</v>
      </c>
      <c r="F705" s="20"/>
      <c r="G705" s="7">
        <f>G706+G707</f>
        <v>1450.9</v>
      </c>
      <c r="H705" s="7">
        <f t="shared" ref="H705:I705" si="360">H706+H707</f>
        <v>1450.9</v>
      </c>
      <c r="I705" s="7">
        <f t="shared" si="360"/>
        <v>1450.9</v>
      </c>
    </row>
    <row r="706" spans="1:9" ht="31.5">
      <c r="A706" s="185" t="s">
        <v>22</v>
      </c>
      <c r="B706" s="23"/>
      <c r="C706" s="20" t="s">
        <v>14</v>
      </c>
      <c r="D706" s="20" t="s">
        <v>24</v>
      </c>
      <c r="E706" s="20" t="s">
        <v>323</v>
      </c>
      <c r="F706" s="20">
        <v>200</v>
      </c>
      <c r="G706" s="7">
        <v>670.9</v>
      </c>
      <c r="H706" s="7">
        <v>670.9</v>
      </c>
      <c r="I706" s="7">
        <v>670.9</v>
      </c>
    </row>
    <row r="707" spans="1:9">
      <c r="A707" s="185" t="s">
        <v>19</v>
      </c>
      <c r="B707" s="23"/>
      <c r="C707" s="20" t="s">
        <v>14</v>
      </c>
      <c r="D707" s="20" t="s">
        <v>24</v>
      </c>
      <c r="E707" s="20" t="s">
        <v>323</v>
      </c>
      <c r="F707" s="20">
        <v>300</v>
      </c>
      <c r="G707" s="7">
        <v>780</v>
      </c>
      <c r="H707" s="7">
        <v>780</v>
      </c>
      <c r="I707" s="7">
        <v>780</v>
      </c>
    </row>
    <row r="708" spans="1:9" ht="31.5">
      <c r="A708" s="185" t="s">
        <v>308</v>
      </c>
      <c r="B708" s="23"/>
      <c r="C708" s="186" t="s">
        <v>14</v>
      </c>
      <c r="D708" s="186" t="s">
        <v>24</v>
      </c>
      <c r="E708" s="20" t="s">
        <v>309</v>
      </c>
      <c r="F708" s="20"/>
      <c r="G708" s="7">
        <f>G709</f>
        <v>16658.599999999999</v>
      </c>
      <c r="H708" s="7">
        <f t="shared" ref="H708:I708" si="361">H709</f>
        <v>14822.9</v>
      </c>
      <c r="I708" s="7">
        <f t="shared" si="361"/>
        <v>15872</v>
      </c>
    </row>
    <row r="709" spans="1:9">
      <c r="A709" s="185" t="s">
        <v>19</v>
      </c>
      <c r="B709" s="23"/>
      <c r="C709" s="186" t="s">
        <v>14</v>
      </c>
      <c r="D709" s="186" t="s">
        <v>24</v>
      </c>
      <c r="E709" s="20" t="s">
        <v>309</v>
      </c>
      <c r="F709" s="20">
        <v>300</v>
      </c>
      <c r="G709" s="7">
        <v>16658.599999999999</v>
      </c>
      <c r="H709" s="7">
        <v>14822.9</v>
      </c>
      <c r="I709" s="7">
        <v>15872</v>
      </c>
    </row>
    <row r="710" spans="1:9" ht="47.25">
      <c r="A710" s="185" t="s">
        <v>778</v>
      </c>
      <c r="B710" s="23"/>
      <c r="C710" s="20" t="s">
        <v>14</v>
      </c>
      <c r="D710" s="20" t="s">
        <v>24</v>
      </c>
      <c r="E710" s="20" t="s">
        <v>324</v>
      </c>
      <c r="F710" s="20"/>
      <c r="G710" s="7">
        <f>G711</f>
        <v>6000</v>
      </c>
      <c r="H710" s="7">
        <f t="shared" ref="H710:I711" si="362">H711</f>
        <v>6000</v>
      </c>
      <c r="I710" s="7">
        <f t="shared" si="362"/>
        <v>6000</v>
      </c>
    </row>
    <row r="711" spans="1:9" ht="63">
      <c r="A711" s="185" t="s">
        <v>777</v>
      </c>
      <c r="B711" s="23"/>
      <c r="C711" s="20" t="s">
        <v>14</v>
      </c>
      <c r="D711" s="20" t="s">
        <v>24</v>
      </c>
      <c r="E711" s="20" t="s">
        <v>325</v>
      </c>
      <c r="F711" s="20"/>
      <c r="G711" s="7">
        <f>G712</f>
        <v>6000</v>
      </c>
      <c r="H711" s="7">
        <f t="shared" si="362"/>
        <v>6000</v>
      </c>
      <c r="I711" s="7">
        <f t="shared" si="362"/>
        <v>6000</v>
      </c>
    </row>
    <row r="712" spans="1:9">
      <c r="A712" s="185" t="s">
        <v>19</v>
      </c>
      <c r="B712" s="23"/>
      <c r="C712" s="20" t="s">
        <v>14</v>
      </c>
      <c r="D712" s="20" t="s">
        <v>24</v>
      </c>
      <c r="E712" s="20" t="s">
        <v>325</v>
      </c>
      <c r="F712" s="20">
        <v>300</v>
      </c>
      <c r="G712" s="7">
        <v>6000</v>
      </c>
      <c r="H712" s="7">
        <v>6000</v>
      </c>
      <c r="I712" s="7">
        <v>6000</v>
      </c>
    </row>
    <row r="713" spans="1:9" ht="47.25">
      <c r="A713" s="185" t="s">
        <v>779</v>
      </c>
      <c r="B713" s="23"/>
      <c r="C713" s="20" t="s">
        <v>14</v>
      </c>
      <c r="D713" s="20" t="s">
        <v>24</v>
      </c>
      <c r="E713" s="20" t="s">
        <v>207</v>
      </c>
      <c r="F713" s="20"/>
      <c r="G713" s="7">
        <f>G714</f>
        <v>1700</v>
      </c>
      <c r="H713" s="7">
        <f t="shared" ref="H713:I714" si="363">H714</f>
        <v>1700</v>
      </c>
      <c r="I713" s="7">
        <f t="shared" si="363"/>
        <v>1700</v>
      </c>
    </row>
    <row r="714" spans="1:9">
      <c r="A714" s="185" t="s">
        <v>204</v>
      </c>
      <c r="B714" s="23"/>
      <c r="C714" s="20" t="s">
        <v>14</v>
      </c>
      <c r="D714" s="20" t="s">
        <v>24</v>
      </c>
      <c r="E714" s="20" t="s">
        <v>232</v>
      </c>
      <c r="F714" s="20"/>
      <c r="G714" s="7">
        <f>G715</f>
        <v>1700</v>
      </c>
      <c r="H714" s="7">
        <f t="shared" si="363"/>
        <v>1700</v>
      </c>
      <c r="I714" s="7">
        <f t="shared" si="363"/>
        <v>1700</v>
      </c>
    </row>
    <row r="715" spans="1:9" ht="31.5">
      <c r="A715" s="185" t="s">
        <v>90</v>
      </c>
      <c r="B715" s="23"/>
      <c r="C715" s="20" t="s">
        <v>14</v>
      </c>
      <c r="D715" s="20" t="s">
        <v>24</v>
      </c>
      <c r="E715" s="20" t="s">
        <v>232</v>
      </c>
      <c r="F715" s="20">
        <v>600</v>
      </c>
      <c r="G715" s="7">
        <v>1700</v>
      </c>
      <c r="H715" s="7">
        <v>1700</v>
      </c>
      <c r="I715" s="7">
        <v>1700</v>
      </c>
    </row>
    <row r="716" spans="1:9" s="93" customFormat="1" ht="47.25">
      <c r="A716" s="85" t="s">
        <v>722</v>
      </c>
      <c r="B716" s="89"/>
      <c r="C716" s="91" t="s">
        <v>14</v>
      </c>
      <c r="D716" s="91" t="s">
        <v>24</v>
      </c>
      <c r="E716" s="91" t="s">
        <v>234</v>
      </c>
      <c r="F716" s="91"/>
      <c r="G716" s="92">
        <f>G717</f>
        <v>4327.6000000000004</v>
      </c>
      <c r="H716" s="92">
        <f t="shared" ref="H716:I719" si="364">H717</f>
        <v>4327.6000000000004</v>
      </c>
      <c r="I716" s="92">
        <f t="shared" si="364"/>
        <v>4327.6000000000004</v>
      </c>
    </row>
    <row r="717" spans="1:9">
      <c r="A717" s="185" t="s">
        <v>143</v>
      </c>
      <c r="B717" s="23"/>
      <c r="C717" s="20" t="s">
        <v>14</v>
      </c>
      <c r="D717" s="20" t="s">
        <v>24</v>
      </c>
      <c r="E717" s="20" t="s">
        <v>326</v>
      </c>
      <c r="F717" s="20"/>
      <c r="G717" s="7">
        <f>G718</f>
        <v>4327.6000000000004</v>
      </c>
      <c r="H717" s="7">
        <f t="shared" si="364"/>
        <v>4327.6000000000004</v>
      </c>
      <c r="I717" s="7">
        <f t="shared" si="364"/>
        <v>4327.6000000000004</v>
      </c>
    </row>
    <row r="718" spans="1:9" ht="47.25">
      <c r="A718" s="185" t="s">
        <v>327</v>
      </c>
      <c r="B718" s="23"/>
      <c r="C718" s="20" t="s">
        <v>14</v>
      </c>
      <c r="D718" s="20" t="s">
        <v>24</v>
      </c>
      <c r="E718" s="20" t="s">
        <v>328</v>
      </c>
      <c r="F718" s="20"/>
      <c r="G718" s="7">
        <f>G719</f>
        <v>4327.6000000000004</v>
      </c>
      <c r="H718" s="7">
        <f t="shared" si="364"/>
        <v>4327.6000000000004</v>
      </c>
      <c r="I718" s="7">
        <f t="shared" si="364"/>
        <v>4327.6000000000004</v>
      </c>
    </row>
    <row r="719" spans="1:9" ht="31.5">
      <c r="A719" s="185" t="s">
        <v>329</v>
      </c>
      <c r="B719" s="23"/>
      <c r="C719" s="20" t="s">
        <v>14</v>
      </c>
      <c r="D719" s="20" t="s">
        <v>24</v>
      </c>
      <c r="E719" s="20" t="s">
        <v>330</v>
      </c>
      <c r="F719" s="20"/>
      <c r="G719" s="7">
        <f>G720</f>
        <v>4327.6000000000004</v>
      </c>
      <c r="H719" s="7">
        <f t="shared" si="364"/>
        <v>4327.6000000000004</v>
      </c>
      <c r="I719" s="7">
        <f t="shared" si="364"/>
        <v>4327.6000000000004</v>
      </c>
    </row>
    <row r="720" spans="1:9" ht="31.5">
      <c r="A720" s="185" t="s">
        <v>22</v>
      </c>
      <c r="B720" s="23"/>
      <c r="C720" s="20" t="s">
        <v>14</v>
      </c>
      <c r="D720" s="20" t="s">
        <v>24</v>
      </c>
      <c r="E720" s="20" t="s">
        <v>330</v>
      </c>
      <c r="F720" s="20">
        <v>200</v>
      </c>
      <c r="G720" s="7">
        <v>4327.6000000000004</v>
      </c>
      <c r="H720" s="7">
        <v>4327.6000000000004</v>
      </c>
      <c r="I720" s="7">
        <v>4327.6000000000004</v>
      </c>
    </row>
    <row r="721" spans="1:9">
      <c r="A721" s="185" t="s">
        <v>76</v>
      </c>
      <c r="B721" s="23"/>
      <c r="C721" s="20" t="s">
        <v>14</v>
      </c>
      <c r="D721" s="20" t="s">
        <v>7</v>
      </c>
      <c r="E721" s="20"/>
      <c r="F721" s="20"/>
      <c r="G721" s="7">
        <f>G722</f>
        <v>183224.69999999998</v>
      </c>
      <c r="H721" s="7">
        <f t="shared" ref="H721:I722" si="365">H722</f>
        <v>189686.2</v>
      </c>
      <c r="I721" s="7">
        <f t="shared" si="365"/>
        <v>196330.2</v>
      </c>
    </row>
    <row r="722" spans="1:9" s="93" customFormat="1" ht="31.5">
      <c r="A722" s="85" t="s">
        <v>721</v>
      </c>
      <c r="B722" s="89"/>
      <c r="C722" s="91" t="s">
        <v>14</v>
      </c>
      <c r="D722" s="91" t="s">
        <v>7</v>
      </c>
      <c r="E722" s="91" t="s">
        <v>191</v>
      </c>
      <c r="F722" s="91"/>
      <c r="G722" s="92">
        <f>G723</f>
        <v>183224.69999999998</v>
      </c>
      <c r="H722" s="92">
        <f t="shared" si="365"/>
        <v>189686.2</v>
      </c>
      <c r="I722" s="92">
        <f t="shared" si="365"/>
        <v>196330.2</v>
      </c>
    </row>
    <row r="723" spans="1:9">
      <c r="A723" s="185" t="s">
        <v>143</v>
      </c>
      <c r="B723" s="23"/>
      <c r="C723" s="20" t="s">
        <v>14</v>
      </c>
      <c r="D723" s="20" t="s">
        <v>7</v>
      </c>
      <c r="E723" s="20" t="s">
        <v>192</v>
      </c>
      <c r="F723" s="20"/>
      <c r="G723" s="7">
        <f>G724+G734</f>
        <v>183224.69999999998</v>
      </c>
      <c r="H723" s="7">
        <f t="shared" ref="H723:I723" si="366">H724+H734</f>
        <v>189686.2</v>
      </c>
      <c r="I723" s="7">
        <f t="shared" si="366"/>
        <v>196330.2</v>
      </c>
    </row>
    <row r="724" spans="1:9" ht="31.5">
      <c r="A724" s="185" t="s">
        <v>564</v>
      </c>
      <c r="B724" s="23"/>
      <c r="C724" s="20" t="s">
        <v>14</v>
      </c>
      <c r="D724" s="20" t="s">
        <v>7</v>
      </c>
      <c r="E724" s="20" t="s">
        <v>331</v>
      </c>
      <c r="F724" s="20"/>
      <c r="G724" s="7">
        <f>G728+G731+G725</f>
        <v>60436.799999999996</v>
      </c>
      <c r="H724" s="7">
        <f t="shared" ref="H724:I724" si="367">H728+H731+H725</f>
        <v>62366.5</v>
      </c>
      <c r="I724" s="7">
        <f t="shared" si="367"/>
        <v>64297.599999999999</v>
      </c>
    </row>
    <row r="725" spans="1:9" ht="31.5">
      <c r="A725" s="185" t="s">
        <v>583</v>
      </c>
      <c r="B725" s="23"/>
      <c r="C725" s="20" t="s">
        <v>14</v>
      </c>
      <c r="D725" s="20" t="s">
        <v>7</v>
      </c>
      <c r="E725" s="20" t="s">
        <v>642</v>
      </c>
      <c r="F725" s="20"/>
      <c r="G725" s="7">
        <f>G726+G727</f>
        <v>7026.2</v>
      </c>
      <c r="H725" s="7">
        <f t="shared" ref="H725:I725" si="368">H726+H727</f>
        <v>7306.2999999999993</v>
      </c>
      <c r="I725" s="7">
        <f t="shared" si="368"/>
        <v>7597.6</v>
      </c>
    </row>
    <row r="726" spans="1:9" ht="31.5">
      <c r="A726" s="185" t="s">
        <v>22</v>
      </c>
      <c r="B726" s="23"/>
      <c r="C726" s="20" t="s">
        <v>14</v>
      </c>
      <c r="D726" s="20" t="s">
        <v>7</v>
      </c>
      <c r="E726" s="20" t="s">
        <v>642</v>
      </c>
      <c r="F726" s="20">
        <v>200</v>
      </c>
      <c r="G726" s="7">
        <v>100.2</v>
      </c>
      <c r="H726" s="7">
        <v>102.4</v>
      </c>
      <c r="I726" s="7">
        <v>105.3</v>
      </c>
    </row>
    <row r="727" spans="1:9">
      <c r="A727" s="185" t="s">
        <v>19</v>
      </c>
      <c r="B727" s="23"/>
      <c r="C727" s="20" t="s">
        <v>14</v>
      </c>
      <c r="D727" s="20" t="s">
        <v>7</v>
      </c>
      <c r="E727" s="20" t="s">
        <v>642</v>
      </c>
      <c r="F727" s="20">
        <v>300</v>
      </c>
      <c r="G727" s="7">
        <v>6926</v>
      </c>
      <c r="H727" s="7">
        <v>7203.9</v>
      </c>
      <c r="I727" s="7">
        <v>7492.3</v>
      </c>
    </row>
    <row r="728" spans="1:9" ht="31.5">
      <c r="A728" s="185" t="s">
        <v>584</v>
      </c>
      <c r="B728" s="23"/>
      <c r="C728" s="20" t="s">
        <v>14</v>
      </c>
      <c r="D728" s="20" t="s">
        <v>7</v>
      </c>
      <c r="E728" s="20" t="s">
        <v>332</v>
      </c>
      <c r="F728" s="20"/>
      <c r="G728" s="7">
        <f>G729+G730</f>
        <v>14633.699999999999</v>
      </c>
      <c r="H728" s="7">
        <f t="shared" ref="H728:I728" si="369">H729+H730</f>
        <v>14737.400000000001</v>
      </c>
      <c r="I728" s="7">
        <f t="shared" si="369"/>
        <v>14769.4</v>
      </c>
    </row>
    <row r="729" spans="1:9" ht="31.5">
      <c r="A729" s="185" t="s">
        <v>22</v>
      </c>
      <c r="B729" s="23"/>
      <c r="C729" s="20" t="s">
        <v>14</v>
      </c>
      <c r="D729" s="20" t="s">
        <v>7</v>
      </c>
      <c r="E729" s="20" t="s">
        <v>332</v>
      </c>
      <c r="F729" s="20">
        <v>200</v>
      </c>
      <c r="G729" s="7">
        <v>211.3</v>
      </c>
      <c r="H729" s="7">
        <v>190.7</v>
      </c>
      <c r="I729" s="7">
        <v>214.6</v>
      </c>
    </row>
    <row r="730" spans="1:9">
      <c r="A730" s="185" t="s">
        <v>19</v>
      </c>
      <c r="B730" s="23"/>
      <c r="C730" s="20" t="s">
        <v>14</v>
      </c>
      <c r="D730" s="20" t="s">
        <v>7</v>
      </c>
      <c r="E730" s="20" t="s">
        <v>332</v>
      </c>
      <c r="F730" s="20">
        <v>300</v>
      </c>
      <c r="G730" s="7">
        <v>14422.4</v>
      </c>
      <c r="H730" s="7">
        <v>14546.7</v>
      </c>
      <c r="I730" s="7">
        <v>14554.8</v>
      </c>
    </row>
    <row r="731" spans="1:9" ht="47.25">
      <c r="A731" s="185" t="s">
        <v>873</v>
      </c>
      <c r="B731" s="23"/>
      <c r="C731" s="20" t="s">
        <v>14</v>
      </c>
      <c r="D731" s="20" t="s">
        <v>7</v>
      </c>
      <c r="E731" s="20" t="s">
        <v>333</v>
      </c>
      <c r="F731" s="20"/>
      <c r="G731" s="7">
        <f>G732+G733</f>
        <v>38776.9</v>
      </c>
      <c r="H731" s="7">
        <f t="shared" ref="H731:I731" si="370">H732+H733</f>
        <v>40322.799999999996</v>
      </c>
      <c r="I731" s="7">
        <f t="shared" si="370"/>
        <v>41930.6</v>
      </c>
    </row>
    <row r="732" spans="1:9" ht="31.5">
      <c r="A732" s="185" t="s">
        <v>22</v>
      </c>
      <c r="B732" s="23"/>
      <c r="C732" s="20" t="s">
        <v>14</v>
      </c>
      <c r="D732" s="20" t="s">
        <v>7</v>
      </c>
      <c r="E732" s="20" t="s">
        <v>333</v>
      </c>
      <c r="F732" s="20">
        <v>200</v>
      </c>
      <c r="G732" s="7">
        <v>571.5</v>
      </c>
      <c r="H732" s="7">
        <v>589.20000000000005</v>
      </c>
      <c r="I732" s="7">
        <v>607.6</v>
      </c>
    </row>
    <row r="733" spans="1:9">
      <c r="A733" s="185" t="s">
        <v>19</v>
      </c>
      <c r="B733" s="23"/>
      <c r="C733" s="20" t="s">
        <v>14</v>
      </c>
      <c r="D733" s="20" t="s">
        <v>7</v>
      </c>
      <c r="E733" s="20" t="s">
        <v>333</v>
      </c>
      <c r="F733" s="20">
        <v>300</v>
      </c>
      <c r="G733" s="7">
        <v>38205.4</v>
      </c>
      <c r="H733" s="7">
        <v>39733.599999999999</v>
      </c>
      <c r="I733" s="7">
        <v>41323</v>
      </c>
    </row>
    <row r="734" spans="1:9" ht="31.5">
      <c r="A734" s="185" t="s">
        <v>334</v>
      </c>
      <c r="B734" s="23"/>
      <c r="C734" s="20" t="s">
        <v>14</v>
      </c>
      <c r="D734" s="20" t="s">
        <v>7</v>
      </c>
      <c r="E734" s="20" t="s">
        <v>335</v>
      </c>
      <c r="F734" s="20"/>
      <c r="G734" s="7">
        <f>G735</f>
        <v>122787.9</v>
      </c>
      <c r="H734" s="7">
        <f t="shared" ref="H734:I734" si="371">H735</f>
        <v>127319.70000000001</v>
      </c>
      <c r="I734" s="7">
        <f t="shared" si="371"/>
        <v>132032.6</v>
      </c>
    </row>
    <row r="735" spans="1:9" ht="63">
      <c r="A735" s="185" t="s">
        <v>580</v>
      </c>
      <c r="B735" s="23"/>
      <c r="C735" s="20" t="s">
        <v>14</v>
      </c>
      <c r="D735" s="20" t="s">
        <v>7</v>
      </c>
      <c r="E735" s="20" t="s">
        <v>336</v>
      </c>
      <c r="F735" s="20"/>
      <c r="G735" s="7">
        <f>G736+G737</f>
        <v>122787.9</v>
      </c>
      <c r="H735" s="7">
        <f t="shared" ref="H735:I735" si="372">H736+H737</f>
        <v>127319.70000000001</v>
      </c>
      <c r="I735" s="7">
        <f t="shared" si="372"/>
        <v>132032.6</v>
      </c>
    </row>
    <row r="736" spans="1:9" ht="31.5">
      <c r="A736" s="185" t="s">
        <v>22</v>
      </c>
      <c r="B736" s="23"/>
      <c r="C736" s="20" t="s">
        <v>14</v>
      </c>
      <c r="D736" s="20" t="s">
        <v>7</v>
      </c>
      <c r="E736" s="20" t="s">
        <v>336</v>
      </c>
      <c r="F736" s="20">
        <v>200</v>
      </c>
      <c r="G736" s="7">
        <v>1799.2</v>
      </c>
      <c r="H736" s="7">
        <v>1824.6</v>
      </c>
      <c r="I736" s="7">
        <v>1883.3</v>
      </c>
    </row>
    <row r="737" spans="1:10">
      <c r="A737" s="185" t="s">
        <v>19</v>
      </c>
      <c r="B737" s="23"/>
      <c r="C737" s="20" t="s">
        <v>14</v>
      </c>
      <c r="D737" s="20" t="s">
        <v>7</v>
      </c>
      <c r="E737" s="20" t="s">
        <v>336</v>
      </c>
      <c r="F737" s="20">
        <v>300</v>
      </c>
      <c r="G737" s="7">
        <v>120988.7</v>
      </c>
      <c r="H737" s="7">
        <v>125495.1</v>
      </c>
      <c r="I737" s="7">
        <v>130149.3</v>
      </c>
    </row>
    <row r="738" spans="1:10">
      <c r="A738" s="185" t="s">
        <v>25</v>
      </c>
      <c r="B738" s="23"/>
      <c r="C738" s="20" t="s">
        <v>14</v>
      </c>
      <c r="D738" s="20" t="s">
        <v>26</v>
      </c>
      <c r="E738" s="20"/>
      <c r="F738" s="20"/>
      <c r="G738" s="7">
        <f>G739</f>
        <v>76260</v>
      </c>
      <c r="H738" s="7">
        <f t="shared" ref="H738:I739" si="373">H739</f>
        <v>79197.899999999994</v>
      </c>
      <c r="I738" s="7">
        <f t="shared" si="373"/>
        <v>79263.799999999988</v>
      </c>
    </row>
    <row r="739" spans="1:10" s="93" customFormat="1" ht="31.5">
      <c r="A739" s="85" t="s">
        <v>721</v>
      </c>
      <c r="B739" s="89"/>
      <c r="C739" s="91" t="s">
        <v>14</v>
      </c>
      <c r="D739" s="91" t="s">
        <v>26</v>
      </c>
      <c r="E739" s="91" t="s">
        <v>191</v>
      </c>
      <c r="F739" s="91"/>
      <c r="G739" s="92">
        <f>G740</f>
        <v>76260</v>
      </c>
      <c r="H739" s="92">
        <f t="shared" si="373"/>
        <v>79197.899999999994</v>
      </c>
      <c r="I739" s="92">
        <f t="shared" si="373"/>
        <v>79263.799999999988</v>
      </c>
    </row>
    <row r="740" spans="1:10">
      <c r="A740" s="185" t="s">
        <v>143</v>
      </c>
      <c r="B740" s="23"/>
      <c r="C740" s="20" t="s">
        <v>14</v>
      </c>
      <c r="D740" s="20" t="s">
        <v>26</v>
      </c>
      <c r="E740" s="20" t="s">
        <v>192</v>
      </c>
      <c r="F740" s="20"/>
      <c r="G740" s="7">
        <f>G741</f>
        <v>76260</v>
      </c>
      <c r="H740" s="7">
        <f t="shared" ref="H740:I740" si="374">H741</f>
        <v>79197.899999999994</v>
      </c>
      <c r="I740" s="7">
        <f t="shared" si="374"/>
        <v>79263.799999999988</v>
      </c>
    </row>
    <row r="741" spans="1:10" ht="31.5">
      <c r="A741" s="185" t="s">
        <v>359</v>
      </c>
      <c r="B741" s="23"/>
      <c r="C741" s="20" t="s">
        <v>14</v>
      </c>
      <c r="D741" s="20" t="s">
        <v>26</v>
      </c>
      <c r="E741" s="20" t="s">
        <v>337</v>
      </c>
      <c r="F741" s="20"/>
      <c r="G741" s="7">
        <f>G742+G745+G747+G749+G752+G755+G757+G760+G763+G765+G768+G771+G774</f>
        <v>76260</v>
      </c>
      <c r="H741" s="7">
        <f t="shared" ref="H741:I741" si="375">H742+H745+H747+H749+H752+H755+H757+H760+H763+H765+H768+H771+H774</f>
        <v>79197.899999999994</v>
      </c>
      <c r="I741" s="7">
        <f t="shared" si="375"/>
        <v>79263.799999999988</v>
      </c>
    </row>
    <row r="742" spans="1:10">
      <c r="A742" s="185" t="s">
        <v>27</v>
      </c>
      <c r="B742" s="23"/>
      <c r="C742" s="20" t="s">
        <v>14</v>
      </c>
      <c r="D742" s="20" t="s">
        <v>26</v>
      </c>
      <c r="E742" s="20" t="s">
        <v>338</v>
      </c>
      <c r="F742" s="20"/>
      <c r="G742" s="7">
        <f>G743+G744</f>
        <v>17896</v>
      </c>
      <c r="H742" s="7">
        <f t="shared" ref="H742:I742" si="376">H743+H744</f>
        <v>20896</v>
      </c>
      <c r="I742" s="7">
        <f t="shared" si="376"/>
        <v>20896</v>
      </c>
    </row>
    <row r="743" spans="1:10" ht="47.25">
      <c r="A743" s="185" t="s">
        <v>21</v>
      </c>
      <c r="B743" s="23"/>
      <c r="C743" s="20" t="s">
        <v>14</v>
      </c>
      <c r="D743" s="20" t="s">
        <v>26</v>
      </c>
      <c r="E743" s="20" t="s">
        <v>338</v>
      </c>
      <c r="F743" s="20">
        <v>100</v>
      </c>
      <c r="G743" s="7">
        <v>17878.8</v>
      </c>
      <c r="H743" s="7">
        <v>20878.8</v>
      </c>
      <c r="I743" s="7">
        <v>20878.8</v>
      </c>
    </row>
    <row r="744" spans="1:10" ht="31.5">
      <c r="A744" s="185" t="s">
        <v>22</v>
      </c>
      <c r="B744" s="23"/>
      <c r="C744" s="20" t="s">
        <v>14</v>
      </c>
      <c r="D744" s="20" t="s">
        <v>26</v>
      </c>
      <c r="E744" s="20" t="s">
        <v>338</v>
      </c>
      <c r="F744" s="20">
        <v>200</v>
      </c>
      <c r="G744" s="7">
        <v>17.2</v>
      </c>
      <c r="H744" s="7">
        <v>17.2</v>
      </c>
      <c r="I744" s="7">
        <v>17.2</v>
      </c>
      <c r="J744" s="96"/>
    </row>
    <row r="745" spans="1:10">
      <c r="A745" s="185" t="s">
        <v>35</v>
      </c>
      <c r="B745" s="23"/>
      <c r="C745" s="20" t="s">
        <v>14</v>
      </c>
      <c r="D745" s="20" t="s">
        <v>26</v>
      </c>
      <c r="E745" s="20" t="s">
        <v>339</v>
      </c>
      <c r="F745" s="20"/>
      <c r="G745" s="7">
        <f>G746</f>
        <v>466.3</v>
      </c>
      <c r="H745" s="7">
        <f t="shared" ref="H745:I745" si="377">H746</f>
        <v>466.3</v>
      </c>
      <c r="I745" s="7">
        <f t="shared" si="377"/>
        <v>466.3</v>
      </c>
    </row>
    <row r="746" spans="1:10" ht="31.5">
      <c r="A746" s="185" t="s">
        <v>22</v>
      </c>
      <c r="B746" s="23"/>
      <c r="C746" s="20" t="s">
        <v>14</v>
      </c>
      <c r="D746" s="20" t="s">
        <v>26</v>
      </c>
      <c r="E746" s="20" t="s">
        <v>339</v>
      </c>
      <c r="F746" s="20">
        <v>200</v>
      </c>
      <c r="G746" s="7">
        <v>466.3</v>
      </c>
      <c r="H746" s="7">
        <v>466.3</v>
      </c>
      <c r="I746" s="7">
        <v>466.3</v>
      </c>
    </row>
    <row r="747" spans="1:10" ht="31.5">
      <c r="A747" s="185" t="s">
        <v>37</v>
      </c>
      <c r="B747" s="23"/>
      <c r="C747" s="20" t="s">
        <v>14</v>
      </c>
      <c r="D747" s="20" t="s">
        <v>26</v>
      </c>
      <c r="E747" s="20" t="s">
        <v>340</v>
      </c>
      <c r="F747" s="20"/>
      <c r="G747" s="7">
        <f>G748</f>
        <v>1128.5999999999999</v>
      </c>
      <c r="H747" s="7">
        <f t="shared" ref="H747:I747" si="378">H748</f>
        <v>1128.5999999999999</v>
      </c>
      <c r="I747" s="7">
        <f t="shared" si="378"/>
        <v>1128.5999999999999</v>
      </c>
    </row>
    <row r="748" spans="1:10" ht="31.5">
      <c r="A748" s="185" t="s">
        <v>22</v>
      </c>
      <c r="B748" s="23"/>
      <c r="C748" s="20" t="s">
        <v>14</v>
      </c>
      <c r="D748" s="20" t="s">
        <v>26</v>
      </c>
      <c r="E748" s="20" t="s">
        <v>340</v>
      </c>
      <c r="F748" s="20">
        <v>200</v>
      </c>
      <c r="G748" s="7">
        <v>1128.5999999999999</v>
      </c>
      <c r="H748" s="7">
        <v>1128.5999999999999</v>
      </c>
      <c r="I748" s="7">
        <v>1128.5999999999999</v>
      </c>
    </row>
    <row r="749" spans="1:10" ht="31.5">
      <c r="A749" s="185" t="s">
        <v>38</v>
      </c>
      <c r="B749" s="23"/>
      <c r="C749" s="20" t="s">
        <v>14</v>
      </c>
      <c r="D749" s="20" t="s">
        <v>26</v>
      </c>
      <c r="E749" s="20" t="s">
        <v>341</v>
      </c>
      <c r="F749" s="20"/>
      <c r="G749" s="7">
        <f>G750+G751</f>
        <v>720.09999999999991</v>
      </c>
      <c r="H749" s="7">
        <f t="shared" ref="H749:I749" si="379">H750+H751</f>
        <v>544.6</v>
      </c>
      <c r="I749" s="7">
        <f t="shared" si="379"/>
        <v>544.6</v>
      </c>
    </row>
    <row r="750" spans="1:10" ht="31.5">
      <c r="A750" s="185" t="s">
        <v>22</v>
      </c>
      <c r="B750" s="23"/>
      <c r="C750" s="20" t="s">
        <v>14</v>
      </c>
      <c r="D750" s="20" t="s">
        <v>26</v>
      </c>
      <c r="E750" s="20" t="s">
        <v>341</v>
      </c>
      <c r="F750" s="20">
        <v>200</v>
      </c>
      <c r="G750" s="7">
        <v>621.79999999999995</v>
      </c>
      <c r="H750" s="7">
        <v>448</v>
      </c>
      <c r="I750" s="7">
        <v>449.7</v>
      </c>
    </row>
    <row r="751" spans="1:10">
      <c r="A751" s="185" t="s">
        <v>10</v>
      </c>
      <c r="B751" s="23"/>
      <c r="C751" s="20" t="s">
        <v>14</v>
      </c>
      <c r="D751" s="20" t="s">
        <v>26</v>
      </c>
      <c r="E751" s="20" t="s">
        <v>341</v>
      </c>
      <c r="F751" s="20">
        <v>800</v>
      </c>
      <c r="G751" s="7">
        <v>98.3</v>
      </c>
      <c r="H751" s="7">
        <v>96.6</v>
      </c>
      <c r="I751" s="7">
        <v>94.899999999999991</v>
      </c>
    </row>
    <row r="752" spans="1:10" ht="126">
      <c r="A752" s="185" t="s">
        <v>589</v>
      </c>
      <c r="B752" s="23"/>
      <c r="C752" s="20" t="s">
        <v>14</v>
      </c>
      <c r="D752" s="20" t="s">
        <v>26</v>
      </c>
      <c r="E752" s="20" t="s">
        <v>342</v>
      </c>
      <c r="F752" s="20"/>
      <c r="G752" s="7">
        <f>G753+G754</f>
        <v>707.4</v>
      </c>
      <c r="H752" s="7">
        <f t="shared" ref="H752:I752" si="380">H753+H754</f>
        <v>735.7</v>
      </c>
      <c r="I752" s="7">
        <f t="shared" si="380"/>
        <v>765.1</v>
      </c>
      <c r="J752" s="96"/>
    </row>
    <row r="753" spans="1:9" ht="47.25">
      <c r="A753" s="185" t="s">
        <v>21</v>
      </c>
      <c r="B753" s="23"/>
      <c r="C753" s="20" t="s">
        <v>14</v>
      </c>
      <c r="D753" s="20" t="s">
        <v>26</v>
      </c>
      <c r="E753" s="20" t="s">
        <v>342</v>
      </c>
      <c r="F753" s="20">
        <v>100</v>
      </c>
      <c r="G753" s="7">
        <v>600</v>
      </c>
      <c r="H753" s="7">
        <v>600</v>
      </c>
      <c r="I753" s="7">
        <v>600</v>
      </c>
    </row>
    <row r="754" spans="1:9" ht="31.5">
      <c r="A754" s="185" t="s">
        <v>22</v>
      </c>
      <c r="B754" s="23"/>
      <c r="C754" s="20" t="s">
        <v>14</v>
      </c>
      <c r="D754" s="20" t="s">
        <v>26</v>
      </c>
      <c r="E754" s="20" t="s">
        <v>342</v>
      </c>
      <c r="F754" s="20">
        <v>200</v>
      </c>
      <c r="G754" s="7">
        <v>107.4</v>
      </c>
      <c r="H754" s="7">
        <v>135.69999999999999</v>
      </c>
      <c r="I754" s="7">
        <v>165.1</v>
      </c>
    </row>
    <row r="755" spans="1:9" ht="31.5">
      <c r="A755" s="185" t="s">
        <v>343</v>
      </c>
      <c r="B755" s="23"/>
      <c r="C755" s="20" t="s">
        <v>14</v>
      </c>
      <c r="D755" s="20" t="s">
        <v>26</v>
      </c>
      <c r="E755" s="20" t="s">
        <v>344</v>
      </c>
      <c r="F755" s="20"/>
      <c r="G755" s="7">
        <f>G756</f>
        <v>9401</v>
      </c>
      <c r="H755" s="7">
        <f t="shared" ref="H755:I755" si="381">H756</f>
        <v>9401</v>
      </c>
      <c r="I755" s="7">
        <f t="shared" si="381"/>
        <v>9401</v>
      </c>
    </row>
    <row r="756" spans="1:9" ht="47.25">
      <c r="A756" s="185" t="s">
        <v>21</v>
      </c>
      <c r="B756" s="23"/>
      <c r="C756" s="20" t="s">
        <v>14</v>
      </c>
      <c r="D756" s="20" t="s">
        <v>26</v>
      </c>
      <c r="E756" s="20" t="s">
        <v>344</v>
      </c>
      <c r="F756" s="20">
        <v>100</v>
      </c>
      <c r="G756" s="200">
        <v>9401</v>
      </c>
      <c r="H756" s="200">
        <v>9401</v>
      </c>
      <c r="I756" s="200">
        <v>9401</v>
      </c>
    </row>
    <row r="757" spans="1:9" ht="31.5">
      <c r="A757" s="185" t="s">
        <v>345</v>
      </c>
      <c r="B757" s="23"/>
      <c r="C757" s="20" t="s">
        <v>14</v>
      </c>
      <c r="D757" s="20" t="s">
        <v>26</v>
      </c>
      <c r="E757" s="20" t="s">
        <v>346</v>
      </c>
      <c r="F757" s="20"/>
      <c r="G757" s="7">
        <f>G758+G759</f>
        <v>28657.3</v>
      </c>
      <c r="H757" s="7">
        <f t="shared" ref="H757:I757" si="382">H758+H759</f>
        <v>28657.3</v>
      </c>
      <c r="I757" s="7">
        <f t="shared" si="382"/>
        <v>28657.3</v>
      </c>
    </row>
    <row r="758" spans="1:9" ht="47.25">
      <c r="A758" s="185" t="s">
        <v>21</v>
      </c>
      <c r="B758" s="23"/>
      <c r="C758" s="20" t="s">
        <v>14</v>
      </c>
      <c r="D758" s="20" t="s">
        <v>26</v>
      </c>
      <c r="E758" s="20" t="s">
        <v>346</v>
      </c>
      <c r="F758" s="20">
        <v>100</v>
      </c>
      <c r="G758" s="7">
        <v>28247.3</v>
      </c>
      <c r="H758" s="7">
        <v>28247.3</v>
      </c>
      <c r="I758" s="7">
        <v>28247.3</v>
      </c>
    </row>
    <row r="759" spans="1:9" ht="31.5">
      <c r="A759" s="185" t="s">
        <v>22</v>
      </c>
      <c r="B759" s="23"/>
      <c r="C759" s="20" t="s">
        <v>14</v>
      </c>
      <c r="D759" s="20" t="s">
        <v>26</v>
      </c>
      <c r="E759" s="20" t="s">
        <v>346</v>
      </c>
      <c r="F759" s="20">
        <v>200</v>
      </c>
      <c r="G759" s="7">
        <v>410</v>
      </c>
      <c r="H759" s="7">
        <v>410</v>
      </c>
      <c r="I759" s="7">
        <v>410</v>
      </c>
    </row>
    <row r="760" spans="1:9" ht="31.5">
      <c r="A760" s="185" t="s">
        <v>586</v>
      </c>
      <c r="B760" s="23"/>
      <c r="C760" s="20" t="s">
        <v>14</v>
      </c>
      <c r="D760" s="20" t="s">
        <v>26</v>
      </c>
      <c r="E760" s="20" t="s">
        <v>347</v>
      </c>
      <c r="F760" s="20"/>
      <c r="G760" s="7">
        <f>G761+G762</f>
        <v>7690.4</v>
      </c>
      <c r="H760" s="7">
        <f t="shared" ref="H760:I760" si="383">H761+H762</f>
        <v>7690.4</v>
      </c>
      <c r="I760" s="7">
        <f t="shared" si="383"/>
        <v>7690.4</v>
      </c>
    </row>
    <row r="761" spans="1:9" ht="47.25">
      <c r="A761" s="185" t="s">
        <v>21</v>
      </c>
      <c r="B761" s="23"/>
      <c r="C761" s="20" t="s">
        <v>14</v>
      </c>
      <c r="D761" s="20" t="s">
        <v>26</v>
      </c>
      <c r="E761" s="20" t="s">
        <v>347</v>
      </c>
      <c r="F761" s="20">
        <v>100</v>
      </c>
      <c r="G761" s="7">
        <v>7535.2</v>
      </c>
      <c r="H761" s="7">
        <v>7535.2</v>
      </c>
      <c r="I761" s="7">
        <v>7535.2</v>
      </c>
    </row>
    <row r="762" spans="1:9" ht="31.5">
      <c r="A762" s="185" t="s">
        <v>22</v>
      </c>
      <c r="B762" s="23"/>
      <c r="C762" s="20" t="s">
        <v>14</v>
      </c>
      <c r="D762" s="20" t="s">
        <v>26</v>
      </c>
      <c r="E762" s="20" t="s">
        <v>347</v>
      </c>
      <c r="F762" s="20">
        <v>200</v>
      </c>
      <c r="G762" s="7">
        <v>155.19999999999999</v>
      </c>
      <c r="H762" s="7">
        <v>155.19999999999999</v>
      </c>
      <c r="I762" s="7">
        <v>155.19999999999999</v>
      </c>
    </row>
    <row r="763" spans="1:9" ht="63">
      <c r="A763" s="185" t="s">
        <v>348</v>
      </c>
      <c r="B763" s="23"/>
      <c r="C763" s="20" t="s">
        <v>14</v>
      </c>
      <c r="D763" s="20" t="s">
        <v>26</v>
      </c>
      <c r="E763" s="20" t="s">
        <v>349</v>
      </c>
      <c r="F763" s="20"/>
      <c r="G763" s="7">
        <f>G764</f>
        <v>65.099999999999994</v>
      </c>
      <c r="H763" s="7">
        <f t="shared" ref="H763:I763" si="384">H764</f>
        <v>65.099999999999994</v>
      </c>
      <c r="I763" s="7">
        <f t="shared" si="384"/>
        <v>65.099999999999994</v>
      </c>
    </row>
    <row r="764" spans="1:9" ht="31.5">
      <c r="A764" s="185" t="s">
        <v>22</v>
      </c>
      <c r="B764" s="23"/>
      <c r="C764" s="20" t="s">
        <v>14</v>
      </c>
      <c r="D764" s="20" t="s">
        <v>26</v>
      </c>
      <c r="E764" s="20" t="s">
        <v>349</v>
      </c>
      <c r="F764" s="20">
        <v>200</v>
      </c>
      <c r="G764" s="7">
        <v>65.099999999999994</v>
      </c>
      <c r="H764" s="7">
        <v>65.099999999999994</v>
      </c>
      <c r="I764" s="7">
        <v>65.099999999999994</v>
      </c>
    </row>
    <row r="765" spans="1:9" ht="94.5">
      <c r="A765" s="185" t="s">
        <v>590</v>
      </c>
      <c r="B765" s="23"/>
      <c r="C765" s="20" t="s">
        <v>14</v>
      </c>
      <c r="D765" s="20" t="s">
        <v>26</v>
      </c>
      <c r="E765" s="20" t="s">
        <v>350</v>
      </c>
      <c r="F765" s="20"/>
      <c r="G765" s="7">
        <f>G766+G767</f>
        <v>672</v>
      </c>
      <c r="H765" s="7">
        <f t="shared" ref="H765:I765" si="385">H766+H767</f>
        <v>672</v>
      </c>
      <c r="I765" s="7">
        <f t="shared" si="385"/>
        <v>672</v>
      </c>
    </row>
    <row r="766" spans="1:9" ht="47.25">
      <c r="A766" s="185" t="s">
        <v>21</v>
      </c>
      <c r="B766" s="23"/>
      <c r="C766" s="20" t="s">
        <v>14</v>
      </c>
      <c r="D766" s="20" t="s">
        <v>26</v>
      </c>
      <c r="E766" s="20" t="s">
        <v>350</v>
      </c>
      <c r="F766" s="20">
        <v>100</v>
      </c>
      <c r="G766" s="7">
        <v>479.3</v>
      </c>
      <c r="H766" s="7">
        <v>479.3</v>
      </c>
      <c r="I766" s="7">
        <v>479.3</v>
      </c>
    </row>
    <row r="767" spans="1:9" ht="31.5">
      <c r="A767" s="185" t="s">
        <v>22</v>
      </c>
      <c r="B767" s="23"/>
      <c r="C767" s="20" t="s">
        <v>14</v>
      </c>
      <c r="D767" s="20" t="s">
        <v>26</v>
      </c>
      <c r="E767" s="20" t="s">
        <v>350</v>
      </c>
      <c r="F767" s="20">
        <v>200</v>
      </c>
      <c r="G767" s="7">
        <v>192.7</v>
      </c>
      <c r="H767" s="7">
        <v>192.7</v>
      </c>
      <c r="I767" s="7">
        <v>192.7</v>
      </c>
    </row>
    <row r="768" spans="1:9" ht="100.5" customHeight="1">
      <c r="A768" s="185" t="s">
        <v>351</v>
      </c>
      <c r="B768" s="23"/>
      <c r="C768" s="20" t="s">
        <v>14</v>
      </c>
      <c r="D768" s="20" t="s">
        <v>26</v>
      </c>
      <c r="E768" s="20" t="s">
        <v>352</v>
      </c>
      <c r="F768" s="20"/>
      <c r="G768" s="7">
        <f>G769+G770</f>
        <v>8000</v>
      </c>
      <c r="H768" s="7">
        <f t="shared" ref="H768:I768" si="386">H769+H770</f>
        <v>8000</v>
      </c>
      <c r="I768" s="7">
        <f t="shared" si="386"/>
        <v>8000</v>
      </c>
    </row>
    <row r="769" spans="1:9" ht="47.25">
      <c r="A769" s="185" t="s">
        <v>21</v>
      </c>
      <c r="B769" s="23"/>
      <c r="C769" s="20" t="s">
        <v>14</v>
      </c>
      <c r="D769" s="20" t="s">
        <v>26</v>
      </c>
      <c r="E769" s="20" t="s">
        <v>352</v>
      </c>
      <c r="F769" s="20">
        <v>100</v>
      </c>
      <c r="G769" s="7">
        <v>7600</v>
      </c>
      <c r="H769" s="7">
        <v>7600</v>
      </c>
      <c r="I769" s="7">
        <v>7600</v>
      </c>
    </row>
    <row r="770" spans="1:9" ht="31.5">
      <c r="A770" s="185" t="s">
        <v>22</v>
      </c>
      <c r="B770" s="23"/>
      <c r="C770" s="20" t="s">
        <v>14</v>
      </c>
      <c r="D770" s="20" t="s">
        <v>26</v>
      </c>
      <c r="E770" s="20" t="s">
        <v>352</v>
      </c>
      <c r="F770" s="20">
        <v>200</v>
      </c>
      <c r="G770" s="7">
        <v>400</v>
      </c>
      <c r="H770" s="7">
        <v>400</v>
      </c>
      <c r="I770" s="7">
        <v>400</v>
      </c>
    </row>
    <row r="771" spans="1:9" ht="63">
      <c r="A771" s="185" t="s">
        <v>353</v>
      </c>
      <c r="B771" s="23"/>
      <c r="C771" s="20" t="s">
        <v>14</v>
      </c>
      <c r="D771" s="20" t="s">
        <v>26</v>
      </c>
      <c r="E771" s="20" t="s">
        <v>354</v>
      </c>
      <c r="F771" s="20"/>
      <c r="G771" s="7">
        <f>G772+G773</f>
        <v>827.09999999999991</v>
      </c>
      <c r="H771" s="7">
        <f>H772+H773</f>
        <v>912.19999999999993</v>
      </c>
      <c r="I771" s="7">
        <f>I772+I773</f>
        <v>948.69999999999993</v>
      </c>
    </row>
    <row r="772" spans="1:9" ht="47.25">
      <c r="A772" s="185" t="s">
        <v>21</v>
      </c>
      <c r="B772" s="23"/>
      <c r="C772" s="20" t="s">
        <v>14</v>
      </c>
      <c r="D772" s="20" t="s">
        <v>26</v>
      </c>
      <c r="E772" s="20" t="s">
        <v>354</v>
      </c>
      <c r="F772" s="20">
        <v>100</v>
      </c>
      <c r="G772" s="7">
        <v>740.3</v>
      </c>
      <c r="H772" s="7">
        <v>785.9</v>
      </c>
      <c r="I772" s="7">
        <v>833.3</v>
      </c>
    </row>
    <row r="773" spans="1:9" ht="31.5">
      <c r="A773" s="185" t="s">
        <v>22</v>
      </c>
      <c r="B773" s="23"/>
      <c r="C773" s="20" t="s">
        <v>14</v>
      </c>
      <c r="D773" s="20" t="s">
        <v>26</v>
      </c>
      <c r="E773" s="20" t="s">
        <v>354</v>
      </c>
      <c r="F773" s="20">
        <v>200</v>
      </c>
      <c r="G773" s="7">
        <v>86.8</v>
      </c>
      <c r="H773" s="7">
        <v>126.3</v>
      </c>
      <c r="I773" s="7">
        <v>115.4</v>
      </c>
    </row>
    <row r="774" spans="1:9" ht="31.5">
      <c r="A774" s="185" t="s">
        <v>355</v>
      </c>
      <c r="B774" s="23"/>
      <c r="C774" s="20" t="s">
        <v>14</v>
      </c>
      <c r="D774" s="20" t="s">
        <v>26</v>
      </c>
      <c r="E774" s="20" t="s">
        <v>356</v>
      </c>
      <c r="F774" s="20"/>
      <c r="G774" s="7">
        <f>G775</f>
        <v>28.7</v>
      </c>
      <c r="H774" s="7">
        <f t="shared" ref="H774:I774" si="387">H775</f>
        <v>28.7</v>
      </c>
      <c r="I774" s="7">
        <f t="shared" si="387"/>
        <v>28.7</v>
      </c>
    </row>
    <row r="775" spans="1:9" ht="47.25">
      <c r="A775" s="185" t="s">
        <v>21</v>
      </c>
      <c r="B775" s="23"/>
      <c r="C775" s="20" t="s">
        <v>14</v>
      </c>
      <c r="D775" s="20" t="s">
        <v>26</v>
      </c>
      <c r="E775" s="20" t="s">
        <v>356</v>
      </c>
      <c r="F775" s="20">
        <v>100</v>
      </c>
      <c r="G775" s="7">
        <v>28.7</v>
      </c>
      <c r="H775" s="7">
        <v>28.7</v>
      </c>
      <c r="I775" s="7">
        <v>28.7</v>
      </c>
    </row>
    <row r="776" spans="1:9" ht="31.5">
      <c r="A776" s="117" t="s">
        <v>697</v>
      </c>
      <c r="B776" s="61" t="s">
        <v>360</v>
      </c>
      <c r="C776" s="120"/>
      <c r="D776" s="120"/>
      <c r="E776" s="120"/>
      <c r="F776" s="120"/>
      <c r="G776" s="62">
        <f>G777+G784+G791</f>
        <v>437054.6</v>
      </c>
      <c r="H776" s="62">
        <f t="shared" ref="H776:I776" si="388">H777+H784+H791</f>
        <v>597589.30000000005</v>
      </c>
      <c r="I776" s="62">
        <f t="shared" si="388"/>
        <v>783567.70000000007</v>
      </c>
    </row>
    <row r="777" spans="1:9" hidden="1">
      <c r="A777" s="185" t="s">
        <v>46</v>
      </c>
      <c r="B777" s="3"/>
      <c r="C777" s="3" t="s">
        <v>47</v>
      </c>
      <c r="D777" s="3"/>
      <c r="E777" s="3"/>
      <c r="F777" s="3"/>
      <c r="G777" s="5">
        <f t="shared" ref="G777:I782" si="389">G778</f>
        <v>0</v>
      </c>
      <c r="H777" s="5">
        <f t="shared" si="389"/>
        <v>0</v>
      </c>
      <c r="I777" s="5">
        <f t="shared" si="389"/>
        <v>0</v>
      </c>
    </row>
    <row r="778" spans="1:9" hidden="1">
      <c r="A778" s="185" t="s">
        <v>395</v>
      </c>
      <c r="B778" s="3"/>
      <c r="C778" s="3" t="s">
        <v>47</v>
      </c>
      <c r="D778" s="3" t="s">
        <v>47</v>
      </c>
      <c r="E778" s="20"/>
      <c r="F778" s="20"/>
      <c r="G778" s="5">
        <f t="shared" si="389"/>
        <v>0</v>
      </c>
      <c r="H778" s="5">
        <f t="shared" si="389"/>
        <v>0</v>
      </c>
      <c r="I778" s="5">
        <f t="shared" si="389"/>
        <v>0</v>
      </c>
    </row>
    <row r="779" spans="1:9" ht="31.5" hidden="1">
      <c r="A779" s="185" t="s">
        <v>362</v>
      </c>
      <c r="B779" s="186"/>
      <c r="C779" s="186" t="s">
        <v>47</v>
      </c>
      <c r="D779" s="186" t="s">
        <v>47</v>
      </c>
      <c r="E779" s="20" t="s">
        <v>236</v>
      </c>
      <c r="F779" s="20"/>
      <c r="G779" s="5">
        <f t="shared" si="389"/>
        <v>0</v>
      </c>
      <c r="H779" s="5">
        <f t="shared" si="389"/>
        <v>0</v>
      </c>
      <c r="I779" s="5">
        <f t="shared" si="389"/>
        <v>0</v>
      </c>
    </row>
    <row r="780" spans="1:9" hidden="1">
      <c r="A780" s="185" t="s">
        <v>147</v>
      </c>
      <c r="B780" s="3"/>
      <c r="C780" s="3" t="s">
        <v>47</v>
      </c>
      <c r="D780" s="3" t="s">
        <v>47</v>
      </c>
      <c r="E780" s="3" t="s">
        <v>363</v>
      </c>
      <c r="F780" s="3"/>
      <c r="G780" s="5">
        <f t="shared" si="389"/>
        <v>0</v>
      </c>
      <c r="H780" s="5">
        <f t="shared" si="389"/>
        <v>0</v>
      </c>
      <c r="I780" s="5">
        <f t="shared" si="389"/>
        <v>0</v>
      </c>
    </row>
    <row r="781" spans="1:9" ht="31.5" hidden="1">
      <c r="A781" s="185" t="s">
        <v>401</v>
      </c>
      <c r="B781" s="3"/>
      <c r="C781" s="3" t="s">
        <v>47</v>
      </c>
      <c r="D781" s="3" t="s">
        <v>47</v>
      </c>
      <c r="E781" s="3" t="s">
        <v>402</v>
      </c>
      <c r="F781" s="3"/>
      <c r="G781" s="5">
        <f t="shared" si="389"/>
        <v>0</v>
      </c>
      <c r="H781" s="5">
        <f t="shared" si="389"/>
        <v>0</v>
      </c>
      <c r="I781" s="5">
        <f t="shared" si="389"/>
        <v>0</v>
      </c>
    </row>
    <row r="782" spans="1:9" ht="31.5" hidden="1">
      <c r="A782" s="185" t="s">
        <v>403</v>
      </c>
      <c r="B782" s="20"/>
      <c r="C782" s="3" t="s">
        <v>47</v>
      </c>
      <c r="D782" s="3" t="s">
        <v>47</v>
      </c>
      <c r="E782" s="3" t="s">
        <v>404</v>
      </c>
      <c r="F782" s="3"/>
      <c r="G782" s="5">
        <f t="shared" si="389"/>
        <v>0</v>
      </c>
      <c r="H782" s="5">
        <f t="shared" si="389"/>
        <v>0</v>
      </c>
      <c r="I782" s="5">
        <f t="shared" si="389"/>
        <v>0</v>
      </c>
    </row>
    <row r="783" spans="1:9" ht="31.5" hidden="1">
      <c r="A783" s="185" t="s">
        <v>90</v>
      </c>
      <c r="B783" s="3"/>
      <c r="C783" s="3" t="s">
        <v>47</v>
      </c>
      <c r="D783" s="3" t="s">
        <v>47</v>
      </c>
      <c r="E783" s="3" t="s">
        <v>404</v>
      </c>
      <c r="F783" s="18">
        <v>600</v>
      </c>
      <c r="G783" s="5"/>
      <c r="H783" s="7"/>
      <c r="I783" s="7"/>
    </row>
    <row r="784" spans="1:9">
      <c r="A784" s="185" t="s">
        <v>13</v>
      </c>
      <c r="B784" s="186"/>
      <c r="C784" s="186" t="s">
        <v>14</v>
      </c>
      <c r="D784" s="186"/>
      <c r="E784" s="20"/>
      <c r="F784" s="20"/>
      <c r="G784" s="7">
        <f t="shared" ref="G784:I789" si="390">G785</f>
        <v>310.8</v>
      </c>
      <c r="H784" s="7">
        <f t="shared" si="390"/>
        <v>310.8</v>
      </c>
      <c r="I784" s="7">
        <f t="shared" si="390"/>
        <v>360</v>
      </c>
    </row>
    <row r="785" spans="1:9">
      <c r="A785" s="185" t="s">
        <v>23</v>
      </c>
      <c r="B785" s="186"/>
      <c r="C785" s="186" t="s">
        <v>14</v>
      </c>
      <c r="D785" s="186" t="s">
        <v>24</v>
      </c>
      <c r="E785" s="20"/>
      <c r="F785" s="20"/>
      <c r="G785" s="7">
        <f t="shared" si="390"/>
        <v>310.8</v>
      </c>
      <c r="H785" s="7">
        <f t="shared" si="390"/>
        <v>310.8</v>
      </c>
      <c r="I785" s="7">
        <f t="shared" si="390"/>
        <v>360</v>
      </c>
    </row>
    <row r="786" spans="1:9" s="93" customFormat="1" ht="31.5">
      <c r="A786" s="123" t="s">
        <v>721</v>
      </c>
      <c r="B786" s="90"/>
      <c r="C786" s="90" t="s">
        <v>14</v>
      </c>
      <c r="D786" s="90" t="s">
        <v>24</v>
      </c>
      <c r="E786" s="91" t="s">
        <v>191</v>
      </c>
      <c r="F786" s="91"/>
      <c r="G786" s="92">
        <f t="shared" si="390"/>
        <v>310.8</v>
      </c>
      <c r="H786" s="92">
        <f t="shared" si="390"/>
        <v>310.8</v>
      </c>
      <c r="I786" s="92">
        <f t="shared" si="390"/>
        <v>360</v>
      </c>
    </row>
    <row r="787" spans="1:9">
      <c r="A787" s="185" t="s">
        <v>143</v>
      </c>
      <c r="B787" s="186"/>
      <c r="C787" s="186" t="s">
        <v>14</v>
      </c>
      <c r="D787" s="186" t="s">
        <v>24</v>
      </c>
      <c r="E787" s="20" t="s">
        <v>192</v>
      </c>
      <c r="F787" s="20"/>
      <c r="G787" s="7">
        <f t="shared" si="390"/>
        <v>310.8</v>
      </c>
      <c r="H787" s="7">
        <f t="shared" si="390"/>
        <v>310.8</v>
      </c>
      <c r="I787" s="7">
        <f t="shared" si="390"/>
        <v>360</v>
      </c>
    </row>
    <row r="788" spans="1:9" ht="34.5" customHeight="1">
      <c r="A788" s="185" t="s">
        <v>779</v>
      </c>
      <c r="B788" s="186"/>
      <c r="C788" s="186" t="s">
        <v>14</v>
      </c>
      <c r="D788" s="186" t="s">
        <v>24</v>
      </c>
      <c r="E788" s="20" t="s">
        <v>207</v>
      </c>
      <c r="F788" s="20"/>
      <c r="G788" s="7">
        <f t="shared" si="390"/>
        <v>310.8</v>
      </c>
      <c r="H788" s="7">
        <f t="shared" si="390"/>
        <v>310.8</v>
      </c>
      <c r="I788" s="7">
        <f t="shared" si="390"/>
        <v>360</v>
      </c>
    </row>
    <row r="789" spans="1:9">
      <c r="A789" s="185" t="s">
        <v>18</v>
      </c>
      <c r="B789" s="186"/>
      <c r="C789" s="186" t="s">
        <v>14</v>
      </c>
      <c r="D789" s="186" t="s">
        <v>24</v>
      </c>
      <c r="E789" s="20" t="s">
        <v>232</v>
      </c>
      <c r="F789" s="20"/>
      <c r="G789" s="7">
        <f t="shared" si="390"/>
        <v>310.8</v>
      </c>
      <c r="H789" s="7">
        <f t="shared" si="390"/>
        <v>310.8</v>
      </c>
      <c r="I789" s="7">
        <f t="shared" si="390"/>
        <v>360</v>
      </c>
    </row>
    <row r="790" spans="1:9" ht="31.5">
      <c r="A790" s="185" t="s">
        <v>90</v>
      </c>
      <c r="B790" s="186"/>
      <c r="C790" s="186" t="s">
        <v>14</v>
      </c>
      <c r="D790" s="186" t="s">
        <v>24</v>
      </c>
      <c r="E790" s="20" t="s">
        <v>232</v>
      </c>
      <c r="F790" s="20" t="s">
        <v>49</v>
      </c>
      <c r="G790" s="5">
        <v>310.8</v>
      </c>
      <c r="H790" s="7">
        <v>310.8</v>
      </c>
      <c r="I790" s="7">
        <v>360</v>
      </c>
    </row>
    <row r="791" spans="1:9">
      <c r="A791" s="185" t="s">
        <v>98</v>
      </c>
      <c r="B791" s="3"/>
      <c r="C791" s="3" t="s">
        <v>62</v>
      </c>
      <c r="D791" s="3"/>
      <c r="E791" s="3"/>
      <c r="F791" s="3"/>
      <c r="G791" s="5">
        <f>G792+G816+G836+G848</f>
        <v>436743.8</v>
      </c>
      <c r="H791" s="5">
        <f>H792+H816+H836+H848</f>
        <v>597278.5</v>
      </c>
      <c r="I791" s="5">
        <f>I792+I816+I836+I848</f>
        <v>783207.70000000007</v>
      </c>
    </row>
    <row r="792" spans="1:9">
      <c r="A792" s="185" t="s">
        <v>508</v>
      </c>
      <c r="B792" s="3"/>
      <c r="C792" s="3" t="s">
        <v>62</v>
      </c>
      <c r="D792" s="3" t="s">
        <v>17</v>
      </c>
      <c r="E792" s="3"/>
      <c r="F792" s="3"/>
      <c r="G792" s="5">
        <f>G793+G811</f>
        <v>405787</v>
      </c>
      <c r="H792" s="5">
        <f t="shared" ref="H792:I792" si="391">H793+H811</f>
        <v>422120.1</v>
      </c>
      <c r="I792" s="5">
        <f t="shared" si="391"/>
        <v>442081.2</v>
      </c>
    </row>
    <row r="793" spans="1:9" s="93" customFormat="1" ht="31.5">
      <c r="A793" s="85" t="s">
        <v>723</v>
      </c>
      <c r="B793" s="94"/>
      <c r="C793" s="94" t="s">
        <v>62</v>
      </c>
      <c r="D793" s="94" t="s">
        <v>17</v>
      </c>
      <c r="E793" s="94" t="s">
        <v>235</v>
      </c>
      <c r="F793" s="94"/>
      <c r="G793" s="95">
        <f>G794</f>
        <v>404897</v>
      </c>
      <c r="H793" s="95">
        <f t="shared" ref="H793:I793" si="392">H794</f>
        <v>420050.1</v>
      </c>
      <c r="I793" s="95">
        <f t="shared" si="392"/>
        <v>440011.2</v>
      </c>
    </row>
    <row r="794" spans="1:9">
      <c r="A794" s="185" t="s">
        <v>143</v>
      </c>
      <c r="B794" s="3"/>
      <c r="C794" s="3" t="s">
        <v>62</v>
      </c>
      <c r="D794" s="3" t="s">
        <v>17</v>
      </c>
      <c r="E794" s="18" t="s">
        <v>509</v>
      </c>
      <c r="F794" s="3"/>
      <c r="G794" s="5">
        <f>G795+G801+G807</f>
        <v>404897</v>
      </c>
      <c r="H794" s="5">
        <f t="shared" ref="H794:I794" si="393">H795+H801+H807</f>
        <v>420050.1</v>
      </c>
      <c r="I794" s="5">
        <f t="shared" si="393"/>
        <v>440011.2</v>
      </c>
    </row>
    <row r="795" spans="1:9" ht="31.5">
      <c r="A795" s="185" t="s">
        <v>510</v>
      </c>
      <c r="B795" s="3"/>
      <c r="C795" s="3" t="s">
        <v>62</v>
      </c>
      <c r="D795" s="3" t="s">
        <v>17</v>
      </c>
      <c r="E795" s="3" t="s">
        <v>511</v>
      </c>
      <c r="F795" s="3"/>
      <c r="G795" s="5">
        <f>G796</f>
        <v>19568.5</v>
      </c>
      <c r="H795" s="5">
        <f t="shared" ref="H795:I795" si="394">SUM(H796)</f>
        <v>16818.5</v>
      </c>
      <c r="I795" s="5">
        <f t="shared" si="394"/>
        <v>19760.5</v>
      </c>
    </row>
    <row r="796" spans="1:9">
      <c r="A796" s="185" t="s">
        <v>18</v>
      </c>
      <c r="B796" s="3"/>
      <c r="C796" s="3" t="s">
        <v>62</v>
      </c>
      <c r="D796" s="3" t="s">
        <v>17</v>
      </c>
      <c r="E796" s="3" t="s">
        <v>512</v>
      </c>
      <c r="F796" s="3"/>
      <c r="G796" s="5">
        <f>G797+G798+G799+G800</f>
        <v>19568.5</v>
      </c>
      <c r="H796" s="5">
        <f t="shared" ref="H796:I796" si="395">SUM(H797+H798+H799+H800)</f>
        <v>16818.5</v>
      </c>
      <c r="I796" s="5">
        <f t="shared" si="395"/>
        <v>19760.5</v>
      </c>
    </row>
    <row r="797" spans="1:9" ht="47.25">
      <c r="A797" s="185" t="s">
        <v>21</v>
      </c>
      <c r="B797" s="3"/>
      <c r="C797" s="3" t="s">
        <v>62</v>
      </c>
      <c r="D797" s="3" t="s">
        <v>17</v>
      </c>
      <c r="E797" s="3" t="s">
        <v>512</v>
      </c>
      <c r="F797" s="3" t="s">
        <v>31</v>
      </c>
      <c r="G797" s="5">
        <v>8455.7000000000007</v>
      </c>
      <c r="H797" s="5">
        <v>5705.7</v>
      </c>
      <c r="I797" s="5">
        <v>5705.7</v>
      </c>
    </row>
    <row r="798" spans="1:9" ht="31.5">
      <c r="A798" s="185" t="s">
        <v>22</v>
      </c>
      <c r="B798" s="3"/>
      <c r="C798" s="3" t="s">
        <v>62</v>
      </c>
      <c r="D798" s="3" t="s">
        <v>17</v>
      </c>
      <c r="E798" s="3" t="s">
        <v>512</v>
      </c>
      <c r="F798" s="3" t="s">
        <v>32</v>
      </c>
      <c r="G798" s="5">
        <v>3840.8</v>
      </c>
      <c r="H798" s="5">
        <v>3840.8</v>
      </c>
      <c r="I798" s="5">
        <v>6640.8</v>
      </c>
    </row>
    <row r="799" spans="1:9">
      <c r="A799" s="185" t="s">
        <v>19</v>
      </c>
      <c r="B799" s="3"/>
      <c r="C799" s="3" t="s">
        <v>62</v>
      </c>
      <c r="D799" s="3" t="s">
        <v>17</v>
      </c>
      <c r="E799" s="3" t="s">
        <v>512</v>
      </c>
      <c r="F799" s="3" t="s">
        <v>39</v>
      </c>
      <c r="G799" s="5">
        <v>242</v>
      </c>
      <c r="H799" s="5">
        <v>242</v>
      </c>
      <c r="I799" s="5">
        <v>384</v>
      </c>
    </row>
    <row r="800" spans="1:9" ht="31.5">
      <c r="A800" s="185" t="s">
        <v>90</v>
      </c>
      <c r="B800" s="3"/>
      <c r="C800" s="3" t="s">
        <v>62</v>
      </c>
      <c r="D800" s="3" t="s">
        <v>17</v>
      </c>
      <c r="E800" s="3" t="s">
        <v>512</v>
      </c>
      <c r="F800" s="3" t="s">
        <v>49</v>
      </c>
      <c r="G800" s="5">
        <v>7030</v>
      </c>
      <c r="H800" s="5">
        <v>7030</v>
      </c>
      <c r="I800" s="5">
        <v>7030</v>
      </c>
    </row>
    <row r="801" spans="1:9" ht="40.5" customHeight="1">
      <c r="A801" s="185" t="s">
        <v>567</v>
      </c>
      <c r="B801" s="3"/>
      <c r="C801" s="3" t="s">
        <v>62</v>
      </c>
      <c r="D801" s="3" t="s">
        <v>17</v>
      </c>
      <c r="E801" s="3" t="s">
        <v>513</v>
      </c>
      <c r="F801" s="3"/>
      <c r="G801" s="5">
        <f>G802</f>
        <v>385030.9</v>
      </c>
      <c r="H801" s="5">
        <f t="shared" ref="H801:I801" si="396">H802</f>
        <v>403231.6</v>
      </c>
      <c r="I801" s="5">
        <f t="shared" si="396"/>
        <v>420250.7</v>
      </c>
    </row>
    <row r="802" spans="1:9">
      <c r="A802" s="185" t="s">
        <v>216</v>
      </c>
      <c r="B802" s="3"/>
      <c r="C802" s="3" t="s">
        <v>62</v>
      </c>
      <c r="D802" s="3" t="s">
        <v>17</v>
      </c>
      <c r="E802" s="3" t="s">
        <v>514</v>
      </c>
      <c r="F802" s="3"/>
      <c r="G802" s="5">
        <f>G805+G804+G803+G806</f>
        <v>385030.9</v>
      </c>
      <c r="H802" s="5">
        <f t="shared" ref="H802:I802" si="397">H805+H804+H803+H806</f>
        <v>403231.6</v>
      </c>
      <c r="I802" s="5">
        <f t="shared" si="397"/>
        <v>420250.7</v>
      </c>
    </row>
    <row r="803" spans="1:9" ht="47.25" hidden="1">
      <c r="A803" s="185" t="s">
        <v>21</v>
      </c>
      <c r="B803" s="3"/>
      <c r="C803" s="3" t="s">
        <v>62</v>
      </c>
      <c r="D803" s="3" t="s">
        <v>17</v>
      </c>
      <c r="E803" s="3" t="s">
        <v>514</v>
      </c>
      <c r="F803" s="3" t="s">
        <v>31</v>
      </c>
      <c r="G803" s="5">
        <v>0</v>
      </c>
      <c r="H803" s="5">
        <v>0</v>
      </c>
      <c r="I803" s="5">
        <v>0</v>
      </c>
    </row>
    <row r="804" spans="1:9" ht="31.5" hidden="1">
      <c r="A804" s="185" t="s">
        <v>22</v>
      </c>
      <c r="B804" s="3"/>
      <c r="C804" s="3" t="s">
        <v>62</v>
      </c>
      <c r="D804" s="3" t="s">
        <v>17</v>
      </c>
      <c r="E804" s="3" t="s">
        <v>514</v>
      </c>
      <c r="F804" s="3" t="s">
        <v>32</v>
      </c>
      <c r="G804" s="5">
        <v>0</v>
      </c>
      <c r="H804" s="5">
        <v>0</v>
      </c>
      <c r="I804" s="5">
        <v>0</v>
      </c>
    </row>
    <row r="805" spans="1:9" ht="31.5">
      <c r="A805" s="185" t="s">
        <v>90</v>
      </c>
      <c r="B805" s="3"/>
      <c r="C805" s="3" t="s">
        <v>62</v>
      </c>
      <c r="D805" s="3" t="s">
        <v>17</v>
      </c>
      <c r="E805" s="3" t="s">
        <v>514</v>
      </c>
      <c r="F805" s="3" t="s">
        <v>49</v>
      </c>
      <c r="G805" s="5">
        <v>385030.9</v>
      </c>
      <c r="H805" s="5">
        <v>403231.6</v>
      </c>
      <c r="I805" s="5">
        <v>420250.7</v>
      </c>
    </row>
    <row r="806" spans="1:9" hidden="1">
      <c r="A806" s="185" t="s">
        <v>10</v>
      </c>
      <c r="B806" s="3"/>
      <c r="C806" s="3" t="s">
        <v>62</v>
      </c>
      <c r="D806" s="3" t="s">
        <v>17</v>
      </c>
      <c r="E806" s="3" t="s">
        <v>514</v>
      </c>
      <c r="F806" s="3" t="s">
        <v>36</v>
      </c>
      <c r="G806" s="5">
        <v>0</v>
      </c>
      <c r="H806" s="5">
        <v>0</v>
      </c>
      <c r="I806" s="5">
        <v>0</v>
      </c>
    </row>
    <row r="807" spans="1:9" ht="37.5" customHeight="1">
      <c r="A807" s="185" t="s">
        <v>515</v>
      </c>
      <c r="B807" s="3"/>
      <c r="C807" s="3" t="s">
        <v>62</v>
      </c>
      <c r="D807" s="3" t="s">
        <v>17</v>
      </c>
      <c r="E807" s="3" t="s">
        <v>516</v>
      </c>
      <c r="F807" s="3"/>
      <c r="G807" s="5">
        <f>G808</f>
        <v>297.60000000000002</v>
      </c>
      <c r="H807" s="5">
        <f t="shared" ref="H807:I807" si="398">H808</f>
        <v>0</v>
      </c>
      <c r="I807" s="5">
        <f t="shared" si="398"/>
        <v>0</v>
      </c>
    </row>
    <row r="808" spans="1:9">
      <c r="A808" s="185" t="s">
        <v>18</v>
      </c>
      <c r="B808" s="3"/>
      <c r="C808" s="3" t="s">
        <v>62</v>
      </c>
      <c r="D808" s="3" t="s">
        <v>17</v>
      </c>
      <c r="E808" s="3" t="s">
        <v>561</v>
      </c>
      <c r="F808" s="3"/>
      <c r="G808" s="5">
        <f>G810+G809</f>
        <v>297.60000000000002</v>
      </c>
      <c r="H808" s="5">
        <f t="shared" ref="H808:I808" si="399">H810+H809</f>
        <v>0</v>
      </c>
      <c r="I808" s="5">
        <f t="shared" si="399"/>
        <v>0</v>
      </c>
    </row>
    <row r="809" spans="1:9" ht="31.5" hidden="1">
      <c r="A809" s="185" t="s">
        <v>22</v>
      </c>
      <c r="B809" s="3"/>
      <c r="C809" s="3" t="s">
        <v>62</v>
      </c>
      <c r="D809" s="3" t="s">
        <v>17</v>
      </c>
      <c r="E809" s="3" t="s">
        <v>561</v>
      </c>
      <c r="F809" s="3" t="s">
        <v>32</v>
      </c>
      <c r="G809" s="5"/>
      <c r="H809" s="5"/>
      <c r="I809" s="5"/>
    </row>
    <row r="810" spans="1:9" ht="31.5">
      <c r="A810" s="185" t="s">
        <v>90</v>
      </c>
      <c r="B810" s="3"/>
      <c r="C810" s="3" t="s">
        <v>62</v>
      </c>
      <c r="D810" s="3" t="s">
        <v>17</v>
      </c>
      <c r="E810" s="3" t="s">
        <v>561</v>
      </c>
      <c r="F810" s="3" t="s">
        <v>49</v>
      </c>
      <c r="G810" s="5">
        <v>297.60000000000002</v>
      </c>
      <c r="H810" s="5"/>
      <c r="I810" s="5"/>
    </row>
    <row r="811" spans="1:9" s="93" customFormat="1" ht="31.5">
      <c r="A811" s="85" t="s">
        <v>734</v>
      </c>
      <c r="B811" s="94"/>
      <c r="C811" s="94" t="s">
        <v>62</v>
      </c>
      <c r="D811" s="94" t="s">
        <v>17</v>
      </c>
      <c r="E811" s="91" t="s">
        <v>236</v>
      </c>
      <c r="F811" s="94"/>
      <c r="G811" s="95">
        <f>G812</f>
        <v>890</v>
      </c>
      <c r="H811" s="95">
        <f t="shared" ref="H811:I814" si="400">H812</f>
        <v>2070</v>
      </c>
      <c r="I811" s="95">
        <f t="shared" si="400"/>
        <v>2070</v>
      </c>
    </row>
    <row r="812" spans="1:9">
      <c r="A812" s="2" t="s">
        <v>143</v>
      </c>
      <c r="B812" s="3"/>
      <c r="C812" s="3" t="s">
        <v>62</v>
      </c>
      <c r="D812" s="3" t="s">
        <v>17</v>
      </c>
      <c r="E812" s="20" t="s">
        <v>363</v>
      </c>
      <c r="F812" s="3"/>
      <c r="G812" s="5">
        <f>G813</f>
        <v>890</v>
      </c>
      <c r="H812" s="5">
        <f t="shared" si="400"/>
        <v>2070</v>
      </c>
      <c r="I812" s="5">
        <f t="shared" si="400"/>
        <v>2070</v>
      </c>
    </row>
    <row r="813" spans="1:9" ht="31.5">
      <c r="A813" s="110" t="s">
        <v>517</v>
      </c>
      <c r="B813" s="3"/>
      <c r="C813" s="3" t="s">
        <v>62</v>
      </c>
      <c r="D813" s="3" t="s">
        <v>17</v>
      </c>
      <c r="E813" s="20" t="s">
        <v>364</v>
      </c>
      <c r="F813" s="3"/>
      <c r="G813" s="5">
        <f>G814</f>
        <v>890</v>
      </c>
      <c r="H813" s="5">
        <f t="shared" si="400"/>
        <v>2070</v>
      </c>
      <c r="I813" s="5">
        <f t="shared" si="400"/>
        <v>2070</v>
      </c>
    </row>
    <row r="814" spans="1:9" ht="78.75">
      <c r="A814" s="185" t="s">
        <v>393</v>
      </c>
      <c r="B814" s="3"/>
      <c r="C814" s="3" t="s">
        <v>62</v>
      </c>
      <c r="D814" s="3" t="s">
        <v>17</v>
      </c>
      <c r="E814" s="20" t="s">
        <v>394</v>
      </c>
      <c r="F814" s="3"/>
      <c r="G814" s="5">
        <f>G815</f>
        <v>890</v>
      </c>
      <c r="H814" s="5">
        <f t="shared" si="400"/>
        <v>2070</v>
      </c>
      <c r="I814" s="5">
        <f t="shared" si="400"/>
        <v>2070</v>
      </c>
    </row>
    <row r="815" spans="1:9">
      <c r="A815" s="185" t="s">
        <v>10</v>
      </c>
      <c r="B815" s="3"/>
      <c r="C815" s="3" t="s">
        <v>62</v>
      </c>
      <c r="D815" s="3" t="s">
        <v>17</v>
      </c>
      <c r="E815" s="20" t="s">
        <v>394</v>
      </c>
      <c r="F815" s="3" t="s">
        <v>36</v>
      </c>
      <c r="G815" s="5">
        <v>890</v>
      </c>
      <c r="H815" s="7">
        <v>2070</v>
      </c>
      <c r="I815" s="7">
        <v>2070</v>
      </c>
    </row>
    <row r="816" spans="1:9">
      <c r="A816" s="185" t="s">
        <v>78</v>
      </c>
      <c r="B816" s="84"/>
      <c r="C816" s="3" t="s">
        <v>62</v>
      </c>
      <c r="D816" s="3" t="s">
        <v>20</v>
      </c>
      <c r="E816" s="3"/>
      <c r="F816" s="3"/>
      <c r="G816" s="5">
        <f>G822+G817</f>
        <v>1792.9</v>
      </c>
      <c r="H816" s="5">
        <f t="shared" ref="H816:I816" si="401">H822+H817</f>
        <v>137828.90000000002</v>
      </c>
      <c r="I816" s="5">
        <f t="shared" si="401"/>
        <v>302994.10000000003</v>
      </c>
    </row>
    <row r="817" spans="1:9" s="93" customFormat="1" ht="31.5">
      <c r="A817" s="123" t="s">
        <v>721</v>
      </c>
      <c r="B817" s="94"/>
      <c r="C817" s="94" t="s">
        <v>62</v>
      </c>
      <c r="D817" s="94" t="s">
        <v>20</v>
      </c>
      <c r="E817" s="94" t="s">
        <v>191</v>
      </c>
      <c r="F817" s="94"/>
      <c r="G817" s="95">
        <f>G818</f>
        <v>1336.7</v>
      </c>
      <c r="H817" s="95">
        <f t="shared" ref="H817:I820" si="402">H818</f>
        <v>1336.7</v>
      </c>
      <c r="I817" s="95">
        <f t="shared" si="402"/>
        <v>1336.7</v>
      </c>
    </row>
    <row r="818" spans="1:9">
      <c r="A818" s="185" t="s">
        <v>143</v>
      </c>
      <c r="B818" s="3"/>
      <c r="C818" s="3" t="s">
        <v>62</v>
      </c>
      <c r="D818" s="3" t="s">
        <v>20</v>
      </c>
      <c r="E818" s="20" t="s">
        <v>192</v>
      </c>
      <c r="F818" s="3"/>
      <c r="G818" s="5">
        <f>G819</f>
        <v>1336.7</v>
      </c>
      <c r="H818" s="5">
        <f t="shared" si="402"/>
        <v>1336.7</v>
      </c>
      <c r="I818" s="5">
        <f t="shared" si="402"/>
        <v>1336.7</v>
      </c>
    </row>
    <row r="819" spans="1:9" ht="31.5">
      <c r="A819" s="109" t="s">
        <v>293</v>
      </c>
      <c r="B819" s="3"/>
      <c r="C819" s="3" t="s">
        <v>62</v>
      </c>
      <c r="D819" s="3" t="s">
        <v>20</v>
      </c>
      <c r="E819" s="20" t="s">
        <v>294</v>
      </c>
      <c r="F819" s="3"/>
      <c r="G819" s="5">
        <f>G820</f>
        <v>1336.7</v>
      </c>
      <c r="H819" s="5">
        <f t="shared" si="402"/>
        <v>1336.7</v>
      </c>
      <c r="I819" s="5">
        <f t="shared" si="402"/>
        <v>1336.7</v>
      </c>
    </row>
    <row r="820" spans="1:9" ht="31.5">
      <c r="A820" s="185" t="s">
        <v>518</v>
      </c>
      <c r="B820" s="3"/>
      <c r="C820" s="3" t="s">
        <v>62</v>
      </c>
      <c r="D820" s="3" t="s">
        <v>20</v>
      </c>
      <c r="E820" s="20" t="s">
        <v>519</v>
      </c>
      <c r="F820" s="3"/>
      <c r="G820" s="5">
        <f>G821</f>
        <v>1336.7</v>
      </c>
      <c r="H820" s="5">
        <f t="shared" si="402"/>
        <v>1336.7</v>
      </c>
      <c r="I820" s="5">
        <f t="shared" si="402"/>
        <v>1336.7</v>
      </c>
    </row>
    <row r="821" spans="1:9" ht="31.5">
      <c r="A821" s="185" t="s">
        <v>90</v>
      </c>
      <c r="B821" s="3"/>
      <c r="C821" s="3" t="s">
        <v>62</v>
      </c>
      <c r="D821" s="3" t="s">
        <v>20</v>
      </c>
      <c r="E821" s="20" t="s">
        <v>519</v>
      </c>
      <c r="F821" s="3" t="s">
        <v>49</v>
      </c>
      <c r="G821" s="5">
        <v>1336.7</v>
      </c>
      <c r="H821" s="5">
        <v>1336.7</v>
      </c>
      <c r="I821" s="5">
        <v>1336.7</v>
      </c>
    </row>
    <row r="822" spans="1:9" s="93" customFormat="1" ht="31.5">
      <c r="A822" s="85" t="s">
        <v>723</v>
      </c>
      <c r="B822" s="94"/>
      <c r="C822" s="94" t="s">
        <v>62</v>
      </c>
      <c r="D822" s="94" t="s">
        <v>20</v>
      </c>
      <c r="E822" s="94" t="s">
        <v>235</v>
      </c>
      <c r="F822" s="94"/>
      <c r="G822" s="95">
        <f>G823</f>
        <v>456.2</v>
      </c>
      <c r="H822" s="95">
        <f t="shared" ref="H822:I822" si="403">H823</f>
        <v>136492.20000000001</v>
      </c>
      <c r="I822" s="95">
        <f t="shared" si="403"/>
        <v>301657.40000000002</v>
      </c>
    </row>
    <row r="823" spans="1:9">
      <c r="A823" s="111" t="s">
        <v>184</v>
      </c>
      <c r="B823" s="3"/>
      <c r="C823" s="3" t="s">
        <v>62</v>
      </c>
      <c r="D823" s="3" t="s">
        <v>20</v>
      </c>
      <c r="E823" s="3" t="s">
        <v>520</v>
      </c>
      <c r="F823" s="3"/>
      <c r="G823" s="5">
        <f>G824+G833+G830+G827</f>
        <v>456.2</v>
      </c>
      <c r="H823" s="5">
        <f t="shared" ref="H823:I823" si="404">H824+H833+H830+H827</f>
        <v>136492.20000000001</v>
      </c>
      <c r="I823" s="5">
        <f t="shared" si="404"/>
        <v>301657.40000000002</v>
      </c>
    </row>
    <row r="824" spans="1:9" ht="31.5">
      <c r="A824" s="112" t="s">
        <v>555</v>
      </c>
      <c r="B824" s="3"/>
      <c r="C824" s="3" t="s">
        <v>62</v>
      </c>
      <c r="D824" s="3" t="s">
        <v>20</v>
      </c>
      <c r="E824" s="3" t="s">
        <v>521</v>
      </c>
      <c r="F824" s="3"/>
      <c r="G824" s="5">
        <f>G825</f>
        <v>456.2</v>
      </c>
      <c r="H824" s="5">
        <f t="shared" ref="H824:I824" si="405">H825</f>
        <v>456.2</v>
      </c>
      <c r="I824" s="5">
        <f t="shared" si="405"/>
        <v>456.2</v>
      </c>
    </row>
    <row r="825" spans="1:9" ht="31.5">
      <c r="A825" s="113" t="s">
        <v>556</v>
      </c>
      <c r="B825" s="3"/>
      <c r="C825" s="3" t="s">
        <v>62</v>
      </c>
      <c r="D825" s="3" t="s">
        <v>20</v>
      </c>
      <c r="E825" s="3" t="s">
        <v>522</v>
      </c>
      <c r="F825" s="3"/>
      <c r="G825" s="5">
        <f>G826</f>
        <v>456.2</v>
      </c>
      <c r="H825" s="5">
        <f t="shared" ref="H825:I825" si="406">H826</f>
        <v>456.2</v>
      </c>
      <c r="I825" s="5">
        <f t="shared" si="406"/>
        <v>456.2</v>
      </c>
    </row>
    <row r="826" spans="1:9" ht="31.5">
      <c r="A826" s="185" t="s">
        <v>90</v>
      </c>
      <c r="B826" s="3"/>
      <c r="C826" s="3" t="s">
        <v>62</v>
      </c>
      <c r="D826" s="3" t="s">
        <v>20</v>
      </c>
      <c r="E826" s="3" t="s">
        <v>522</v>
      </c>
      <c r="F826" s="3" t="s">
        <v>49</v>
      </c>
      <c r="G826" s="5">
        <v>456.2</v>
      </c>
      <c r="H826" s="5">
        <v>456.2</v>
      </c>
      <c r="I826" s="5">
        <v>456.2</v>
      </c>
    </row>
    <row r="827" spans="1:9">
      <c r="A827" s="208" t="s">
        <v>814</v>
      </c>
      <c r="B827" s="74"/>
      <c r="C827" s="74" t="s">
        <v>62</v>
      </c>
      <c r="D827" s="74" t="s">
        <v>20</v>
      </c>
      <c r="E827" s="74" t="s">
        <v>600</v>
      </c>
      <c r="F827" s="74"/>
      <c r="G827" s="187">
        <f>G828</f>
        <v>0</v>
      </c>
      <c r="H827" s="187">
        <f t="shared" ref="H827:I828" si="407">H828</f>
        <v>900.9</v>
      </c>
      <c r="I827" s="187">
        <f t="shared" si="407"/>
        <v>900.9</v>
      </c>
    </row>
    <row r="828" spans="1:9" ht="38.25" customHeight="1">
      <c r="A828" s="73" t="s">
        <v>815</v>
      </c>
      <c r="B828" s="74"/>
      <c r="C828" s="74" t="s">
        <v>62</v>
      </c>
      <c r="D828" s="74" t="s">
        <v>20</v>
      </c>
      <c r="E828" s="74" t="s">
        <v>816</v>
      </c>
      <c r="F828" s="74"/>
      <c r="G828" s="187">
        <f>G829</f>
        <v>0</v>
      </c>
      <c r="H828" s="187">
        <f t="shared" si="407"/>
        <v>900.9</v>
      </c>
      <c r="I828" s="187">
        <f t="shared" si="407"/>
        <v>900.9</v>
      </c>
    </row>
    <row r="829" spans="1:9" ht="31.5">
      <c r="A829" s="73" t="s">
        <v>90</v>
      </c>
      <c r="B829" s="74"/>
      <c r="C829" s="74" t="s">
        <v>62</v>
      </c>
      <c r="D829" s="74" t="s">
        <v>20</v>
      </c>
      <c r="E829" s="74" t="s">
        <v>816</v>
      </c>
      <c r="F829" s="74" t="s">
        <v>49</v>
      </c>
      <c r="G829" s="187">
        <v>0</v>
      </c>
      <c r="H829" s="187">
        <v>900.9</v>
      </c>
      <c r="I829" s="187">
        <v>900.9</v>
      </c>
    </row>
    <row r="830" spans="1:9" hidden="1">
      <c r="A830" s="112" t="s">
        <v>817</v>
      </c>
      <c r="B830" s="3"/>
      <c r="C830" s="3" t="s">
        <v>62</v>
      </c>
      <c r="D830" s="3" t="s">
        <v>20</v>
      </c>
      <c r="E830" s="3" t="s">
        <v>595</v>
      </c>
      <c r="F830" s="3"/>
      <c r="G830" s="5">
        <f>G831</f>
        <v>0</v>
      </c>
      <c r="H830" s="5">
        <f t="shared" ref="H830:I831" si="408">H831</f>
        <v>0</v>
      </c>
      <c r="I830" s="5">
        <f t="shared" si="408"/>
        <v>0</v>
      </c>
    </row>
    <row r="831" spans="1:9" hidden="1">
      <c r="A831" s="185" t="s">
        <v>596</v>
      </c>
      <c r="B831" s="3"/>
      <c r="C831" s="3" t="s">
        <v>62</v>
      </c>
      <c r="D831" s="3" t="s">
        <v>20</v>
      </c>
      <c r="E831" s="3" t="s">
        <v>597</v>
      </c>
      <c r="F831" s="3"/>
      <c r="G831" s="5">
        <f>G832</f>
        <v>0</v>
      </c>
      <c r="H831" s="5">
        <f t="shared" si="408"/>
        <v>0</v>
      </c>
      <c r="I831" s="5">
        <f t="shared" si="408"/>
        <v>0</v>
      </c>
    </row>
    <row r="832" spans="1:9" ht="31.5" hidden="1">
      <c r="A832" s="185" t="s">
        <v>90</v>
      </c>
      <c r="B832" s="3"/>
      <c r="C832" s="3" t="s">
        <v>62</v>
      </c>
      <c r="D832" s="3" t="s">
        <v>20</v>
      </c>
      <c r="E832" s="3" t="s">
        <v>597</v>
      </c>
      <c r="F832" s="3" t="s">
        <v>49</v>
      </c>
      <c r="G832" s="5">
        <v>0</v>
      </c>
      <c r="H832" s="5"/>
      <c r="I832" s="5"/>
    </row>
    <row r="833" spans="1:9" s="93" customFormat="1">
      <c r="A833" s="129" t="s">
        <v>538</v>
      </c>
      <c r="B833" s="94"/>
      <c r="C833" s="94" t="s">
        <v>62</v>
      </c>
      <c r="D833" s="94" t="s">
        <v>20</v>
      </c>
      <c r="E833" s="94" t="s">
        <v>523</v>
      </c>
      <c r="F833" s="94"/>
      <c r="G833" s="95">
        <f>G834</f>
        <v>0</v>
      </c>
      <c r="H833" s="95">
        <f t="shared" ref="H833:I833" si="409">H834</f>
        <v>135135.1</v>
      </c>
      <c r="I833" s="95">
        <f t="shared" si="409"/>
        <v>300300.3</v>
      </c>
    </row>
    <row r="834" spans="1:9" ht="31.5">
      <c r="A834" s="112" t="s">
        <v>598</v>
      </c>
      <c r="B834" s="3"/>
      <c r="C834" s="3" t="s">
        <v>62</v>
      </c>
      <c r="D834" s="3" t="s">
        <v>20</v>
      </c>
      <c r="E834" s="3" t="s">
        <v>599</v>
      </c>
      <c r="F834" s="3"/>
      <c r="G834" s="5">
        <f>G835</f>
        <v>0</v>
      </c>
      <c r="H834" s="5">
        <f t="shared" ref="H834:I834" si="410">H835</f>
        <v>135135.1</v>
      </c>
      <c r="I834" s="5">
        <f t="shared" si="410"/>
        <v>300300.3</v>
      </c>
    </row>
    <row r="835" spans="1:9" ht="31.5">
      <c r="A835" s="185" t="s">
        <v>90</v>
      </c>
      <c r="B835" s="3"/>
      <c r="C835" s="3" t="s">
        <v>62</v>
      </c>
      <c r="D835" s="3" t="s">
        <v>20</v>
      </c>
      <c r="E835" s="3" t="s">
        <v>599</v>
      </c>
      <c r="F835" s="3" t="s">
        <v>49</v>
      </c>
      <c r="G835" s="5"/>
      <c r="H835" s="5">
        <v>135135.1</v>
      </c>
      <c r="I835" s="5">
        <v>300300.3</v>
      </c>
    </row>
    <row r="836" spans="1:9">
      <c r="A836" s="111" t="s">
        <v>79</v>
      </c>
      <c r="B836" s="3"/>
      <c r="C836" s="3" t="s">
        <v>62</v>
      </c>
      <c r="D836" s="3" t="s">
        <v>24</v>
      </c>
      <c r="E836" s="3"/>
      <c r="F836" s="3"/>
      <c r="G836" s="5">
        <f>G837</f>
        <v>14146.599999999999</v>
      </c>
      <c r="H836" s="5">
        <f t="shared" ref="H836:I837" si="411">H837</f>
        <v>18926.2</v>
      </c>
      <c r="I836" s="5">
        <f t="shared" si="411"/>
        <v>19179.099999999999</v>
      </c>
    </row>
    <row r="837" spans="1:9" s="93" customFormat="1" ht="31.5">
      <c r="A837" s="85" t="s">
        <v>723</v>
      </c>
      <c r="B837" s="94"/>
      <c r="C837" s="94" t="s">
        <v>62</v>
      </c>
      <c r="D837" s="94" t="s">
        <v>24</v>
      </c>
      <c r="E837" s="94" t="s">
        <v>235</v>
      </c>
      <c r="F837" s="94"/>
      <c r="G837" s="95">
        <f>G838</f>
        <v>14146.599999999999</v>
      </c>
      <c r="H837" s="95">
        <f t="shared" si="411"/>
        <v>18926.2</v>
      </c>
      <c r="I837" s="95">
        <f t="shared" si="411"/>
        <v>19179.099999999999</v>
      </c>
    </row>
    <row r="838" spans="1:9">
      <c r="A838" s="111" t="s">
        <v>184</v>
      </c>
      <c r="B838" s="3"/>
      <c r="C838" s="3" t="s">
        <v>62</v>
      </c>
      <c r="D838" s="3" t="s">
        <v>24</v>
      </c>
      <c r="E838" s="3" t="s">
        <v>520</v>
      </c>
      <c r="F838" s="3"/>
      <c r="G838" s="5">
        <f>G839+G843</f>
        <v>14146.599999999999</v>
      </c>
      <c r="H838" s="5">
        <f t="shared" ref="H838:I838" si="412">H839+H843</f>
        <v>18926.2</v>
      </c>
      <c r="I838" s="5">
        <f t="shared" si="412"/>
        <v>19179.099999999999</v>
      </c>
    </row>
    <row r="839" spans="1:9" ht="31.5">
      <c r="A839" s="112" t="s">
        <v>555</v>
      </c>
      <c r="B839" s="3"/>
      <c r="C839" s="3" t="s">
        <v>62</v>
      </c>
      <c r="D839" s="3" t="s">
        <v>24</v>
      </c>
      <c r="E839" s="3" t="s">
        <v>521</v>
      </c>
      <c r="F839" s="3"/>
      <c r="G839" s="5">
        <f>G840</f>
        <v>3752</v>
      </c>
      <c r="H839" s="5">
        <f t="shared" ref="H839:I839" si="413">H840</f>
        <v>8263</v>
      </c>
      <c r="I839" s="5">
        <f t="shared" si="413"/>
        <v>8263</v>
      </c>
    </row>
    <row r="840" spans="1:9" ht="78.75">
      <c r="A840" s="113" t="s">
        <v>875</v>
      </c>
      <c r="B840" s="3"/>
      <c r="C840" s="3" t="s">
        <v>62</v>
      </c>
      <c r="D840" s="3" t="s">
        <v>24</v>
      </c>
      <c r="E840" s="3" t="s">
        <v>525</v>
      </c>
      <c r="F840" s="3"/>
      <c r="G840" s="5">
        <f>G841+G842</f>
        <v>3752</v>
      </c>
      <c r="H840" s="5">
        <f>H842</f>
        <v>8263</v>
      </c>
      <c r="I840" s="5">
        <f>I842</f>
        <v>8263</v>
      </c>
    </row>
    <row r="841" spans="1:9" ht="31.5" hidden="1">
      <c r="A841" s="185" t="s">
        <v>22</v>
      </c>
      <c r="B841" s="3"/>
      <c r="C841" s="3" t="s">
        <v>62</v>
      </c>
      <c r="D841" s="3" t="s">
        <v>24</v>
      </c>
      <c r="E841" s="3" t="s">
        <v>525</v>
      </c>
      <c r="F841" s="3" t="s">
        <v>32</v>
      </c>
      <c r="G841" s="5"/>
      <c r="H841" s="5"/>
      <c r="I841" s="5"/>
    </row>
    <row r="842" spans="1:9" ht="31.5">
      <c r="A842" s="185" t="s">
        <v>90</v>
      </c>
      <c r="B842" s="3"/>
      <c r="C842" s="3" t="s">
        <v>62</v>
      </c>
      <c r="D842" s="3" t="s">
        <v>24</v>
      </c>
      <c r="E842" s="3" t="s">
        <v>525</v>
      </c>
      <c r="F842" s="3" t="s">
        <v>49</v>
      </c>
      <c r="G842" s="5">
        <v>3752</v>
      </c>
      <c r="H842" s="5">
        <v>8263</v>
      </c>
      <c r="I842" s="5">
        <v>8263</v>
      </c>
    </row>
    <row r="843" spans="1:9">
      <c r="A843" s="112" t="s">
        <v>814</v>
      </c>
      <c r="B843" s="3"/>
      <c r="C843" s="3" t="s">
        <v>62</v>
      </c>
      <c r="D843" s="3" t="s">
        <v>24</v>
      </c>
      <c r="E843" s="3" t="s">
        <v>600</v>
      </c>
      <c r="F843" s="3"/>
      <c r="G843" s="5">
        <f>G844+G846</f>
        <v>10394.599999999999</v>
      </c>
      <c r="H843" s="5">
        <f t="shared" ref="H843:I843" si="414">H844+H846</f>
        <v>10663.2</v>
      </c>
      <c r="I843" s="5">
        <f t="shared" si="414"/>
        <v>10916.099999999999</v>
      </c>
    </row>
    <row r="844" spans="1:9" ht="31.5">
      <c r="A844" s="113" t="s">
        <v>524</v>
      </c>
      <c r="B844" s="3"/>
      <c r="C844" s="3" t="s">
        <v>62</v>
      </c>
      <c r="D844" s="3" t="s">
        <v>24</v>
      </c>
      <c r="E844" s="3" t="s">
        <v>601</v>
      </c>
      <c r="F844" s="3"/>
      <c r="G844" s="5">
        <f>G845</f>
        <v>5986.2</v>
      </c>
      <c r="H844" s="5">
        <f t="shared" ref="H844:I844" si="415">H845</f>
        <v>6132.7</v>
      </c>
      <c r="I844" s="5">
        <f t="shared" si="415"/>
        <v>6271.9</v>
      </c>
    </row>
    <row r="845" spans="1:9" ht="31.5">
      <c r="A845" s="185" t="s">
        <v>90</v>
      </c>
      <c r="B845" s="3"/>
      <c r="C845" s="3" t="s">
        <v>62</v>
      </c>
      <c r="D845" s="3" t="s">
        <v>24</v>
      </c>
      <c r="E845" s="3" t="s">
        <v>601</v>
      </c>
      <c r="F845" s="3" t="s">
        <v>49</v>
      </c>
      <c r="G845" s="5">
        <v>5986.2</v>
      </c>
      <c r="H845" s="5">
        <v>6132.7</v>
      </c>
      <c r="I845" s="5">
        <v>6271.9</v>
      </c>
    </row>
    <row r="846" spans="1:9" ht="89.25" customHeight="1">
      <c r="A846" s="114" t="s">
        <v>867</v>
      </c>
      <c r="B846" s="3"/>
      <c r="C846" s="3" t="s">
        <v>62</v>
      </c>
      <c r="D846" s="3" t="s">
        <v>24</v>
      </c>
      <c r="E846" s="3" t="s">
        <v>602</v>
      </c>
      <c r="F846" s="3"/>
      <c r="G846" s="5">
        <f>G847</f>
        <v>4408.3999999999996</v>
      </c>
      <c r="H846" s="5">
        <f t="shared" ref="H846:I846" si="416">H847</f>
        <v>4530.5</v>
      </c>
      <c r="I846" s="5">
        <f t="shared" si="416"/>
        <v>4644.2</v>
      </c>
    </row>
    <row r="847" spans="1:9" ht="31.5">
      <c r="A847" s="185" t="s">
        <v>90</v>
      </c>
      <c r="B847" s="3"/>
      <c r="C847" s="3" t="s">
        <v>62</v>
      </c>
      <c r="D847" s="3" t="s">
        <v>24</v>
      </c>
      <c r="E847" s="3" t="s">
        <v>602</v>
      </c>
      <c r="F847" s="3" t="s">
        <v>49</v>
      </c>
      <c r="G847" s="5">
        <v>4408.3999999999996</v>
      </c>
      <c r="H847" s="5">
        <v>4530.5</v>
      </c>
      <c r="I847" s="5">
        <v>4644.2</v>
      </c>
    </row>
    <row r="848" spans="1:9">
      <c r="A848" s="185" t="s">
        <v>80</v>
      </c>
      <c r="B848" s="50"/>
      <c r="C848" s="3" t="s">
        <v>62</v>
      </c>
      <c r="D848" s="3" t="s">
        <v>61</v>
      </c>
      <c r="E848" s="99"/>
      <c r="F848" s="3"/>
      <c r="G848" s="5">
        <f>G849</f>
        <v>15017.300000000001</v>
      </c>
      <c r="H848" s="5">
        <f t="shared" ref="H848:I850" si="417">H849</f>
        <v>18403.300000000003</v>
      </c>
      <c r="I848" s="5">
        <f t="shared" si="417"/>
        <v>18953.300000000003</v>
      </c>
    </row>
    <row r="849" spans="1:9" ht="31.5">
      <c r="A849" s="85" t="s">
        <v>723</v>
      </c>
      <c r="B849" s="125"/>
      <c r="C849" s="94" t="s">
        <v>62</v>
      </c>
      <c r="D849" s="94" t="s">
        <v>61</v>
      </c>
      <c r="E849" s="126" t="s">
        <v>235</v>
      </c>
      <c r="F849" s="94"/>
      <c r="G849" s="95">
        <f>G850</f>
        <v>15017.300000000001</v>
      </c>
      <c r="H849" s="95">
        <f t="shared" si="417"/>
        <v>18403.300000000003</v>
      </c>
      <c r="I849" s="95">
        <f t="shared" si="417"/>
        <v>18953.300000000003</v>
      </c>
    </row>
    <row r="850" spans="1:9">
      <c r="A850" s="185" t="s">
        <v>143</v>
      </c>
      <c r="B850" s="50"/>
      <c r="C850" s="3" t="s">
        <v>62</v>
      </c>
      <c r="D850" s="3" t="s">
        <v>61</v>
      </c>
      <c r="E850" s="99" t="s">
        <v>509</v>
      </c>
      <c r="F850" s="3"/>
      <c r="G850" s="5">
        <f>G851</f>
        <v>15017.300000000001</v>
      </c>
      <c r="H850" s="5">
        <f t="shared" si="417"/>
        <v>18403.300000000003</v>
      </c>
      <c r="I850" s="5">
        <f t="shared" si="417"/>
        <v>18953.300000000003</v>
      </c>
    </row>
    <row r="851" spans="1:9" ht="47.25">
      <c r="A851" s="185" t="s">
        <v>785</v>
      </c>
      <c r="B851" s="50"/>
      <c r="C851" s="3" t="s">
        <v>62</v>
      </c>
      <c r="D851" s="3" t="s">
        <v>61</v>
      </c>
      <c r="E851" s="99" t="s">
        <v>526</v>
      </c>
      <c r="F851" s="3"/>
      <c r="G851" s="5">
        <f>G852+G855+G858+G860</f>
        <v>15017.300000000001</v>
      </c>
      <c r="H851" s="5">
        <f t="shared" ref="H851:I851" si="418">H852+H855+H858+H860</f>
        <v>18403.300000000003</v>
      </c>
      <c r="I851" s="5">
        <f t="shared" si="418"/>
        <v>18953.300000000003</v>
      </c>
    </row>
    <row r="852" spans="1:9">
      <c r="A852" s="185" t="s">
        <v>27</v>
      </c>
      <c r="B852" s="50"/>
      <c r="C852" s="3" t="s">
        <v>62</v>
      </c>
      <c r="D852" s="3" t="s">
        <v>61</v>
      </c>
      <c r="E852" s="99" t="s">
        <v>527</v>
      </c>
      <c r="F852" s="3"/>
      <c r="G852" s="5">
        <f>G853+G854</f>
        <v>13886.5</v>
      </c>
      <c r="H852" s="5">
        <f t="shared" ref="H852:I852" si="419">H853+H854</f>
        <v>17265.2</v>
      </c>
      <c r="I852" s="5">
        <f t="shared" si="419"/>
        <v>17265.2</v>
      </c>
    </row>
    <row r="853" spans="1:9" ht="47.25">
      <c r="A853" s="185" t="s">
        <v>21</v>
      </c>
      <c r="B853" s="50"/>
      <c r="C853" s="3" t="s">
        <v>62</v>
      </c>
      <c r="D853" s="3" t="s">
        <v>61</v>
      </c>
      <c r="E853" s="99" t="s">
        <v>527</v>
      </c>
      <c r="F853" s="3">
        <v>100</v>
      </c>
      <c r="G853" s="5">
        <v>13884.5</v>
      </c>
      <c r="H853" s="5">
        <v>17263.2</v>
      </c>
      <c r="I853" s="5">
        <v>17263.2</v>
      </c>
    </row>
    <row r="854" spans="1:9" ht="31.5">
      <c r="A854" s="185" t="s">
        <v>22</v>
      </c>
      <c r="B854" s="50"/>
      <c r="C854" s="3" t="s">
        <v>62</v>
      </c>
      <c r="D854" s="3" t="s">
        <v>61</v>
      </c>
      <c r="E854" s="99" t="s">
        <v>527</v>
      </c>
      <c r="F854" s="3">
        <v>200</v>
      </c>
      <c r="G854" s="5">
        <v>2</v>
      </c>
      <c r="H854" s="5">
        <v>2</v>
      </c>
      <c r="I854" s="5">
        <v>2</v>
      </c>
    </row>
    <row r="855" spans="1:9">
      <c r="A855" s="185" t="s">
        <v>35</v>
      </c>
      <c r="B855" s="50"/>
      <c r="C855" s="3" t="s">
        <v>62</v>
      </c>
      <c r="D855" s="3" t="s">
        <v>61</v>
      </c>
      <c r="E855" s="99" t="s">
        <v>528</v>
      </c>
      <c r="F855" s="3"/>
      <c r="G855" s="5">
        <f>G856+G857</f>
        <v>261.2</v>
      </c>
      <c r="H855" s="5">
        <f t="shared" ref="H855:I855" si="420">H856+H857</f>
        <v>261.2</v>
      </c>
      <c r="I855" s="5">
        <f t="shared" si="420"/>
        <v>461.2</v>
      </c>
    </row>
    <row r="856" spans="1:9" ht="31.5">
      <c r="A856" s="185" t="s">
        <v>22</v>
      </c>
      <c r="B856" s="50"/>
      <c r="C856" s="3" t="s">
        <v>62</v>
      </c>
      <c r="D856" s="3" t="s">
        <v>61</v>
      </c>
      <c r="E856" s="99" t="s">
        <v>528</v>
      </c>
      <c r="F856" s="3">
        <v>200</v>
      </c>
      <c r="G856" s="5">
        <v>234.3</v>
      </c>
      <c r="H856" s="5">
        <v>234.3</v>
      </c>
      <c r="I856" s="5">
        <v>434.3</v>
      </c>
    </row>
    <row r="857" spans="1:9">
      <c r="A857" s="185" t="s">
        <v>10</v>
      </c>
      <c r="B857" s="50"/>
      <c r="C857" s="3" t="s">
        <v>62</v>
      </c>
      <c r="D857" s="3" t="s">
        <v>61</v>
      </c>
      <c r="E857" s="99" t="s">
        <v>528</v>
      </c>
      <c r="F857" s="3">
        <v>800</v>
      </c>
      <c r="G857" s="5">
        <v>26.9</v>
      </c>
      <c r="H857" s="5">
        <v>26.9</v>
      </c>
      <c r="I857" s="5">
        <v>26.9</v>
      </c>
    </row>
    <row r="858" spans="1:9" ht="31.5">
      <c r="A858" s="185" t="s">
        <v>37</v>
      </c>
      <c r="B858" s="50"/>
      <c r="C858" s="3" t="s">
        <v>62</v>
      </c>
      <c r="D858" s="3" t="s">
        <v>61</v>
      </c>
      <c r="E858" s="99" t="s">
        <v>529</v>
      </c>
      <c r="F858" s="3"/>
      <c r="G858" s="5">
        <f>G859</f>
        <v>640.20000000000005</v>
      </c>
      <c r="H858" s="5">
        <f t="shared" ref="H858:I858" si="421">H859</f>
        <v>640.20000000000005</v>
      </c>
      <c r="I858" s="5">
        <f t="shared" si="421"/>
        <v>690.2</v>
      </c>
    </row>
    <row r="859" spans="1:9" ht="31.5">
      <c r="A859" s="185" t="s">
        <v>22</v>
      </c>
      <c r="B859" s="50"/>
      <c r="C859" s="3" t="s">
        <v>62</v>
      </c>
      <c r="D859" s="3" t="s">
        <v>61</v>
      </c>
      <c r="E859" s="99" t="s">
        <v>529</v>
      </c>
      <c r="F859" s="3">
        <v>200</v>
      </c>
      <c r="G859" s="5">
        <v>640.20000000000005</v>
      </c>
      <c r="H859" s="5">
        <v>640.20000000000005</v>
      </c>
      <c r="I859" s="5">
        <v>690.2</v>
      </c>
    </row>
    <row r="860" spans="1:9" ht="31.5">
      <c r="A860" s="185" t="s">
        <v>38</v>
      </c>
      <c r="B860" s="50"/>
      <c r="C860" s="3" t="s">
        <v>62</v>
      </c>
      <c r="D860" s="3" t="s">
        <v>61</v>
      </c>
      <c r="E860" s="99" t="s">
        <v>530</v>
      </c>
      <c r="F860" s="3"/>
      <c r="G860" s="5">
        <f>G861+G862</f>
        <v>229.4</v>
      </c>
      <c r="H860" s="5">
        <f t="shared" ref="H860:I860" si="422">H861+H862</f>
        <v>236.7</v>
      </c>
      <c r="I860" s="5">
        <f t="shared" si="422"/>
        <v>536.70000000000005</v>
      </c>
    </row>
    <row r="861" spans="1:9" ht="31.5">
      <c r="A861" s="185" t="s">
        <v>22</v>
      </c>
      <c r="B861" s="50"/>
      <c r="C861" s="3" t="s">
        <v>62</v>
      </c>
      <c r="D861" s="3" t="s">
        <v>61</v>
      </c>
      <c r="E861" s="99" t="s">
        <v>530</v>
      </c>
      <c r="F861" s="3">
        <v>200</v>
      </c>
      <c r="G861" s="5">
        <v>207</v>
      </c>
      <c r="H861" s="5">
        <v>207</v>
      </c>
      <c r="I861" s="5">
        <v>507</v>
      </c>
    </row>
    <row r="862" spans="1:9">
      <c r="A862" s="185" t="s">
        <v>10</v>
      </c>
      <c r="B862" s="50"/>
      <c r="C862" s="3" t="s">
        <v>62</v>
      </c>
      <c r="D862" s="3" t="s">
        <v>61</v>
      </c>
      <c r="E862" s="99" t="s">
        <v>530</v>
      </c>
      <c r="F862" s="3">
        <v>800</v>
      </c>
      <c r="G862" s="5">
        <v>22.4</v>
      </c>
      <c r="H862" s="5">
        <v>29.7</v>
      </c>
      <c r="I862" s="5">
        <v>29.7</v>
      </c>
    </row>
    <row r="863" spans="1:9" ht="28.5" customHeight="1">
      <c r="A863" s="60" t="s">
        <v>698</v>
      </c>
      <c r="B863" s="61" t="s">
        <v>361</v>
      </c>
      <c r="C863" s="61"/>
      <c r="D863" s="61"/>
      <c r="E863" s="61"/>
      <c r="F863" s="61"/>
      <c r="G863" s="62">
        <f>G864+G1086+G1112</f>
        <v>4326299.3</v>
      </c>
      <c r="H863" s="62">
        <f>H864+H1086+H1112</f>
        <v>4632941.3999999985</v>
      </c>
      <c r="I863" s="62">
        <f>I864+I1086+I1112</f>
        <v>4545638.6999999993</v>
      </c>
    </row>
    <row r="864" spans="1:9">
      <c r="A864" s="185" t="s">
        <v>46</v>
      </c>
      <c r="B864" s="3"/>
      <c r="C864" s="3" t="s">
        <v>47</v>
      </c>
      <c r="D864" s="3" t="s">
        <v>15</v>
      </c>
      <c r="E864" s="3"/>
      <c r="F864" s="3"/>
      <c r="G864" s="5">
        <f>G865+G906+G983+G1005+G1031</f>
        <v>4217645.7</v>
      </c>
      <c r="H864" s="5">
        <f>H865+H906+H983+H1005+H1031</f>
        <v>4542303.2999999989</v>
      </c>
      <c r="I864" s="5">
        <f>I865+I906+I983+I1005+I1031</f>
        <v>4451000.5999999996</v>
      </c>
    </row>
    <row r="865" spans="1:9">
      <c r="A865" s="185" t="s">
        <v>71</v>
      </c>
      <c r="B865" s="3"/>
      <c r="C865" s="3" t="s">
        <v>47</v>
      </c>
      <c r="D865" s="3" t="s">
        <v>17</v>
      </c>
      <c r="E865" s="3"/>
      <c r="F865" s="3"/>
      <c r="G865" s="5">
        <f>G866+G875</f>
        <v>1359875.5000000002</v>
      </c>
      <c r="H865" s="5">
        <f>H866+H875</f>
        <v>1469863.1</v>
      </c>
      <c r="I865" s="5">
        <f>I866+I875</f>
        <v>1456686.2</v>
      </c>
    </row>
    <row r="866" spans="1:9" s="93" customFormat="1" ht="31.5">
      <c r="A866" s="85" t="s">
        <v>721</v>
      </c>
      <c r="B866" s="94"/>
      <c r="C866" s="90" t="s">
        <v>47</v>
      </c>
      <c r="D866" s="90" t="s">
        <v>17</v>
      </c>
      <c r="E866" s="91" t="s">
        <v>191</v>
      </c>
      <c r="F866" s="91"/>
      <c r="G866" s="92">
        <f>G867</f>
        <v>1547.3</v>
      </c>
      <c r="H866" s="92">
        <f>H867</f>
        <v>1547.3</v>
      </c>
      <c r="I866" s="92">
        <f>I867</f>
        <v>1547.3</v>
      </c>
    </row>
    <row r="867" spans="1:9">
      <c r="A867" s="65" t="s">
        <v>143</v>
      </c>
      <c r="B867" s="186"/>
      <c r="C867" s="3" t="s">
        <v>47</v>
      </c>
      <c r="D867" s="3" t="s">
        <v>17</v>
      </c>
      <c r="E867" s="20" t="s">
        <v>192</v>
      </c>
      <c r="F867" s="3"/>
      <c r="G867" s="5">
        <f>G871+G868</f>
        <v>1547.3</v>
      </c>
      <c r="H867" s="5">
        <f>H871+H868</f>
        <v>1547.3</v>
      </c>
      <c r="I867" s="5">
        <f>I871+I868</f>
        <v>1547.3</v>
      </c>
    </row>
    <row r="868" spans="1:9" ht="31.5">
      <c r="A868" s="185" t="s">
        <v>293</v>
      </c>
      <c r="B868" s="186"/>
      <c r="C868" s="3" t="s">
        <v>47</v>
      </c>
      <c r="D868" s="3" t="s">
        <v>17</v>
      </c>
      <c r="E868" s="20" t="s">
        <v>294</v>
      </c>
      <c r="F868" s="3"/>
      <c r="G868" s="5">
        <f>G869</f>
        <v>15</v>
      </c>
      <c r="H868" s="5">
        <f>H869</f>
        <v>15</v>
      </c>
      <c r="I868" s="5">
        <f>I869</f>
        <v>15</v>
      </c>
    </row>
    <row r="869" spans="1:9">
      <c r="A869" s="185" t="s">
        <v>18</v>
      </c>
      <c r="B869" s="3"/>
      <c r="C869" s="3" t="s">
        <v>47</v>
      </c>
      <c r="D869" s="3" t="s">
        <v>17</v>
      </c>
      <c r="E869" s="20" t="s">
        <v>295</v>
      </c>
      <c r="F869" s="18"/>
      <c r="G869" s="5">
        <f>SUM(G870:G870)</f>
        <v>15</v>
      </c>
      <c r="H869" s="5">
        <f>SUM(H870:H870)</f>
        <v>15</v>
      </c>
      <c r="I869" s="5">
        <f>SUM(I870:I870)</f>
        <v>15</v>
      </c>
    </row>
    <row r="870" spans="1:9" ht="31.5">
      <c r="A870" s="185" t="s">
        <v>90</v>
      </c>
      <c r="B870" s="3"/>
      <c r="C870" s="3" t="s">
        <v>47</v>
      </c>
      <c r="D870" s="3" t="s">
        <v>17</v>
      </c>
      <c r="E870" s="20" t="s">
        <v>295</v>
      </c>
      <c r="F870" s="3" t="s">
        <v>49</v>
      </c>
      <c r="G870" s="5">
        <v>15</v>
      </c>
      <c r="H870" s="5">
        <v>15</v>
      </c>
      <c r="I870" s="5">
        <v>15</v>
      </c>
    </row>
    <row r="871" spans="1:9" ht="31.5">
      <c r="A871" s="185" t="s">
        <v>357</v>
      </c>
      <c r="B871" s="186"/>
      <c r="C871" s="3" t="s">
        <v>47</v>
      </c>
      <c r="D871" s="3" t="s">
        <v>17</v>
      </c>
      <c r="E871" s="20" t="s">
        <v>288</v>
      </c>
      <c r="F871" s="3"/>
      <c r="G871" s="5">
        <f>G872</f>
        <v>1532.3</v>
      </c>
      <c r="H871" s="5">
        <f>H872</f>
        <v>1532.3</v>
      </c>
      <c r="I871" s="5">
        <f>I872</f>
        <v>1532.3</v>
      </c>
    </row>
    <row r="872" spans="1:9" ht="47.25">
      <c r="A872" s="185" t="s">
        <v>587</v>
      </c>
      <c r="B872" s="186"/>
      <c r="C872" s="3" t="s">
        <v>47</v>
      </c>
      <c r="D872" s="3" t="s">
        <v>17</v>
      </c>
      <c r="E872" s="20" t="s">
        <v>303</v>
      </c>
      <c r="F872" s="3"/>
      <c r="G872" s="5">
        <f>SUM(G873:G874)</f>
        <v>1532.3</v>
      </c>
      <c r="H872" s="5">
        <f>SUM(H873:H874)</f>
        <v>1532.3</v>
      </c>
      <c r="I872" s="5">
        <f>SUM(I873:I874)</f>
        <v>1532.3</v>
      </c>
    </row>
    <row r="873" spans="1:9" ht="47.25">
      <c r="A873" s="185" t="s">
        <v>21</v>
      </c>
      <c r="B873" s="186"/>
      <c r="C873" s="3" t="s">
        <v>47</v>
      </c>
      <c r="D873" s="3" t="s">
        <v>17</v>
      </c>
      <c r="E873" s="20" t="s">
        <v>303</v>
      </c>
      <c r="F873" s="186" t="s">
        <v>31</v>
      </c>
      <c r="G873" s="5">
        <v>1532.3</v>
      </c>
      <c r="H873" s="5">
        <v>1532.3</v>
      </c>
      <c r="I873" s="5">
        <v>1532.3</v>
      </c>
    </row>
    <row r="874" spans="1:9" ht="31.5" hidden="1">
      <c r="A874" s="185" t="s">
        <v>90</v>
      </c>
      <c r="B874" s="3"/>
      <c r="C874" s="3" t="s">
        <v>47</v>
      </c>
      <c r="D874" s="3" t="s">
        <v>17</v>
      </c>
      <c r="E874" s="20" t="s">
        <v>303</v>
      </c>
      <c r="F874" s="3" t="s">
        <v>49</v>
      </c>
      <c r="G874" s="5"/>
      <c r="H874" s="5"/>
      <c r="I874" s="5"/>
    </row>
    <row r="875" spans="1:9" s="93" customFormat="1" ht="31.5">
      <c r="A875" s="85" t="s">
        <v>734</v>
      </c>
      <c r="B875" s="94"/>
      <c r="C875" s="90" t="s">
        <v>47</v>
      </c>
      <c r="D875" s="90" t="s">
        <v>17</v>
      </c>
      <c r="E875" s="91" t="s">
        <v>236</v>
      </c>
      <c r="F875" s="91"/>
      <c r="G875" s="92">
        <f>G876+G884+G880</f>
        <v>1358328.2000000002</v>
      </c>
      <c r="H875" s="92">
        <f t="shared" ref="H875:I875" si="423">H876+H884+H880</f>
        <v>1468315.8</v>
      </c>
      <c r="I875" s="92">
        <f t="shared" si="423"/>
        <v>1455138.9</v>
      </c>
    </row>
    <row r="876" spans="1:9" s="93" customFormat="1">
      <c r="A876" s="185" t="s">
        <v>146</v>
      </c>
      <c r="B876" s="3"/>
      <c r="C876" s="186" t="s">
        <v>47</v>
      </c>
      <c r="D876" s="186" t="s">
        <v>17</v>
      </c>
      <c r="E876" s="20" t="s">
        <v>375</v>
      </c>
      <c r="F876" s="20"/>
      <c r="G876" s="7">
        <f>G877</f>
        <v>0</v>
      </c>
      <c r="H876" s="7">
        <f t="shared" ref="H876:I877" si="424">H877</f>
        <v>30710.5</v>
      </c>
      <c r="I876" s="7">
        <f t="shared" si="424"/>
        <v>0</v>
      </c>
    </row>
    <row r="877" spans="1:9" s="93" customFormat="1">
      <c r="A877" s="185" t="s">
        <v>607</v>
      </c>
      <c r="B877" s="3"/>
      <c r="C877" s="186" t="s">
        <v>47</v>
      </c>
      <c r="D877" s="186" t="s">
        <v>17</v>
      </c>
      <c r="E877" s="20" t="s">
        <v>608</v>
      </c>
      <c r="F877" s="20"/>
      <c r="G877" s="7">
        <f t="shared" ref="G877" si="425">G878</f>
        <v>0</v>
      </c>
      <c r="H877" s="7">
        <f t="shared" si="424"/>
        <v>30710.5</v>
      </c>
      <c r="I877" s="7">
        <f>I878</f>
        <v>0</v>
      </c>
    </row>
    <row r="878" spans="1:9" s="93" customFormat="1" ht="47.25">
      <c r="A878" s="185" t="s">
        <v>609</v>
      </c>
      <c r="B878" s="3"/>
      <c r="C878" s="186" t="s">
        <v>47</v>
      </c>
      <c r="D878" s="186" t="s">
        <v>17</v>
      </c>
      <c r="E878" s="20" t="s">
        <v>669</v>
      </c>
      <c r="F878" s="20"/>
      <c r="G878" s="7">
        <f>G879</f>
        <v>0</v>
      </c>
      <c r="H878" s="7">
        <f t="shared" ref="H878:I878" si="426">H879</f>
        <v>30710.5</v>
      </c>
      <c r="I878" s="7">
        <f t="shared" si="426"/>
        <v>0</v>
      </c>
    </row>
    <row r="879" spans="1:9" s="93" customFormat="1" ht="31.5">
      <c r="A879" s="185" t="s">
        <v>22</v>
      </c>
      <c r="B879" s="3"/>
      <c r="C879" s="3" t="s">
        <v>47</v>
      </c>
      <c r="D879" s="3" t="s">
        <v>17</v>
      </c>
      <c r="E879" s="20" t="s">
        <v>669</v>
      </c>
      <c r="F879" s="3" t="s">
        <v>32</v>
      </c>
      <c r="G879" s="5"/>
      <c r="H879" s="5">
        <v>30710.5</v>
      </c>
      <c r="I879" s="5"/>
    </row>
    <row r="880" spans="1:9" s="93" customFormat="1">
      <c r="A880" s="184" t="s">
        <v>184</v>
      </c>
      <c r="B880" s="130"/>
      <c r="C880" s="132" t="s">
        <v>47</v>
      </c>
      <c r="D880" s="132" t="s">
        <v>17</v>
      </c>
      <c r="E880" s="131" t="s">
        <v>376</v>
      </c>
      <c r="F880" s="20"/>
      <c r="G880" s="7">
        <f>G881</f>
        <v>0</v>
      </c>
      <c r="H880" s="7">
        <f t="shared" ref="H880:I882" si="427">H881</f>
        <v>700</v>
      </c>
      <c r="I880" s="7">
        <f t="shared" si="427"/>
        <v>350</v>
      </c>
    </row>
    <row r="881" spans="1:9" s="93" customFormat="1" ht="31.5">
      <c r="A881" s="184" t="s">
        <v>824</v>
      </c>
      <c r="B881" s="188"/>
      <c r="C881" s="188" t="s">
        <v>47</v>
      </c>
      <c r="D881" s="188" t="s">
        <v>17</v>
      </c>
      <c r="E881" s="189" t="s">
        <v>377</v>
      </c>
      <c r="F881" s="66"/>
      <c r="G881" s="5">
        <f>G882</f>
        <v>0</v>
      </c>
      <c r="H881" s="5">
        <f t="shared" si="427"/>
        <v>700</v>
      </c>
      <c r="I881" s="5">
        <f t="shared" si="427"/>
        <v>350</v>
      </c>
    </row>
    <row r="882" spans="1:9" s="93" customFormat="1" ht="63">
      <c r="A882" s="184" t="s">
        <v>606</v>
      </c>
      <c r="B882" s="130"/>
      <c r="C882" s="188" t="s">
        <v>47</v>
      </c>
      <c r="D882" s="188" t="s">
        <v>17</v>
      </c>
      <c r="E882" s="131" t="s">
        <v>823</v>
      </c>
      <c r="F882" s="20"/>
      <c r="G882" s="7">
        <f>G883</f>
        <v>0</v>
      </c>
      <c r="H882" s="7">
        <f t="shared" si="427"/>
        <v>700</v>
      </c>
      <c r="I882" s="7">
        <f t="shared" si="427"/>
        <v>350</v>
      </c>
    </row>
    <row r="883" spans="1:9" s="93" customFormat="1" ht="31.5">
      <c r="A883" s="184" t="s">
        <v>90</v>
      </c>
      <c r="B883" s="188"/>
      <c r="C883" s="188" t="s">
        <v>47</v>
      </c>
      <c r="D883" s="188" t="s">
        <v>17</v>
      </c>
      <c r="E883" s="131" t="s">
        <v>823</v>
      </c>
      <c r="F883" s="66" t="s">
        <v>49</v>
      </c>
      <c r="G883" s="5"/>
      <c r="H883" s="5">
        <v>700</v>
      </c>
      <c r="I883" s="5">
        <v>350</v>
      </c>
    </row>
    <row r="884" spans="1:9">
      <c r="A884" s="65" t="s">
        <v>143</v>
      </c>
      <c r="B884" s="186"/>
      <c r="C884" s="3" t="s">
        <v>47</v>
      </c>
      <c r="D884" s="3" t="s">
        <v>17</v>
      </c>
      <c r="E884" s="20" t="s">
        <v>363</v>
      </c>
      <c r="F884" s="3"/>
      <c r="G884" s="5">
        <f>G885+G895+G899+G902</f>
        <v>1358328.2000000002</v>
      </c>
      <c r="H884" s="5">
        <f t="shared" ref="H884:I884" si="428">H885+H895+H899+H902</f>
        <v>1436905.3</v>
      </c>
      <c r="I884" s="5">
        <f t="shared" si="428"/>
        <v>1454788.9</v>
      </c>
    </row>
    <row r="885" spans="1:9" ht="31.5">
      <c r="A885" s="185" t="s">
        <v>517</v>
      </c>
      <c r="B885" s="3"/>
      <c r="C885" s="3" t="s">
        <v>47</v>
      </c>
      <c r="D885" s="3" t="s">
        <v>17</v>
      </c>
      <c r="E885" s="20" t="s">
        <v>364</v>
      </c>
      <c r="F885" s="3"/>
      <c r="G885" s="5">
        <f>G890+G886</f>
        <v>1353688.6</v>
      </c>
      <c r="H885" s="5">
        <f t="shared" ref="H885:I885" si="429">H890+H886</f>
        <v>1435497.1</v>
      </c>
      <c r="I885" s="5">
        <f t="shared" si="429"/>
        <v>1454788.9</v>
      </c>
    </row>
    <row r="886" spans="1:9" ht="47.25">
      <c r="A886" s="184" t="s">
        <v>365</v>
      </c>
      <c r="B886" s="130"/>
      <c r="C886" s="130" t="s">
        <v>47</v>
      </c>
      <c r="D886" s="130" t="s">
        <v>17</v>
      </c>
      <c r="E886" s="30" t="s">
        <v>825</v>
      </c>
      <c r="F886" s="3"/>
      <c r="G886" s="5">
        <f>SUM(G887:G889)</f>
        <v>830121.8</v>
      </c>
      <c r="H886" s="5">
        <f t="shared" ref="H886:I886" si="430">SUM(H887:H889)</f>
        <v>830680.8</v>
      </c>
      <c r="I886" s="5">
        <f t="shared" si="430"/>
        <v>831262.3</v>
      </c>
    </row>
    <row r="887" spans="1:9" ht="47.25">
      <c r="A887" s="184" t="s">
        <v>21</v>
      </c>
      <c r="B887" s="130"/>
      <c r="C887" s="130" t="s">
        <v>47</v>
      </c>
      <c r="D887" s="130" t="s">
        <v>17</v>
      </c>
      <c r="E887" s="30" t="s">
        <v>825</v>
      </c>
      <c r="F887" s="3" t="s">
        <v>31</v>
      </c>
      <c r="G887" s="5">
        <v>45025.1</v>
      </c>
      <c r="H887" s="5">
        <v>45584.1</v>
      </c>
      <c r="I887" s="5">
        <v>46165.599999999999</v>
      </c>
    </row>
    <row r="888" spans="1:9" ht="31.5">
      <c r="A888" s="184" t="s">
        <v>22</v>
      </c>
      <c r="B888" s="130"/>
      <c r="C888" s="130" t="s">
        <v>47</v>
      </c>
      <c r="D888" s="130" t="s">
        <v>17</v>
      </c>
      <c r="E888" s="30" t="s">
        <v>825</v>
      </c>
      <c r="F888" s="3" t="s">
        <v>32</v>
      </c>
      <c r="G888" s="5">
        <v>302.2</v>
      </c>
      <c r="H888" s="5">
        <v>302.2</v>
      </c>
      <c r="I888" s="5">
        <v>302.2</v>
      </c>
    </row>
    <row r="889" spans="1:9" ht="31.5">
      <c r="A889" s="184" t="s">
        <v>90</v>
      </c>
      <c r="B889" s="130"/>
      <c r="C889" s="130" t="s">
        <v>47</v>
      </c>
      <c r="D889" s="130" t="s">
        <v>17</v>
      </c>
      <c r="E889" s="30" t="s">
        <v>825</v>
      </c>
      <c r="F889" s="3" t="s">
        <v>49</v>
      </c>
      <c r="G889" s="5">
        <v>784794.5</v>
      </c>
      <c r="H889" s="5">
        <v>784794.5</v>
      </c>
      <c r="I889" s="5">
        <v>784794.5</v>
      </c>
    </row>
    <row r="890" spans="1:9">
      <c r="A890" s="185" t="s">
        <v>216</v>
      </c>
      <c r="B890" s="3"/>
      <c r="C890" s="3" t="s">
        <v>47</v>
      </c>
      <c r="D890" s="3" t="s">
        <v>17</v>
      </c>
      <c r="E890" s="20" t="s">
        <v>366</v>
      </c>
      <c r="F890" s="3"/>
      <c r="G890" s="5">
        <f>SUM(G891:G894)</f>
        <v>523566.8</v>
      </c>
      <c r="H890" s="5">
        <f>SUM(H891:H894)</f>
        <v>604816.29999999993</v>
      </c>
      <c r="I890" s="5">
        <f>SUM(I891:I894)</f>
        <v>623526.6</v>
      </c>
    </row>
    <row r="891" spans="1:9" ht="47.25">
      <c r="A891" s="185" t="s">
        <v>21</v>
      </c>
      <c r="B891" s="3"/>
      <c r="C891" s="3" t="s">
        <v>47</v>
      </c>
      <c r="D891" s="3" t="s">
        <v>17</v>
      </c>
      <c r="E891" s="20" t="s">
        <v>366</v>
      </c>
      <c r="F891" s="3" t="s">
        <v>31</v>
      </c>
      <c r="G891" s="5">
        <v>18709.8</v>
      </c>
      <c r="H891" s="5">
        <v>22262.799999999999</v>
      </c>
      <c r="I891" s="5">
        <v>22262.799999999999</v>
      </c>
    </row>
    <row r="892" spans="1:9" ht="31.5">
      <c r="A892" s="185" t="s">
        <v>22</v>
      </c>
      <c r="B892" s="3"/>
      <c r="C892" s="3" t="s">
        <v>47</v>
      </c>
      <c r="D892" s="3" t="s">
        <v>17</v>
      </c>
      <c r="E892" s="20" t="s">
        <v>366</v>
      </c>
      <c r="F892" s="3" t="s">
        <v>32</v>
      </c>
      <c r="G892" s="5">
        <v>17199.5</v>
      </c>
      <c r="H892" s="5">
        <f>40018.8-22262.8-460.7-302.5</f>
        <v>16992.800000000003</v>
      </c>
      <c r="I892" s="5">
        <f>40888.9-22262.8-460.7-302.5-0.1</f>
        <v>17862.800000000003</v>
      </c>
    </row>
    <row r="893" spans="1:9" ht="31.5">
      <c r="A893" s="185" t="s">
        <v>90</v>
      </c>
      <c r="B893" s="3"/>
      <c r="C893" s="3" t="s">
        <v>47</v>
      </c>
      <c r="D893" s="3" t="s">
        <v>17</v>
      </c>
      <c r="E893" s="20" t="s">
        <v>366</v>
      </c>
      <c r="F893" s="3" t="s">
        <v>49</v>
      </c>
      <c r="G893" s="5">
        <v>487196.8</v>
      </c>
      <c r="H893" s="5">
        <v>565100</v>
      </c>
      <c r="I893" s="5">
        <v>582940.30000000005</v>
      </c>
    </row>
    <row r="894" spans="1:9">
      <c r="A894" s="185" t="s">
        <v>10</v>
      </c>
      <c r="B894" s="3"/>
      <c r="C894" s="3" t="s">
        <v>47</v>
      </c>
      <c r="D894" s="3" t="s">
        <v>17</v>
      </c>
      <c r="E894" s="20" t="s">
        <v>366</v>
      </c>
      <c r="F894" s="3" t="s">
        <v>36</v>
      </c>
      <c r="G894" s="5">
        <f>460.7</f>
        <v>460.7</v>
      </c>
      <c r="H894" s="5">
        <v>460.7</v>
      </c>
      <c r="I894" s="5">
        <v>460.7</v>
      </c>
    </row>
    <row r="895" spans="1:9" ht="31.5" hidden="1">
      <c r="A895" s="185" t="s">
        <v>367</v>
      </c>
      <c r="B895" s="3"/>
      <c r="C895" s="3" t="s">
        <v>47</v>
      </c>
      <c r="D895" s="3" t="s">
        <v>17</v>
      </c>
      <c r="E895" s="20" t="s">
        <v>368</v>
      </c>
      <c r="F895" s="3"/>
      <c r="G895" s="5">
        <f>G896</f>
        <v>0</v>
      </c>
      <c r="H895" s="5">
        <f>H896</f>
        <v>0</v>
      </c>
      <c r="I895" s="5">
        <f>I896</f>
        <v>0</v>
      </c>
    </row>
    <row r="896" spans="1:9" hidden="1">
      <c r="A896" s="185" t="s">
        <v>18</v>
      </c>
      <c r="B896" s="3"/>
      <c r="C896" s="3" t="s">
        <v>47</v>
      </c>
      <c r="D896" s="3" t="s">
        <v>17</v>
      </c>
      <c r="E896" s="20" t="s">
        <v>369</v>
      </c>
      <c r="F896" s="3"/>
      <c r="G896" s="5">
        <f>SUM(G897:G898)</f>
        <v>0</v>
      </c>
      <c r="H896" s="5">
        <f>SUM(H897:H898)</f>
        <v>0</v>
      </c>
      <c r="I896" s="5">
        <f>SUM(I897:I898)</f>
        <v>0</v>
      </c>
    </row>
    <row r="897" spans="1:9" ht="31.5" hidden="1">
      <c r="A897" s="185" t="s">
        <v>22</v>
      </c>
      <c r="B897" s="3"/>
      <c r="C897" s="3" t="s">
        <v>47</v>
      </c>
      <c r="D897" s="3" t="s">
        <v>17</v>
      </c>
      <c r="E897" s="20" t="s">
        <v>369</v>
      </c>
      <c r="F897" s="3" t="s">
        <v>32</v>
      </c>
      <c r="G897" s="5"/>
      <c r="H897" s="5"/>
      <c r="I897" s="5"/>
    </row>
    <row r="898" spans="1:9" ht="31.5" hidden="1">
      <c r="A898" s="185" t="s">
        <v>90</v>
      </c>
      <c r="B898" s="3"/>
      <c r="C898" s="3" t="s">
        <v>47</v>
      </c>
      <c r="D898" s="3" t="s">
        <v>17</v>
      </c>
      <c r="E898" s="20" t="s">
        <v>369</v>
      </c>
      <c r="F898" s="3" t="s">
        <v>49</v>
      </c>
      <c r="G898" s="5"/>
      <c r="H898" s="5"/>
      <c r="I898" s="5"/>
    </row>
    <row r="899" spans="1:9" ht="31.5" hidden="1">
      <c r="A899" s="185" t="s">
        <v>384</v>
      </c>
      <c r="B899" s="3"/>
      <c r="C899" s="3" t="s">
        <v>47</v>
      </c>
      <c r="D899" s="3" t="s">
        <v>17</v>
      </c>
      <c r="E899" s="20" t="s">
        <v>408</v>
      </c>
      <c r="F899" s="3"/>
      <c r="G899" s="5">
        <f>G900</f>
        <v>0</v>
      </c>
      <c r="H899" s="5">
        <f>H900</f>
        <v>0</v>
      </c>
      <c r="I899" s="5">
        <f>I900</f>
        <v>0</v>
      </c>
    </row>
    <row r="900" spans="1:9" hidden="1">
      <c r="A900" s="185" t="s">
        <v>18</v>
      </c>
      <c r="B900" s="3"/>
      <c r="C900" s="3" t="s">
        <v>47</v>
      </c>
      <c r="D900" s="3" t="s">
        <v>17</v>
      </c>
      <c r="E900" s="20" t="s">
        <v>610</v>
      </c>
      <c r="F900" s="3"/>
      <c r="G900" s="5">
        <f>SUM(G901:G901)</f>
        <v>0</v>
      </c>
      <c r="H900" s="5">
        <f>SUM(H901:H901)</f>
        <v>0</v>
      </c>
      <c r="I900" s="5">
        <f>SUM(I901:I901)</f>
        <v>0</v>
      </c>
    </row>
    <row r="901" spans="1:9" ht="31.5" hidden="1">
      <c r="A901" s="185" t="s">
        <v>90</v>
      </c>
      <c r="B901" s="3"/>
      <c r="C901" s="3" t="s">
        <v>47</v>
      </c>
      <c r="D901" s="3" t="s">
        <v>17</v>
      </c>
      <c r="E901" s="20" t="s">
        <v>610</v>
      </c>
      <c r="F901" s="3" t="s">
        <v>49</v>
      </c>
      <c r="G901" s="5"/>
      <c r="H901" s="5"/>
      <c r="I901" s="5"/>
    </row>
    <row r="902" spans="1:9" ht="63">
      <c r="A902" s="184" t="s">
        <v>781</v>
      </c>
      <c r="B902" s="3"/>
      <c r="C902" s="3" t="s">
        <v>47</v>
      </c>
      <c r="D902" s="3" t="s">
        <v>17</v>
      </c>
      <c r="E902" s="20" t="s">
        <v>388</v>
      </c>
      <c r="F902" s="3"/>
      <c r="G902" s="5">
        <f>G903</f>
        <v>4639.6000000000004</v>
      </c>
      <c r="H902" s="5">
        <f>H903</f>
        <v>1408.2</v>
      </c>
      <c r="I902" s="5">
        <f>I903</f>
        <v>0</v>
      </c>
    </row>
    <row r="903" spans="1:9">
      <c r="A903" s="185" t="s">
        <v>18</v>
      </c>
      <c r="B903" s="3"/>
      <c r="C903" s="3" t="s">
        <v>47</v>
      </c>
      <c r="D903" s="3" t="s">
        <v>17</v>
      </c>
      <c r="E903" s="20" t="s">
        <v>389</v>
      </c>
      <c r="F903" s="3"/>
      <c r="G903" s="5">
        <f>SUM(G904:G905)</f>
        <v>4639.6000000000004</v>
      </c>
      <c r="H903" s="5">
        <f>SUM(H904:H905)</f>
        <v>1408.2</v>
      </c>
      <c r="I903" s="5">
        <f>SUM(I904:I905)</f>
        <v>0</v>
      </c>
    </row>
    <row r="904" spans="1:9" ht="31.5">
      <c r="A904" s="185" t="s">
        <v>22</v>
      </c>
      <c r="B904" s="3"/>
      <c r="C904" s="3" t="s">
        <v>47</v>
      </c>
      <c r="D904" s="3" t="s">
        <v>17</v>
      </c>
      <c r="E904" s="20" t="s">
        <v>389</v>
      </c>
      <c r="F904" s="3" t="s">
        <v>32</v>
      </c>
      <c r="G904" s="5">
        <v>739.6</v>
      </c>
      <c r="H904" s="5">
        <v>1408.2</v>
      </c>
      <c r="I904" s="5"/>
    </row>
    <row r="905" spans="1:9" ht="31.5">
      <c r="A905" s="185" t="s">
        <v>90</v>
      </c>
      <c r="B905" s="3"/>
      <c r="C905" s="3" t="s">
        <v>47</v>
      </c>
      <c r="D905" s="3" t="s">
        <v>17</v>
      </c>
      <c r="E905" s="20" t="s">
        <v>389</v>
      </c>
      <c r="F905" s="3" t="s">
        <v>49</v>
      </c>
      <c r="G905" s="5">
        <v>3900</v>
      </c>
      <c r="H905" s="5"/>
      <c r="I905" s="5"/>
    </row>
    <row r="906" spans="1:9">
      <c r="A906" s="185" t="s">
        <v>72</v>
      </c>
      <c r="B906" s="3"/>
      <c r="C906" s="3" t="s">
        <v>47</v>
      </c>
      <c r="D906" s="3" t="s">
        <v>20</v>
      </c>
      <c r="E906" s="3"/>
      <c r="F906" s="3"/>
      <c r="G906" s="5">
        <f>G907+G917</f>
        <v>2474789.9999999995</v>
      </c>
      <c r="H906" s="5">
        <f>H907+H917</f>
        <v>2677335.5999999996</v>
      </c>
      <c r="I906" s="5">
        <f>I907+I917</f>
        <v>2583803.1999999997</v>
      </c>
    </row>
    <row r="907" spans="1:9" s="93" customFormat="1" ht="31.5">
      <c r="A907" s="85" t="s">
        <v>721</v>
      </c>
      <c r="B907" s="94"/>
      <c r="C907" s="90" t="s">
        <v>47</v>
      </c>
      <c r="D907" s="90" t="s">
        <v>20</v>
      </c>
      <c r="E907" s="91" t="s">
        <v>191</v>
      </c>
      <c r="F907" s="91"/>
      <c r="G907" s="92">
        <f>G908</f>
        <v>4982.7</v>
      </c>
      <c r="H907" s="92">
        <f>H908</f>
        <v>4982.7</v>
      </c>
      <c r="I907" s="92">
        <f>I908</f>
        <v>4982.7</v>
      </c>
    </row>
    <row r="908" spans="1:9">
      <c r="A908" s="65" t="s">
        <v>143</v>
      </c>
      <c r="B908" s="186"/>
      <c r="C908" s="3" t="s">
        <v>47</v>
      </c>
      <c r="D908" s="3" t="s">
        <v>20</v>
      </c>
      <c r="E908" s="20" t="s">
        <v>192</v>
      </c>
      <c r="F908" s="3"/>
      <c r="G908" s="5">
        <f>G913+G909</f>
        <v>4982.7</v>
      </c>
      <c r="H908" s="5">
        <f>H913+H909</f>
        <v>4982.7</v>
      </c>
      <c r="I908" s="5">
        <f>I913+I909</f>
        <v>4982.7</v>
      </c>
    </row>
    <row r="909" spans="1:9" ht="31.5">
      <c r="A909" s="185" t="s">
        <v>293</v>
      </c>
      <c r="B909" s="186"/>
      <c r="C909" s="3" t="s">
        <v>47</v>
      </c>
      <c r="D909" s="3" t="s">
        <v>20</v>
      </c>
      <c r="E909" s="20" t="s">
        <v>294</v>
      </c>
      <c r="F909" s="3"/>
      <c r="G909" s="5">
        <f>G910</f>
        <v>15</v>
      </c>
      <c r="H909" s="5">
        <f>H910</f>
        <v>15</v>
      </c>
      <c r="I909" s="5">
        <f>I910</f>
        <v>15</v>
      </c>
    </row>
    <row r="910" spans="1:9">
      <c r="A910" s="185" t="s">
        <v>18</v>
      </c>
      <c r="B910" s="3"/>
      <c r="C910" s="3" t="s">
        <v>47</v>
      </c>
      <c r="D910" s="3" t="s">
        <v>20</v>
      </c>
      <c r="E910" s="20" t="s">
        <v>295</v>
      </c>
      <c r="F910" s="18"/>
      <c r="G910" s="5">
        <f>SUM(G911:G912)</f>
        <v>15</v>
      </c>
      <c r="H910" s="5">
        <f>SUM(H911:H912)</f>
        <v>15</v>
      </c>
      <c r="I910" s="5">
        <f>SUM(I911:I912)</f>
        <v>15</v>
      </c>
    </row>
    <row r="911" spans="1:9" ht="31.5" hidden="1">
      <c r="A911" s="185" t="s">
        <v>22</v>
      </c>
      <c r="B911" s="3"/>
      <c r="C911" s="3" t="s">
        <v>47</v>
      </c>
      <c r="D911" s="3" t="s">
        <v>20</v>
      </c>
      <c r="E911" s="20" t="s">
        <v>295</v>
      </c>
      <c r="F911" s="3" t="s">
        <v>32</v>
      </c>
      <c r="G911" s="5"/>
      <c r="H911" s="5"/>
      <c r="I911" s="5"/>
    </row>
    <row r="912" spans="1:9" ht="31.5">
      <c r="A912" s="185" t="s">
        <v>90</v>
      </c>
      <c r="B912" s="3"/>
      <c r="C912" s="3" t="s">
        <v>47</v>
      </c>
      <c r="D912" s="3" t="s">
        <v>20</v>
      </c>
      <c r="E912" s="20" t="s">
        <v>295</v>
      </c>
      <c r="F912" s="3" t="s">
        <v>49</v>
      </c>
      <c r="G912" s="5">
        <v>15</v>
      </c>
      <c r="H912" s="5">
        <v>15</v>
      </c>
      <c r="I912" s="5">
        <v>15</v>
      </c>
    </row>
    <row r="913" spans="1:9" ht="31.5">
      <c r="A913" s="185" t="s">
        <v>357</v>
      </c>
      <c r="B913" s="186"/>
      <c r="C913" s="3" t="s">
        <v>47</v>
      </c>
      <c r="D913" s="3" t="s">
        <v>20</v>
      </c>
      <c r="E913" s="20" t="s">
        <v>288</v>
      </c>
      <c r="F913" s="3"/>
      <c r="G913" s="5">
        <f>G914</f>
        <v>4967.7</v>
      </c>
      <c r="H913" s="5">
        <f>H914</f>
        <v>4967.7</v>
      </c>
      <c r="I913" s="5">
        <f>I914</f>
        <v>4967.7</v>
      </c>
    </row>
    <row r="914" spans="1:9" ht="47.25">
      <c r="A914" s="185" t="s">
        <v>587</v>
      </c>
      <c r="B914" s="186"/>
      <c r="C914" s="3" t="s">
        <v>47</v>
      </c>
      <c r="D914" s="3" t="s">
        <v>20</v>
      </c>
      <c r="E914" s="20" t="s">
        <v>303</v>
      </c>
      <c r="F914" s="3"/>
      <c r="G914" s="5">
        <f>SUM(G915:G916)</f>
        <v>4967.7</v>
      </c>
      <c r="H914" s="5">
        <f>SUM(H915:H916)</f>
        <v>4967.7</v>
      </c>
      <c r="I914" s="5">
        <f>SUM(I915:I916)</f>
        <v>4967.7</v>
      </c>
    </row>
    <row r="915" spans="1:9" ht="47.25">
      <c r="A915" s="185" t="s">
        <v>21</v>
      </c>
      <c r="B915" s="186"/>
      <c r="C915" s="3" t="s">
        <v>47</v>
      </c>
      <c r="D915" s="3" t="s">
        <v>20</v>
      </c>
      <c r="E915" s="20" t="s">
        <v>303</v>
      </c>
      <c r="F915" s="186" t="s">
        <v>31</v>
      </c>
      <c r="G915" s="5">
        <v>4540.3</v>
      </c>
      <c r="H915" s="5">
        <v>4540.3</v>
      </c>
      <c r="I915" s="5">
        <v>4540.3</v>
      </c>
    </row>
    <row r="916" spans="1:9" ht="31.5">
      <c r="A916" s="185" t="s">
        <v>90</v>
      </c>
      <c r="B916" s="3"/>
      <c r="C916" s="3" t="s">
        <v>47</v>
      </c>
      <c r="D916" s="3" t="s">
        <v>20</v>
      </c>
      <c r="E916" s="20" t="s">
        <v>303</v>
      </c>
      <c r="F916" s="3" t="s">
        <v>49</v>
      </c>
      <c r="G916" s="5">
        <v>427.4</v>
      </c>
      <c r="H916" s="5">
        <v>427.4</v>
      </c>
      <c r="I916" s="5">
        <v>427.4</v>
      </c>
    </row>
    <row r="917" spans="1:9" s="93" customFormat="1" ht="31.5">
      <c r="A917" s="85" t="s">
        <v>734</v>
      </c>
      <c r="B917" s="94"/>
      <c r="C917" s="90" t="s">
        <v>47</v>
      </c>
      <c r="D917" s="90" t="s">
        <v>20</v>
      </c>
      <c r="E917" s="91" t="s">
        <v>236</v>
      </c>
      <c r="F917" s="91"/>
      <c r="G917" s="92">
        <f>G918+G938+G942</f>
        <v>2469807.2999999993</v>
      </c>
      <c r="H917" s="92">
        <f>H918+H938+H942</f>
        <v>2672352.8999999994</v>
      </c>
      <c r="I917" s="92">
        <f>I918+I938+I942</f>
        <v>2578820.4999999995</v>
      </c>
    </row>
    <row r="918" spans="1:9">
      <c r="A918" s="185" t="s">
        <v>146</v>
      </c>
      <c r="B918" s="3"/>
      <c r="C918" s="3" t="s">
        <v>47</v>
      </c>
      <c r="D918" s="3" t="s">
        <v>20</v>
      </c>
      <c r="E918" s="20" t="s">
        <v>375</v>
      </c>
      <c r="F918" s="3"/>
      <c r="G918" s="5">
        <f>G919+G928</f>
        <v>152911.69999999998</v>
      </c>
      <c r="H918" s="5">
        <f>H919+H928</f>
        <v>265531.80000000005</v>
      </c>
      <c r="I918" s="5">
        <f>I919+I928</f>
        <v>117557.9</v>
      </c>
    </row>
    <row r="919" spans="1:9">
      <c r="A919" s="65" t="s">
        <v>611</v>
      </c>
      <c r="B919" s="186"/>
      <c r="C919" s="3" t="s">
        <v>47</v>
      </c>
      <c r="D919" s="3" t="s">
        <v>20</v>
      </c>
      <c r="E919" s="20" t="s">
        <v>612</v>
      </c>
      <c r="F919" s="3"/>
      <c r="G919" s="5">
        <f>G920+G922+G925</f>
        <v>44492.000000000007</v>
      </c>
      <c r="H919" s="5">
        <f t="shared" ref="H919:I919" si="431">H920+H922+H925</f>
        <v>153831.20000000001</v>
      </c>
      <c r="I919" s="5">
        <f t="shared" si="431"/>
        <v>5579.9</v>
      </c>
    </row>
    <row r="920" spans="1:9">
      <c r="A920" s="184" t="s">
        <v>378</v>
      </c>
      <c r="B920" s="130"/>
      <c r="C920" s="130" t="s">
        <v>47</v>
      </c>
      <c r="D920" s="130" t="s">
        <v>20</v>
      </c>
      <c r="E920" s="131" t="s">
        <v>670</v>
      </c>
      <c r="F920" s="3"/>
      <c r="G920" s="5">
        <f>G921</f>
        <v>43472.200000000004</v>
      </c>
      <c r="H920" s="5">
        <f t="shared" ref="H920:I920" si="432">H921</f>
        <v>148450.6</v>
      </c>
      <c r="I920" s="5">
        <f t="shared" si="432"/>
        <v>0</v>
      </c>
    </row>
    <row r="921" spans="1:9" ht="31.5">
      <c r="A921" s="184" t="s">
        <v>90</v>
      </c>
      <c r="B921" s="130"/>
      <c r="C921" s="130" t="s">
        <v>47</v>
      </c>
      <c r="D921" s="130" t="s">
        <v>20</v>
      </c>
      <c r="E921" s="131" t="s">
        <v>670</v>
      </c>
      <c r="F921" s="3" t="s">
        <v>49</v>
      </c>
      <c r="G921" s="5">
        <v>43472.200000000004</v>
      </c>
      <c r="H921" s="5">
        <f>148450.6-0.1+0.1</f>
        <v>148450.6</v>
      </c>
      <c r="I921" s="5">
        <v>0</v>
      </c>
    </row>
    <row r="922" spans="1:9" ht="47.25">
      <c r="A922" s="184" t="s">
        <v>826</v>
      </c>
      <c r="B922" s="190"/>
      <c r="C922" s="191" t="s">
        <v>47</v>
      </c>
      <c r="D922" s="191" t="s">
        <v>20</v>
      </c>
      <c r="E922" s="191" t="s">
        <v>827</v>
      </c>
      <c r="F922" s="192"/>
      <c r="G922" s="193">
        <f>G923+G924</f>
        <v>0</v>
      </c>
      <c r="H922" s="193">
        <f t="shared" ref="H922:I922" si="433">H923+H924</f>
        <v>3895.5</v>
      </c>
      <c r="I922" s="193">
        <f t="shared" si="433"/>
        <v>3895.5</v>
      </c>
    </row>
    <row r="923" spans="1:9" ht="31.5">
      <c r="A923" s="194" t="s">
        <v>22</v>
      </c>
      <c r="B923" s="190"/>
      <c r="C923" s="191" t="s">
        <v>47</v>
      </c>
      <c r="D923" s="191" t="s">
        <v>20</v>
      </c>
      <c r="E923" s="191" t="s">
        <v>827</v>
      </c>
      <c r="F923" s="192" t="s">
        <v>32</v>
      </c>
      <c r="G923" s="193">
        <v>0</v>
      </c>
      <c r="H923" s="193">
        <v>0</v>
      </c>
      <c r="I923" s="193">
        <v>3895.5</v>
      </c>
    </row>
    <row r="924" spans="1:9" ht="31.5">
      <c r="A924" s="195" t="s">
        <v>90</v>
      </c>
      <c r="B924" s="190"/>
      <c r="C924" s="191" t="s">
        <v>47</v>
      </c>
      <c r="D924" s="191" t="s">
        <v>20</v>
      </c>
      <c r="E924" s="191" t="s">
        <v>827</v>
      </c>
      <c r="F924" s="192" t="s">
        <v>49</v>
      </c>
      <c r="G924" s="193">
        <v>0</v>
      </c>
      <c r="H924" s="193">
        <v>3895.5</v>
      </c>
      <c r="I924" s="193">
        <v>0</v>
      </c>
    </row>
    <row r="925" spans="1:9" ht="31.5">
      <c r="A925" s="184" t="s">
        <v>379</v>
      </c>
      <c r="B925" s="130"/>
      <c r="C925" s="130" t="s">
        <v>47</v>
      </c>
      <c r="D925" s="130" t="s">
        <v>20</v>
      </c>
      <c r="E925" s="131" t="s">
        <v>613</v>
      </c>
      <c r="F925" s="3"/>
      <c r="G925" s="5">
        <f>G926+G927</f>
        <v>1019.8</v>
      </c>
      <c r="H925" s="5">
        <f t="shared" ref="H925:I925" si="434">H926+H927</f>
        <v>1485.1</v>
      </c>
      <c r="I925" s="5">
        <f t="shared" si="434"/>
        <v>1684.4</v>
      </c>
    </row>
    <row r="926" spans="1:9" ht="31.5">
      <c r="A926" s="184" t="s">
        <v>22</v>
      </c>
      <c r="B926" s="130"/>
      <c r="C926" s="130" t="s">
        <v>47</v>
      </c>
      <c r="D926" s="130" t="s">
        <v>20</v>
      </c>
      <c r="E926" s="131" t="s">
        <v>613</v>
      </c>
      <c r="F926" s="3" t="s">
        <v>32</v>
      </c>
      <c r="G926" s="5">
        <v>611.9</v>
      </c>
      <c r="H926" s="5">
        <v>594</v>
      </c>
      <c r="I926" s="5">
        <v>1010.6</v>
      </c>
    </row>
    <row r="927" spans="1:9" ht="31.5">
      <c r="A927" s="184" t="s">
        <v>90</v>
      </c>
      <c r="B927" s="130"/>
      <c r="C927" s="130" t="s">
        <v>47</v>
      </c>
      <c r="D927" s="130" t="s">
        <v>20</v>
      </c>
      <c r="E927" s="131" t="s">
        <v>613</v>
      </c>
      <c r="F927" s="3" t="s">
        <v>49</v>
      </c>
      <c r="G927" s="5">
        <v>407.9</v>
      </c>
      <c r="H927" s="5">
        <v>891.1</v>
      </c>
      <c r="I927" s="5">
        <v>673.8</v>
      </c>
    </row>
    <row r="928" spans="1:9">
      <c r="A928" s="185" t="s">
        <v>614</v>
      </c>
      <c r="B928" s="3"/>
      <c r="C928" s="3" t="s">
        <v>47</v>
      </c>
      <c r="D928" s="3" t="s">
        <v>20</v>
      </c>
      <c r="E928" s="20" t="s">
        <v>615</v>
      </c>
      <c r="F928" s="3"/>
      <c r="G928" s="5">
        <f>G929+G932+G935</f>
        <v>108419.69999999998</v>
      </c>
      <c r="H928" s="5">
        <f t="shared" ref="H928:I928" si="435">H929+H932+H935</f>
        <v>111700.6</v>
      </c>
      <c r="I928" s="5">
        <f t="shared" si="435"/>
        <v>111978</v>
      </c>
    </row>
    <row r="929" spans="1:9" ht="47.25">
      <c r="A929" s="2" t="s">
        <v>616</v>
      </c>
      <c r="B929" s="3"/>
      <c r="C929" s="3" t="s">
        <v>47</v>
      </c>
      <c r="D929" s="3" t="s">
        <v>20</v>
      </c>
      <c r="E929" s="18" t="s">
        <v>617</v>
      </c>
      <c r="F929" s="3"/>
      <c r="G929" s="5">
        <f>G930+G931</f>
        <v>3956.3999999999996</v>
      </c>
      <c r="H929" s="5">
        <f t="shared" ref="H929:I929" si="436">H930+H931</f>
        <v>4803.8999999999996</v>
      </c>
      <c r="I929" s="5">
        <f t="shared" si="436"/>
        <v>4800.8999999999996</v>
      </c>
    </row>
    <row r="930" spans="1:9" ht="47.25">
      <c r="A930" s="2" t="s">
        <v>21</v>
      </c>
      <c r="B930" s="3"/>
      <c r="C930" s="3" t="s">
        <v>47</v>
      </c>
      <c r="D930" s="3" t="s">
        <v>20</v>
      </c>
      <c r="E930" s="18" t="s">
        <v>617</v>
      </c>
      <c r="F930" s="3" t="s">
        <v>31</v>
      </c>
      <c r="G930" s="5">
        <v>1529.8999999999999</v>
      </c>
      <c r="H930" s="5">
        <v>2377.4</v>
      </c>
      <c r="I930" s="5">
        <v>2374.4</v>
      </c>
    </row>
    <row r="931" spans="1:9" ht="31.5">
      <c r="A931" s="185" t="s">
        <v>90</v>
      </c>
      <c r="B931" s="3"/>
      <c r="C931" s="3" t="s">
        <v>47</v>
      </c>
      <c r="D931" s="3" t="s">
        <v>20</v>
      </c>
      <c r="E931" s="18" t="s">
        <v>617</v>
      </c>
      <c r="F931" s="3" t="s">
        <v>49</v>
      </c>
      <c r="G931" s="5">
        <v>2426.5</v>
      </c>
      <c r="H931" s="5">
        <v>2426.5</v>
      </c>
      <c r="I931" s="5">
        <v>2426.5</v>
      </c>
    </row>
    <row r="932" spans="1:9" ht="47.25">
      <c r="A932" s="185" t="s">
        <v>618</v>
      </c>
      <c r="B932" s="3"/>
      <c r="C932" s="3" t="s">
        <v>47</v>
      </c>
      <c r="D932" s="3" t="s">
        <v>20</v>
      </c>
      <c r="E932" s="20" t="s">
        <v>619</v>
      </c>
      <c r="F932" s="3"/>
      <c r="G932" s="5">
        <f>G933+G934</f>
        <v>9272.5</v>
      </c>
      <c r="H932" s="5">
        <f t="shared" ref="H932:I932" si="437">H933+H934</f>
        <v>11563.7</v>
      </c>
      <c r="I932" s="5">
        <f t="shared" si="437"/>
        <v>11707.1</v>
      </c>
    </row>
    <row r="933" spans="1:9" ht="47.25">
      <c r="A933" s="185" t="s">
        <v>21</v>
      </c>
      <c r="B933" s="3"/>
      <c r="C933" s="3" t="s">
        <v>47</v>
      </c>
      <c r="D933" s="3" t="s">
        <v>20</v>
      </c>
      <c r="E933" s="20" t="s">
        <v>619</v>
      </c>
      <c r="F933" s="3" t="s">
        <v>31</v>
      </c>
      <c r="G933" s="5">
        <v>2703.2</v>
      </c>
      <c r="H933" s="5">
        <v>3457.4</v>
      </c>
      <c r="I933" s="5">
        <v>3587.5</v>
      </c>
    </row>
    <row r="934" spans="1:9" ht="31.5">
      <c r="A934" s="185" t="s">
        <v>90</v>
      </c>
      <c r="B934" s="3"/>
      <c r="C934" s="3" t="s">
        <v>47</v>
      </c>
      <c r="D934" s="3" t="s">
        <v>20</v>
      </c>
      <c r="E934" s="20" t="s">
        <v>619</v>
      </c>
      <c r="F934" s="3" t="s">
        <v>49</v>
      </c>
      <c r="G934" s="5">
        <v>6569.3</v>
      </c>
      <c r="H934" s="5">
        <v>8106.3</v>
      </c>
      <c r="I934" s="5">
        <v>8119.6</v>
      </c>
    </row>
    <row r="935" spans="1:9" ht="47.25">
      <c r="A935" s="185" t="s">
        <v>387</v>
      </c>
      <c r="B935" s="3"/>
      <c r="C935" s="3" t="s">
        <v>47</v>
      </c>
      <c r="D935" s="3" t="s">
        <v>20</v>
      </c>
      <c r="E935" s="18" t="s">
        <v>620</v>
      </c>
      <c r="F935" s="3"/>
      <c r="G935" s="5">
        <f>G936+G937</f>
        <v>95190.799999999988</v>
      </c>
      <c r="H935" s="5">
        <f t="shared" ref="H935:I935" si="438">H936+H937</f>
        <v>95333</v>
      </c>
      <c r="I935" s="5">
        <f t="shared" si="438"/>
        <v>95470</v>
      </c>
    </row>
    <row r="936" spans="1:9" ht="47.25">
      <c r="A936" s="2" t="s">
        <v>21</v>
      </c>
      <c r="B936" s="3"/>
      <c r="C936" s="3" t="s">
        <v>47</v>
      </c>
      <c r="D936" s="3" t="s">
        <v>20</v>
      </c>
      <c r="E936" s="18" t="s">
        <v>620</v>
      </c>
      <c r="F936" s="3" t="s">
        <v>31</v>
      </c>
      <c r="G936" s="5">
        <v>33381.199999999997</v>
      </c>
      <c r="H936" s="5">
        <v>33523.4</v>
      </c>
      <c r="I936" s="5">
        <v>33660.400000000001</v>
      </c>
    </row>
    <row r="937" spans="1:9" ht="31.5">
      <c r="A937" s="185" t="s">
        <v>90</v>
      </c>
      <c r="B937" s="3"/>
      <c r="C937" s="3" t="s">
        <v>47</v>
      </c>
      <c r="D937" s="3" t="s">
        <v>20</v>
      </c>
      <c r="E937" s="18" t="s">
        <v>620</v>
      </c>
      <c r="F937" s="3" t="s">
        <v>49</v>
      </c>
      <c r="G937" s="5">
        <v>61809.599999999999</v>
      </c>
      <c r="H937" s="5">
        <v>61809.599999999999</v>
      </c>
      <c r="I937" s="5">
        <v>61809.599999999999</v>
      </c>
    </row>
    <row r="938" spans="1:9">
      <c r="A938" s="185" t="s">
        <v>184</v>
      </c>
      <c r="B938" s="3"/>
      <c r="C938" s="3" t="s">
        <v>47</v>
      </c>
      <c r="D938" s="3" t="s">
        <v>20</v>
      </c>
      <c r="E938" s="18" t="s">
        <v>376</v>
      </c>
      <c r="F938" s="3"/>
      <c r="G938" s="5">
        <f>G939</f>
        <v>0</v>
      </c>
      <c r="H938" s="5">
        <f t="shared" ref="H938:I938" si="439">H939</f>
        <v>0</v>
      </c>
      <c r="I938" s="5">
        <f t="shared" si="439"/>
        <v>350</v>
      </c>
    </row>
    <row r="939" spans="1:9" ht="31.5">
      <c r="A939" s="185" t="s">
        <v>824</v>
      </c>
      <c r="B939" s="3"/>
      <c r="C939" s="3" t="s">
        <v>47</v>
      </c>
      <c r="D939" s="3" t="s">
        <v>20</v>
      </c>
      <c r="E939" s="18" t="s">
        <v>377</v>
      </c>
      <c r="F939" s="3"/>
      <c r="G939" s="5">
        <f>G940</f>
        <v>0</v>
      </c>
      <c r="H939" s="5">
        <f t="shared" ref="H939:I939" si="440">H940</f>
        <v>0</v>
      </c>
      <c r="I939" s="5">
        <f t="shared" si="440"/>
        <v>350</v>
      </c>
    </row>
    <row r="940" spans="1:9" ht="63">
      <c r="A940" s="184" t="s">
        <v>606</v>
      </c>
      <c r="B940" s="188"/>
      <c r="C940" s="188" t="s">
        <v>47</v>
      </c>
      <c r="D940" s="130" t="s">
        <v>20</v>
      </c>
      <c r="E940" s="189" t="s">
        <v>823</v>
      </c>
      <c r="F940" s="66"/>
      <c r="G940" s="5">
        <f>G941</f>
        <v>0</v>
      </c>
      <c r="H940" s="5">
        <f t="shared" ref="H940:I940" si="441">H941</f>
        <v>0</v>
      </c>
      <c r="I940" s="5">
        <f t="shared" si="441"/>
        <v>350</v>
      </c>
    </row>
    <row r="941" spans="1:9" ht="31.5">
      <c r="A941" s="184" t="s">
        <v>90</v>
      </c>
      <c r="B941" s="188"/>
      <c r="C941" s="188" t="s">
        <v>47</v>
      </c>
      <c r="D941" s="130" t="s">
        <v>20</v>
      </c>
      <c r="E941" s="189" t="s">
        <v>823</v>
      </c>
      <c r="F941" s="66" t="s">
        <v>49</v>
      </c>
      <c r="G941" s="5">
        <v>0</v>
      </c>
      <c r="H941" s="5">
        <v>0</v>
      </c>
      <c r="I941" s="5">
        <v>350</v>
      </c>
    </row>
    <row r="942" spans="1:9">
      <c r="A942" s="65" t="s">
        <v>143</v>
      </c>
      <c r="B942" s="186"/>
      <c r="C942" s="3" t="s">
        <v>47</v>
      </c>
      <c r="D942" s="3" t="s">
        <v>20</v>
      </c>
      <c r="E942" s="20" t="s">
        <v>363</v>
      </c>
      <c r="F942" s="3"/>
      <c r="G942" s="5">
        <f>G943+G968+G972+G979+G976</f>
        <v>2316895.5999999992</v>
      </c>
      <c r="H942" s="5">
        <f>H943+H968+H972+H979+H976</f>
        <v>2406821.0999999996</v>
      </c>
      <c r="I942" s="5">
        <f>I943+I968+I972+I979+I976</f>
        <v>2460912.5999999996</v>
      </c>
    </row>
    <row r="943" spans="1:9" ht="31.5">
      <c r="A943" s="185" t="s">
        <v>622</v>
      </c>
      <c r="B943" s="3"/>
      <c r="C943" s="3" t="s">
        <v>47</v>
      </c>
      <c r="D943" s="3" t="s">
        <v>20</v>
      </c>
      <c r="E943" s="20" t="s">
        <v>364</v>
      </c>
      <c r="F943" s="3"/>
      <c r="G943" s="5">
        <f>G954+G944+G947+G951+G959+G962+G965</f>
        <v>2292203.6999999993</v>
      </c>
      <c r="H943" s="5">
        <f t="shared" ref="H943:I943" si="442">H954+H944+H947+H951+H959+H962+H965</f>
        <v>2387893.9999999995</v>
      </c>
      <c r="I943" s="5">
        <f t="shared" si="442"/>
        <v>2423050.8999999994</v>
      </c>
    </row>
    <row r="944" spans="1:9" ht="78.75">
      <c r="A944" s="135" t="s">
        <v>380</v>
      </c>
      <c r="B944" s="130"/>
      <c r="C944" s="130" t="s">
        <v>47</v>
      </c>
      <c r="D944" s="130" t="s">
        <v>20</v>
      </c>
      <c r="E944" s="131" t="s">
        <v>828</v>
      </c>
      <c r="F944" s="3"/>
      <c r="G944" s="5">
        <f>G945+G946</f>
        <v>68107.199999999997</v>
      </c>
      <c r="H944" s="5">
        <f t="shared" ref="H944:I944" si="443">H945+H946</f>
        <v>68299.3</v>
      </c>
      <c r="I944" s="5">
        <f t="shared" si="443"/>
        <v>68499</v>
      </c>
    </row>
    <row r="945" spans="1:9" ht="47.25">
      <c r="A945" s="134" t="s">
        <v>21</v>
      </c>
      <c r="B945" s="130"/>
      <c r="C945" s="130" t="s">
        <v>47</v>
      </c>
      <c r="D945" s="130" t="s">
        <v>20</v>
      </c>
      <c r="E945" s="131" t="s">
        <v>828</v>
      </c>
      <c r="F945" s="3" t="s">
        <v>31</v>
      </c>
      <c r="G945" s="69">
        <v>63973.4</v>
      </c>
      <c r="H945" s="69">
        <v>64165.5</v>
      </c>
      <c r="I945" s="69">
        <v>64365.2</v>
      </c>
    </row>
    <row r="946" spans="1:9" ht="31.5">
      <c r="A946" s="184" t="s">
        <v>22</v>
      </c>
      <c r="B946" s="130"/>
      <c r="C946" s="130" t="s">
        <v>47</v>
      </c>
      <c r="D946" s="130" t="s">
        <v>20</v>
      </c>
      <c r="E946" s="131" t="s">
        <v>828</v>
      </c>
      <c r="F946" s="3" t="s">
        <v>32</v>
      </c>
      <c r="G946" s="69">
        <v>4133.8</v>
      </c>
      <c r="H946" s="69">
        <v>4133.8</v>
      </c>
      <c r="I946" s="69">
        <v>4133.8</v>
      </c>
    </row>
    <row r="947" spans="1:9" ht="63">
      <c r="A947" s="184" t="s">
        <v>381</v>
      </c>
      <c r="B947" s="130"/>
      <c r="C947" s="130" t="s">
        <v>47</v>
      </c>
      <c r="D947" s="130" t="s">
        <v>20</v>
      </c>
      <c r="E947" s="131" t="s">
        <v>829</v>
      </c>
      <c r="F947" s="3"/>
      <c r="G947" s="5">
        <f>SUM(G948:G950)</f>
        <v>1415490.0999999999</v>
      </c>
      <c r="H947" s="5">
        <f t="shared" ref="H947:I947" si="444">SUM(H948:H950)</f>
        <v>1416286.2999999998</v>
      </c>
      <c r="I947" s="5">
        <f t="shared" si="444"/>
        <v>1417114.2</v>
      </c>
    </row>
    <row r="948" spans="1:9" ht="47.25">
      <c r="A948" s="184" t="s">
        <v>21</v>
      </c>
      <c r="B948" s="130"/>
      <c r="C948" s="130" t="s">
        <v>47</v>
      </c>
      <c r="D948" s="130" t="s">
        <v>20</v>
      </c>
      <c r="E948" s="131" t="s">
        <v>829</v>
      </c>
      <c r="F948" s="3" t="s">
        <v>31</v>
      </c>
      <c r="G948" s="5">
        <v>316648.09999999998</v>
      </c>
      <c r="H948" s="5">
        <v>317444.3</v>
      </c>
      <c r="I948" s="5">
        <v>318272.2</v>
      </c>
    </row>
    <row r="949" spans="1:9" ht="31.5">
      <c r="A949" s="184" t="s">
        <v>22</v>
      </c>
      <c r="B949" s="130"/>
      <c r="C949" s="130" t="s">
        <v>47</v>
      </c>
      <c r="D949" s="130" t="s">
        <v>20</v>
      </c>
      <c r="E949" s="131" t="s">
        <v>829</v>
      </c>
      <c r="F949" s="3" t="s">
        <v>32</v>
      </c>
      <c r="G949" s="5">
        <v>14646.8</v>
      </c>
      <c r="H949" s="5">
        <v>14646.8</v>
      </c>
      <c r="I949" s="5">
        <v>14646.8</v>
      </c>
    </row>
    <row r="950" spans="1:9" ht="31.5">
      <c r="A950" s="184" t="s">
        <v>90</v>
      </c>
      <c r="B950" s="130"/>
      <c r="C950" s="130" t="s">
        <v>47</v>
      </c>
      <c r="D950" s="130" t="s">
        <v>20</v>
      </c>
      <c r="E950" s="131" t="s">
        <v>829</v>
      </c>
      <c r="F950" s="3" t="s">
        <v>49</v>
      </c>
      <c r="G950" s="69">
        <v>1084195.2</v>
      </c>
      <c r="H950" s="69">
        <v>1084195.2</v>
      </c>
      <c r="I950" s="69">
        <v>1084195.2</v>
      </c>
    </row>
    <row r="951" spans="1:9" ht="141.75">
      <c r="A951" s="184" t="s">
        <v>621</v>
      </c>
      <c r="B951" s="130"/>
      <c r="C951" s="130" t="s">
        <v>47</v>
      </c>
      <c r="D951" s="130" t="s">
        <v>20</v>
      </c>
      <c r="E951" s="30" t="s">
        <v>830</v>
      </c>
      <c r="F951" s="18"/>
      <c r="G951" s="5">
        <f>G952+G953</f>
        <v>8341.7999999999993</v>
      </c>
      <c r="H951" s="5">
        <f t="shared" ref="H951:I951" si="445">H952+H953</f>
        <v>8674.2000000000007</v>
      </c>
      <c r="I951" s="5">
        <f t="shared" si="445"/>
        <v>9019.7999999999993</v>
      </c>
    </row>
    <row r="952" spans="1:9" ht="31.5">
      <c r="A952" s="184" t="s">
        <v>22</v>
      </c>
      <c r="B952" s="130"/>
      <c r="C952" s="130" t="s">
        <v>47</v>
      </c>
      <c r="D952" s="130" t="s">
        <v>20</v>
      </c>
      <c r="E952" s="30" t="s">
        <v>830</v>
      </c>
      <c r="F952" s="18">
        <v>200</v>
      </c>
      <c r="G952" s="5">
        <v>1936.5</v>
      </c>
      <c r="H952" s="5">
        <v>2013.4</v>
      </c>
      <c r="I952" s="5">
        <v>2085.1999999999998</v>
      </c>
    </row>
    <row r="953" spans="1:9" ht="31.5">
      <c r="A953" s="184" t="s">
        <v>90</v>
      </c>
      <c r="B953" s="130"/>
      <c r="C953" s="130" t="s">
        <v>47</v>
      </c>
      <c r="D953" s="130" t="s">
        <v>20</v>
      </c>
      <c r="E953" s="30" t="s">
        <v>830</v>
      </c>
      <c r="F953" s="18">
        <v>600</v>
      </c>
      <c r="G953" s="5">
        <v>6405.3</v>
      </c>
      <c r="H953" s="5">
        <v>6660.8</v>
      </c>
      <c r="I953" s="5">
        <v>6934.6</v>
      </c>
    </row>
    <row r="954" spans="1:9">
      <c r="A954" s="185" t="s">
        <v>216</v>
      </c>
      <c r="B954" s="3"/>
      <c r="C954" s="3" t="s">
        <v>47</v>
      </c>
      <c r="D954" s="3" t="s">
        <v>20</v>
      </c>
      <c r="E954" s="20" t="s">
        <v>366</v>
      </c>
      <c r="F954" s="3"/>
      <c r="G954" s="5">
        <f>SUM(G955:G958)</f>
        <v>667384.4</v>
      </c>
      <c r="H954" s="5">
        <f t="shared" ref="H954:I954" si="446">SUM(H955:H958)</f>
        <v>766531.5</v>
      </c>
      <c r="I954" s="5">
        <f t="shared" si="446"/>
        <v>801676.60000000009</v>
      </c>
    </row>
    <row r="955" spans="1:9" ht="47.25">
      <c r="A955" s="185" t="s">
        <v>21</v>
      </c>
      <c r="B955" s="3"/>
      <c r="C955" s="3" t="s">
        <v>47</v>
      </c>
      <c r="D955" s="3" t="s">
        <v>20</v>
      </c>
      <c r="E955" s="20" t="s">
        <v>366</v>
      </c>
      <c r="F955" s="3" t="s">
        <v>31</v>
      </c>
      <c r="G955" s="5">
        <f>97315.2+20434.2+0.1</f>
        <v>117749.5</v>
      </c>
      <c r="H955" s="5">
        <f>116812.7+24582.5</f>
        <v>141395.20000000001</v>
      </c>
      <c r="I955" s="5">
        <f>116812.7+24582.5</f>
        <v>141395.20000000001</v>
      </c>
    </row>
    <row r="956" spans="1:9" ht="31.5">
      <c r="A956" s="185" t="s">
        <v>22</v>
      </c>
      <c r="B956" s="3"/>
      <c r="C956" s="3" t="s">
        <v>47</v>
      </c>
      <c r="D956" s="3" t="s">
        <v>20</v>
      </c>
      <c r="E956" s="20" t="s">
        <v>366</v>
      </c>
      <c r="F956" s="3" t="s">
        <v>32</v>
      </c>
      <c r="G956" s="5">
        <v>85416.1</v>
      </c>
      <c r="H956" s="5">
        <v>85875.8</v>
      </c>
      <c r="I956" s="5">
        <v>100545.2</v>
      </c>
    </row>
    <row r="957" spans="1:9" ht="31.5">
      <c r="A957" s="185" t="s">
        <v>90</v>
      </c>
      <c r="B957" s="3"/>
      <c r="C957" s="3" t="s">
        <v>47</v>
      </c>
      <c r="D957" s="3" t="s">
        <v>20</v>
      </c>
      <c r="E957" s="20" t="s">
        <v>366</v>
      </c>
      <c r="F957" s="3" t="s">
        <v>49</v>
      </c>
      <c r="G957" s="5">
        <v>457573.5</v>
      </c>
      <c r="H957" s="5">
        <v>532018.1</v>
      </c>
      <c r="I957" s="5">
        <v>552493.80000000005</v>
      </c>
    </row>
    <row r="958" spans="1:9">
      <c r="A958" s="185" t="s">
        <v>10</v>
      </c>
      <c r="B958" s="3"/>
      <c r="C958" s="3" t="s">
        <v>47</v>
      </c>
      <c r="D958" s="3" t="s">
        <v>20</v>
      </c>
      <c r="E958" s="20" t="s">
        <v>366</v>
      </c>
      <c r="F958" s="3" t="s">
        <v>36</v>
      </c>
      <c r="G958" s="5">
        <f>5372.8+1272.5</f>
        <v>6645.3</v>
      </c>
      <c r="H958" s="5">
        <f>5964.8+1272.5+0.1+5</f>
        <v>7242.4000000000005</v>
      </c>
      <c r="I958" s="5">
        <f>5964.8+1272.5+0.1+5</f>
        <v>7242.4000000000005</v>
      </c>
    </row>
    <row r="959" spans="1:9" ht="47.25">
      <c r="A959" s="185" t="s">
        <v>382</v>
      </c>
      <c r="B959" s="3"/>
      <c r="C959" s="3" t="s">
        <v>47</v>
      </c>
      <c r="D959" s="3" t="s">
        <v>20</v>
      </c>
      <c r="E959" s="131" t="s">
        <v>831</v>
      </c>
      <c r="F959" s="3"/>
      <c r="G959" s="5">
        <f>G960+G961</f>
        <v>127084.8</v>
      </c>
      <c r="H959" s="5">
        <f t="shared" ref="H959:I959" si="447">H960+H961</f>
        <v>122307.3</v>
      </c>
      <c r="I959" s="5">
        <f t="shared" si="447"/>
        <v>115626.6</v>
      </c>
    </row>
    <row r="960" spans="1:9" ht="31.5">
      <c r="A960" s="185" t="s">
        <v>22</v>
      </c>
      <c r="B960" s="3"/>
      <c r="C960" s="3" t="s">
        <v>47</v>
      </c>
      <c r="D960" s="3" t="s">
        <v>20</v>
      </c>
      <c r="E960" s="131" t="s">
        <v>831</v>
      </c>
      <c r="F960" s="3" t="s">
        <v>32</v>
      </c>
      <c r="G960" s="5">
        <v>24244.799999999999</v>
      </c>
      <c r="H960" s="5">
        <v>23330.7</v>
      </c>
      <c r="I960" s="5">
        <v>22051.599999999999</v>
      </c>
    </row>
    <row r="961" spans="1:9" ht="31.5">
      <c r="A961" s="185" t="s">
        <v>90</v>
      </c>
      <c r="B961" s="3"/>
      <c r="C961" s="3" t="s">
        <v>47</v>
      </c>
      <c r="D961" s="3" t="s">
        <v>20</v>
      </c>
      <c r="E961" s="131" t="s">
        <v>831</v>
      </c>
      <c r="F961" s="3" t="s">
        <v>49</v>
      </c>
      <c r="G961" s="5">
        <v>102840</v>
      </c>
      <c r="H961" s="5">
        <v>98976.6</v>
      </c>
      <c r="I961" s="5">
        <v>93575</v>
      </c>
    </row>
    <row r="962" spans="1:9" ht="31.5">
      <c r="A962" s="185" t="s">
        <v>866</v>
      </c>
      <c r="B962" s="3"/>
      <c r="C962" s="3" t="s">
        <v>47</v>
      </c>
      <c r="D962" s="3" t="s">
        <v>20</v>
      </c>
      <c r="E962" s="30" t="s">
        <v>832</v>
      </c>
      <c r="F962" s="18"/>
      <c r="G962" s="5">
        <f>G963+G964</f>
        <v>5795.4</v>
      </c>
      <c r="H962" s="5">
        <f t="shared" ref="H962:I962" si="448">H963+H964</f>
        <v>5795.4</v>
      </c>
      <c r="I962" s="5">
        <f t="shared" si="448"/>
        <v>5795.4</v>
      </c>
    </row>
    <row r="963" spans="1:9" ht="31.5">
      <c r="A963" s="185" t="s">
        <v>22</v>
      </c>
      <c r="B963" s="3"/>
      <c r="C963" s="3" t="s">
        <v>47</v>
      </c>
      <c r="D963" s="3" t="s">
        <v>20</v>
      </c>
      <c r="E963" s="30" t="s">
        <v>832</v>
      </c>
      <c r="F963" s="3" t="s">
        <v>32</v>
      </c>
      <c r="G963" s="69">
        <v>2072.1</v>
      </c>
      <c r="H963" s="69">
        <v>2072.1</v>
      </c>
      <c r="I963" s="69">
        <v>2072.1</v>
      </c>
    </row>
    <row r="964" spans="1:9" ht="31.5">
      <c r="A964" s="185" t="s">
        <v>90</v>
      </c>
      <c r="B964" s="3"/>
      <c r="C964" s="3" t="s">
        <v>47</v>
      </c>
      <c r="D964" s="3" t="s">
        <v>20</v>
      </c>
      <c r="E964" s="30" t="s">
        <v>832</v>
      </c>
      <c r="F964" s="3" t="s">
        <v>49</v>
      </c>
      <c r="G964" s="69">
        <v>3723.3</v>
      </c>
      <c r="H964" s="69">
        <v>3723.3</v>
      </c>
      <c r="I964" s="69">
        <v>3723.3</v>
      </c>
    </row>
    <row r="965" spans="1:9" ht="47.25">
      <c r="A965" s="185" t="s">
        <v>383</v>
      </c>
      <c r="B965" s="3"/>
      <c r="C965" s="3" t="s">
        <v>47</v>
      </c>
      <c r="D965" s="3" t="s">
        <v>20</v>
      </c>
      <c r="E965" s="30" t="s">
        <v>833</v>
      </c>
      <c r="F965" s="3"/>
      <c r="G965" s="5">
        <f>G966+G967</f>
        <v>0</v>
      </c>
      <c r="H965" s="5">
        <f t="shared" ref="H965:I965" si="449">H966+H967</f>
        <v>0</v>
      </c>
      <c r="I965" s="5">
        <f t="shared" si="449"/>
        <v>5319.2999999999993</v>
      </c>
    </row>
    <row r="966" spans="1:9" ht="31.5">
      <c r="A966" s="185" t="s">
        <v>22</v>
      </c>
      <c r="B966" s="3"/>
      <c r="C966" s="3" t="s">
        <v>47</v>
      </c>
      <c r="D966" s="3" t="s">
        <v>20</v>
      </c>
      <c r="E966" s="30" t="s">
        <v>833</v>
      </c>
      <c r="F966" s="3" t="s">
        <v>32</v>
      </c>
      <c r="G966" s="5"/>
      <c r="H966" s="5"/>
      <c r="I966" s="5">
        <v>974.4</v>
      </c>
    </row>
    <row r="967" spans="1:9" ht="31.5">
      <c r="A967" s="185" t="s">
        <v>90</v>
      </c>
      <c r="B967" s="3"/>
      <c r="C967" s="3" t="s">
        <v>47</v>
      </c>
      <c r="D967" s="3" t="s">
        <v>20</v>
      </c>
      <c r="E967" s="30" t="s">
        <v>833</v>
      </c>
      <c r="F967" s="3" t="s">
        <v>49</v>
      </c>
      <c r="G967" s="5"/>
      <c r="H967" s="5"/>
      <c r="I967" s="5">
        <v>4344.8999999999996</v>
      </c>
    </row>
    <row r="968" spans="1:9" ht="31.5">
      <c r="A968" s="185" t="s">
        <v>367</v>
      </c>
      <c r="B968" s="3"/>
      <c r="C968" s="3" t="s">
        <v>47</v>
      </c>
      <c r="D968" s="3" t="s">
        <v>20</v>
      </c>
      <c r="E968" s="20" t="s">
        <v>368</v>
      </c>
      <c r="F968" s="3"/>
      <c r="G968" s="5">
        <f>G969</f>
        <v>1253</v>
      </c>
      <c r="H968" s="5">
        <f t="shared" ref="H968:I968" si="450">H969</f>
        <v>6440</v>
      </c>
      <c r="I968" s="5">
        <f t="shared" si="450"/>
        <v>15000</v>
      </c>
    </row>
    <row r="969" spans="1:9">
      <c r="A969" s="185" t="s">
        <v>18</v>
      </c>
      <c r="B969" s="3"/>
      <c r="C969" s="3" t="s">
        <v>47</v>
      </c>
      <c r="D969" s="3" t="s">
        <v>20</v>
      </c>
      <c r="E969" s="20" t="s">
        <v>369</v>
      </c>
      <c r="F969" s="3"/>
      <c r="G969" s="5">
        <f>G970+G971</f>
        <v>1253</v>
      </c>
      <c r="H969" s="5">
        <f t="shared" ref="H969:I969" si="451">H970+H971</f>
        <v>6440</v>
      </c>
      <c r="I969" s="5">
        <f t="shared" si="451"/>
        <v>15000</v>
      </c>
    </row>
    <row r="970" spans="1:9" ht="31.5">
      <c r="A970" s="185" t="s">
        <v>22</v>
      </c>
      <c r="B970" s="3"/>
      <c r="C970" s="3" t="s">
        <v>47</v>
      </c>
      <c r="D970" s="3" t="s">
        <v>20</v>
      </c>
      <c r="E970" s="20" t="s">
        <v>369</v>
      </c>
      <c r="F970" s="3" t="s">
        <v>32</v>
      </c>
      <c r="G970" s="5">
        <v>903</v>
      </c>
      <c r="H970" s="5">
        <v>2570.3000000000002</v>
      </c>
      <c r="I970" s="5">
        <v>15000</v>
      </c>
    </row>
    <row r="971" spans="1:9" ht="31.5">
      <c r="A971" s="185" t="s">
        <v>90</v>
      </c>
      <c r="B971" s="3"/>
      <c r="C971" s="3" t="s">
        <v>47</v>
      </c>
      <c r="D971" s="3" t="s">
        <v>20</v>
      </c>
      <c r="E971" s="20" t="s">
        <v>369</v>
      </c>
      <c r="F971" s="3" t="s">
        <v>49</v>
      </c>
      <c r="G971" s="5">
        <v>350</v>
      </c>
      <c r="H971" s="5">
        <v>3869.7</v>
      </c>
      <c r="I971" s="5"/>
    </row>
    <row r="972" spans="1:9" ht="31.5">
      <c r="A972" s="185" t="s">
        <v>384</v>
      </c>
      <c r="B972" s="3"/>
      <c r="C972" s="3" t="s">
        <v>47</v>
      </c>
      <c r="D972" s="3" t="s">
        <v>20</v>
      </c>
      <c r="E972" s="20" t="s">
        <v>408</v>
      </c>
      <c r="F972" s="3"/>
      <c r="G972" s="5">
        <f>G973</f>
        <v>95</v>
      </c>
      <c r="H972" s="5">
        <f t="shared" ref="H972:I972" si="452">H973</f>
        <v>0</v>
      </c>
      <c r="I972" s="5">
        <f t="shared" si="452"/>
        <v>0</v>
      </c>
    </row>
    <row r="973" spans="1:9">
      <c r="A973" s="185" t="s">
        <v>18</v>
      </c>
      <c r="B973" s="3"/>
      <c r="C973" s="3" t="s">
        <v>47</v>
      </c>
      <c r="D973" s="3" t="s">
        <v>20</v>
      </c>
      <c r="E973" s="20" t="s">
        <v>610</v>
      </c>
      <c r="F973" s="3"/>
      <c r="G973" s="5">
        <f>G974+G975</f>
        <v>95</v>
      </c>
      <c r="H973" s="5">
        <f t="shared" ref="H973:I973" si="453">H974+H975</f>
        <v>0</v>
      </c>
      <c r="I973" s="5">
        <f t="shared" si="453"/>
        <v>0</v>
      </c>
    </row>
    <row r="974" spans="1:9" ht="31.5">
      <c r="A974" s="185" t="s">
        <v>22</v>
      </c>
      <c r="B974" s="3"/>
      <c r="C974" s="3" t="s">
        <v>47</v>
      </c>
      <c r="D974" s="3" t="s">
        <v>20</v>
      </c>
      <c r="E974" s="20" t="s">
        <v>610</v>
      </c>
      <c r="F974" s="3" t="s">
        <v>32</v>
      </c>
      <c r="G974" s="5">
        <v>35</v>
      </c>
      <c r="H974" s="5"/>
      <c r="I974" s="5"/>
    </row>
    <row r="975" spans="1:9" ht="31.5">
      <c r="A975" s="185" t="s">
        <v>90</v>
      </c>
      <c r="B975" s="3"/>
      <c r="C975" s="3" t="s">
        <v>47</v>
      </c>
      <c r="D975" s="3" t="s">
        <v>20</v>
      </c>
      <c r="E975" s="20" t="s">
        <v>610</v>
      </c>
      <c r="F975" s="3" t="s">
        <v>49</v>
      </c>
      <c r="G975" s="5">
        <v>60</v>
      </c>
      <c r="H975" s="5"/>
      <c r="I975" s="5"/>
    </row>
    <row r="976" spans="1:9" ht="47.25">
      <c r="A976" s="184" t="s">
        <v>835</v>
      </c>
      <c r="B976" s="130"/>
      <c r="C976" s="130" t="s">
        <v>47</v>
      </c>
      <c r="D976" s="132" t="s">
        <v>20</v>
      </c>
      <c r="E976" s="130" t="s">
        <v>385</v>
      </c>
      <c r="F976" s="132"/>
      <c r="G976" s="152">
        <f t="shared" ref="G976:I977" si="454">G977</f>
        <v>0</v>
      </c>
      <c r="H976" s="152">
        <f t="shared" si="454"/>
        <v>0</v>
      </c>
      <c r="I976" s="152">
        <f t="shared" si="454"/>
        <v>0</v>
      </c>
    </row>
    <row r="977" spans="1:9">
      <c r="A977" s="184" t="s">
        <v>18</v>
      </c>
      <c r="B977" s="131"/>
      <c r="C977" s="130" t="s">
        <v>47</v>
      </c>
      <c r="D977" s="130" t="s">
        <v>20</v>
      </c>
      <c r="E977" s="130" t="s">
        <v>386</v>
      </c>
      <c r="F977" s="130"/>
      <c r="G977" s="152">
        <f t="shared" si="454"/>
        <v>0</v>
      </c>
      <c r="H977" s="152">
        <f t="shared" si="454"/>
        <v>0</v>
      </c>
      <c r="I977" s="152">
        <f t="shared" si="454"/>
        <v>0</v>
      </c>
    </row>
    <row r="978" spans="1:9" ht="31.5">
      <c r="A978" s="184" t="s">
        <v>90</v>
      </c>
      <c r="B978" s="131"/>
      <c r="C978" s="130" t="s">
        <v>47</v>
      </c>
      <c r="D978" s="130" t="s">
        <v>20</v>
      </c>
      <c r="E978" s="130" t="s">
        <v>386</v>
      </c>
      <c r="F978" s="130" t="s">
        <v>49</v>
      </c>
      <c r="G978" s="5"/>
      <c r="H978" s="152"/>
      <c r="I978" s="152"/>
    </row>
    <row r="979" spans="1:9" ht="52.5" customHeight="1">
      <c r="A979" s="210" t="s">
        <v>781</v>
      </c>
      <c r="B979" s="3"/>
      <c r="C979" s="3" t="s">
        <v>47</v>
      </c>
      <c r="D979" s="3" t="s">
        <v>20</v>
      </c>
      <c r="E979" s="20" t="s">
        <v>388</v>
      </c>
      <c r="F979" s="3"/>
      <c r="G979" s="5">
        <f>G980</f>
        <v>23343.9</v>
      </c>
      <c r="H979" s="5">
        <f t="shared" ref="H979:I979" si="455">H980</f>
        <v>12487.099999999999</v>
      </c>
      <c r="I979" s="5">
        <f t="shared" si="455"/>
        <v>22861.7</v>
      </c>
    </row>
    <row r="980" spans="1:9">
      <c r="A980" s="185" t="s">
        <v>18</v>
      </c>
      <c r="B980" s="3"/>
      <c r="C980" s="3" t="s">
        <v>47</v>
      </c>
      <c r="D980" s="3" t="s">
        <v>20</v>
      </c>
      <c r="E980" s="20" t="s">
        <v>389</v>
      </c>
      <c r="F980" s="3"/>
      <c r="G980" s="5">
        <f>G981+G982</f>
        <v>23343.9</v>
      </c>
      <c r="H980" s="5">
        <f t="shared" ref="H980:I980" si="456">H981+H982</f>
        <v>12487.099999999999</v>
      </c>
      <c r="I980" s="5">
        <f t="shared" si="456"/>
        <v>22861.7</v>
      </c>
    </row>
    <row r="981" spans="1:9" ht="31.5">
      <c r="A981" s="185" t="s">
        <v>22</v>
      </c>
      <c r="B981" s="3"/>
      <c r="C981" s="3" t="s">
        <v>47</v>
      </c>
      <c r="D981" s="3" t="s">
        <v>20</v>
      </c>
      <c r="E981" s="20" t="s">
        <v>389</v>
      </c>
      <c r="F981" s="3" t="s">
        <v>32</v>
      </c>
      <c r="G981" s="5">
        <v>695</v>
      </c>
      <c r="H981" s="5">
        <v>3044.7</v>
      </c>
      <c r="I981" s="5">
        <v>300</v>
      </c>
    </row>
    <row r="982" spans="1:9" ht="31.5">
      <c r="A982" s="185" t="s">
        <v>90</v>
      </c>
      <c r="B982" s="3"/>
      <c r="C982" s="3" t="s">
        <v>47</v>
      </c>
      <c r="D982" s="3" t="s">
        <v>20</v>
      </c>
      <c r="E982" s="20" t="s">
        <v>389</v>
      </c>
      <c r="F982" s="3" t="s">
        <v>49</v>
      </c>
      <c r="G982" s="5">
        <v>22648.9</v>
      </c>
      <c r="H982" s="5">
        <v>9442.4</v>
      </c>
      <c r="I982" s="5">
        <v>22561.7</v>
      </c>
    </row>
    <row r="983" spans="1:9">
      <c r="A983" s="185" t="s">
        <v>48</v>
      </c>
      <c r="B983" s="3"/>
      <c r="C983" s="3" t="s">
        <v>47</v>
      </c>
      <c r="D983" s="3" t="s">
        <v>24</v>
      </c>
      <c r="E983" s="3"/>
      <c r="F983" s="3"/>
      <c r="G983" s="5">
        <f>G984</f>
        <v>234882.9</v>
      </c>
      <c r="H983" s="5">
        <f>H984</f>
        <v>241142</v>
      </c>
      <c r="I983" s="5">
        <f>I984</f>
        <v>244617.89999999997</v>
      </c>
    </row>
    <row r="984" spans="1:9" s="93" customFormat="1" ht="31.5">
      <c r="A984" s="85" t="s">
        <v>734</v>
      </c>
      <c r="B984" s="94"/>
      <c r="C984" s="90" t="s">
        <v>47</v>
      </c>
      <c r="D984" s="90" t="s">
        <v>24</v>
      </c>
      <c r="E984" s="91" t="s">
        <v>236</v>
      </c>
      <c r="F984" s="91"/>
      <c r="G984" s="92">
        <f>G985+G997+G1000</f>
        <v>234882.9</v>
      </c>
      <c r="H984" s="92">
        <f t="shared" ref="H984:I984" si="457">H985+H997+H1000</f>
        <v>241142</v>
      </c>
      <c r="I984" s="92">
        <f t="shared" si="457"/>
        <v>244617.89999999997</v>
      </c>
    </row>
    <row r="985" spans="1:9" s="93" customFormat="1" ht="31.5">
      <c r="A985" s="184" t="s">
        <v>622</v>
      </c>
      <c r="B985" s="130"/>
      <c r="C985" s="130" t="s">
        <v>47</v>
      </c>
      <c r="D985" s="131" t="s">
        <v>24</v>
      </c>
      <c r="E985" s="131" t="s">
        <v>364</v>
      </c>
      <c r="F985" s="3"/>
      <c r="G985" s="5">
        <f>G986+G988+G990+G992+G994</f>
        <v>232307.9</v>
      </c>
      <c r="H985" s="5">
        <f t="shared" ref="H985:I985" si="458">H986+H988+H990+H992+H994</f>
        <v>240642</v>
      </c>
      <c r="I985" s="5">
        <f t="shared" si="458"/>
        <v>243517.89999999997</v>
      </c>
    </row>
    <row r="986" spans="1:9" s="93" customFormat="1" ht="63">
      <c r="A986" s="184" t="s">
        <v>381</v>
      </c>
      <c r="B986" s="130"/>
      <c r="C986" s="130" t="s">
        <v>47</v>
      </c>
      <c r="D986" s="130" t="s">
        <v>24</v>
      </c>
      <c r="E986" s="131" t="s">
        <v>829</v>
      </c>
      <c r="F986" s="3"/>
      <c r="G986" s="5">
        <f>G987</f>
        <v>24428.199999999997</v>
      </c>
      <c r="H986" s="5">
        <f t="shared" ref="H986:I986" si="459">H987</f>
        <v>24428.199999999997</v>
      </c>
      <c r="I986" s="5">
        <f t="shared" si="459"/>
        <v>24428.199999999997</v>
      </c>
    </row>
    <row r="987" spans="1:9" s="93" customFormat="1" ht="31.5">
      <c r="A987" s="184" t="s">
        <v>90</v>
      </c>
      <c r="B987" s="130"/>
      <c r="C987" s="130" t="s">
        <v>47</v>
      </c>
      <c r="D987" s="130" t="s">
        <v>24</v>
      </c>
      <c r="E987" s="131" t="s">
        <v>829</v>
      </c>
      <c r="F987" s="3" t="s">
        <v>49</v>
      </c>
      <c r="G987" s="69">
        <f>25347.1-918.9</f>
        <v>24428.199999999997</v>
      </c>
      <c r="H987" s="69">
        <f>25347.1-918.9</f>
        <v>24428.199999999997</v>
      </c>
      <c r="I987" s="69">
        <f>25347.1-918.9</f>
        <v>24428.199999999997</v>
      </c>
    </row>
    <row r="988" spans="1:9" s="93" customFormat="1" ht="94.5">
      <c r="A988" s="184" t="s">
        <v>390</v>
      </c>
      <c r="B988" s="130"/>
      <c r="C988" s="130" t="s">
        <v>47</v>
      </c>
      <c r="D988" s="130" t="s">
        <v>24</v>
      </c>
      <c r="E988" s="131" t="s">
        <v>834</v>
      </c>
      <c r="F988" s="3"/>
      <c r="G988" s="5">
        <f>G989</f>
        <v>17554.600000000002</v>
      </c>
      <c r="H988" s="5">
        <f t="shared" ref="H988:I988" si="460">H989</f>
        <v>17554.600000000002</v>
      </c>
      <c r="I988" s="5">
        <f t="shared" si="460"/>
        <v>17554.600000000002</v>
      </c>
    </row>
    <row r="989" spans="1:9" s="93" customFormat="1" ht="31.5">
      <c r="A989" s="184" t="s">
        <v>90</v>
      </c>
      <c r="B989" s="130"/>
      <c r="C989" s="130" t="s">
        <v>47</v>
      </c>
      <c r="D989" s="130" t="s">
        <v>24</v>
      </c>
      <c r="E989" s="131" t="s">
        <v>834</v>
      </c>
      <c r="F989" s="3" t="s">
        <v>49</v>
      </c>
      <c r="G989" s="69">
        <v>17554.600000000002</v>
      </c>
      <c r="H989" s="69">
        <v>17554.600000000002</v>
      </c>
      <c r="I989" s="69">
        <v>17554.600000000002</v>
      </c>
    </row>
    <row r="990" spans="1:9" s="93" customFormat="1">
      <c r="A990" s="184" t="s">
        <v>216</v>
      </c>
      <c r="B990" s="130"/>
      <c r="C990" s="130" t="s">
        <v>47</v>
      </c>
      <c r="D990" s="130" t="s">
        <v>24</v>
      </c>
      <c r="E990" s="131" t="s">
        <v>366</v>
      </c>
      <c r="F990" s="3"/>
      <c r="G990" s="5">
        <f>G991</f>
        <v>146276</v>
      </c>
      <c r="H990" s="5">
        <f t="shared" ref="H990:I990" si="461">H991</f>
        <v>150765.6</v>
      </c>
      <c r="I990" s="5">
        <f t="shared" si="461"/>
        <v>153641.5</v>
      </c>
    </row>
    <row r="991" spans="1:9" s="93" customFormat="1" ht="31.5">
      <c r="A991" s="184" t="s">
        <v>90</v>
      </c>
      <c r="B991" s="130"/>
      <c r="C991" s="130" t="s">
        <v>47</v>
      </c>
      <c r="D991" s="130" t="s">
        <v>24</v>
      </c>
      <c r="E991" s="131" t="s">
        <v>366</v>
      </c>
      <c r="F991" s="3">
        <v>600</v>
      </c>
      <c r="G991" s="5">
        <v>146276</v>
      </c>
      <c r="H991" s="5">
        <v>150765.6</v>
      </c>
      <c r="I991" s="5">
        <v>153641.5</v>
      </c>
    </row>
    <row r="992" spans="1:9" s="93" customFormat="1" ht="63">
      <c r="A992" s="184" t="s">
        <v>391</v>
      </c>
      <c r="B992" s="130"/>
      <c r="C992" s="130" t="s">
        <v>47</v>
      </c>
      <c r="D992" s="130" t="s">
        <v>24</v>
      </c>
      <c r="E992" s="30" t="s">
        <v>392</v>
      </c>
      <c r="F992" s="3"/>
      <c r="G992" s="5">
        <f>G993</f>
        <v>43049.1</v>
      </c>
      <c r="H992" s="5">
        <f t="shared" ref="H992:I992" si="462">H993</f>
        <v>45851.8</v>
      </c>
      <c r="I992" s="5">
        <f t="shared" si="462"/>
        <v>45851.8</v>
      </c>
    </row>
    <row r="993" spans="1:9" s="93" customFormat="1" ht="31.5">
      <c r="A993" s="184" t="s">
        <v>90</v>
      </c>
      <c r="B993" s="130"/>
      <c r="C993" s="130" t="s">
        <v>47</v>
      </c>
      <c r="D993" s="130" t="s">
        <v>24</v>
      </c>
      <c r="E993" s="30" t="s">
        <v>392</v>
      </c>
      <c r="F993" s="3" t="s">
        <v>49</v>
      </c>
      <c r="G993" s="5">
        <v>43049.1</v>
      </c>
      <c r="H993" s="5">
        <v>45851.8</v>
      </c>
      <c r="I993" s="5">
        <v>45851.8</v>
      </c>
    </row>
    <row r="994" spans="1:9" s="93" customFormat="1" ht="78.75">
      <c r="A994" s="184" t="s">
        <v>393</v>
      </c>
      <c r="B994" s="130"/>
      <c r="C994" s="130" t="s">
        <v>47</v>
      </c>
      <c r="D994" s="130" t="s">
        <v>24</v>
      </c>
      <c r="E994" s="30" t="s">
        <v>394</v>
      </c>
      <c r="F994" s="3"/>
      <c r="G994" s="5">
        <f>G995+G996</f>
        <v>1000</v>
      </c>
      <c r="H994" s="5">
        <f t="shared" ref="H994:I994" si="463">H995+H996</f>
        <v>2041.8</v>
      </c>
      <c r="I994" s="5">
        <f t="shared" si="463"/>
        <v>2041.8</v>
      </c>
    </row>
    <row r="995" spans="1:9" s="93" customFormat="1" ht="31.5">
      <c r="A995" s="184" t="s">
        <v>90</v>
      </c>
      <c r="B995" s="130"/>
      <c r="C995" s="130" t="s">
        <v>47</v>
      </c>
      <c r="D995" s="130" t="s">
        <v>24</v>
      </c>
      <c r="E995" s="30" t="s">
        <v>394</v>
      </c>
      <c r="F995" s="3" t="s">
        <v>49</v>
      </c>
      <c r="G995" s="5">
        <v>500</v>
      </c>
      <c r="H995" s="5">
        <f>2041.8-H996</f>
        <v>1020.9</v>
      </c>
      <c r="I995" s="5">
        <f>2041.8-I996</f>
        <v>1020.9</v>
      </c>
    </row>
    <row r="996" spans="1:9" s="93" customFormat="1">
      <c r="A996" s="184" t="s">
        <v>10</v>
      </c>
      <c r="B996" s="130"/>
      <c r="C996" s="130" t="s">
        <v>47</v>
      </c>
      <c r="D996" s="130" t="s">
        <v>24</v>
      </c>
      <c r="E996" s="30" t="s">
        <v>394</v>
      </c>
      <c r="F996" s="3" t="s">
        <v>36</v>
      </c>
      <c r="G996" s="5">
        <v>500</v>
      </c>
      <c r="H996" s="5">
        <f>2041.8/2</f>
        <v>1020.9</v>
      </c>
      <c r="I996" s="5">
        <f>2041.8/2</f>
        <v>1020.9</v>
      </c>
    </row>
    <row r="997" spans="1:9" ht="31.5">
      <c r="A997" s="185" t="s">
        <v>384</v>
      </c>
      <c r="B997" s="3"/>
      <c r="C997" s="3" t="s">
        <v>47</v>
      </c>
      <c r="D997" s="3" t="s">
        <v>24</v>
      </c>
      <c r="E997" s="20" t="s">
        <v>408</v>
      </c>
      <c r="F997" s="3"/>
      <c r="G997" s="5">
        <f>G998</f>
        <v>375</v>
      </c>
      <c r="H997" s="5">
        <f t="shared" ref="H997:I998" si="464">H998</f>
        <v>300</v>
      </c>
      <c r="I997" s="5">
        <f t="shared" si="464"/>
        <v>600</v>
      </c>
    </row>
    <row r="998" spans="1:9">
      <c r="A998" s="185" t="s">
        <v>18</v>
      </c>
      <c r="B998" s="3"/>
      <c r="C998" s="3" t="s">
        <v>47</v>
      </c>
      <c r="D998" s="3" t="s">
        <v>24</v>
      </c>
      <c r="E998" s="20" t="s">
        <v>610</v>
      </c>
      <c r="F998" s="3"/>
      <c r="G998" s="5">
        <f>G999</f>
        <v>375</v>
      </c>
      <c r="H998" s="5">
        <f t="shared" si="464"/>
        <v>300</v>
      </c>
      <c r="I998" s="5">
        <f t="shared" si="464"/>
        <v>600</v>
      </c>
    </row>
    <row r="999" spans="1:9" ht="31.5">
      <c r="A999" s="185" t="s">
        <v>90</v>
      </c>
      <c r="B999" s="3"/>
      <c r="C999" s="3" t="s">
        <v>47</v>
      </c>
      <c r="D999" s="3" t="s">
        <v>24</v>
      </c>
      <c r="E999" s="20" t="s">
        <v>610</v>
      </c>
      <c r="F999" s="3" t="s">
        <v>49</v>
      </c>
      <c r="G999" s="5">
        <v>375</v>
      </c>
      <c r="H999" s="5">
        <v>300</v>
      </c>
      <c r="I999" s="5">
        <v>600</v>
      </c>
    </row>
    <row r="1000" spans="1:9" ht="47.25">
      <c r="A1000" s="185" t="s">
        <v>835</v>
      </c>
      <c r="B1000" s="3"/>
      <c r="C1000" s="3" t="s">
        <v>47</v>
      </c>
      <c r="D1000" s="3" t="s">
        <v>24</v>
      </c>
      <c r="E1000" s="20" t="s">
        <v>385</v>
      </c>
      <c r="F1000" s="3"/>
      <c r="G1000" s="5">
        <f>G1001</f>
        <v>2200</v>
      </c>
      <c r="H1000" s="5">
        <f t="shared" ref="H1000:I1001" si="465">H1001</f>
        <v>200</v>
      </c>
      <c r="I1000" s="5">
        <f t="shared" si="465"/>
        <v>500</v>
      </c>
    </row>
    <row r="1001" spans="1:9">
      <c r="A1001" s="185" t="s">
        <v>18</v>
      </c>
      <c r="B1001" s="3"/>
      <c r="C1001" s="3" t="s">
        <v>47</v>
      </c>
      <c r="D1001" s="3" t="s">
        <v>24</v>
      </c>
      <c r="E1001" s="20" t="s">
        <v>386</v>
      </c>
      <c r="F1001" s="3"/>
      <c r="G1001" s="5">
        <f>G1002</f>
        <v>2200</v>
      </c>
      <c r="H1001" s="5">
        <f t="shared" si="465"/>
        <v>200</v>
      </c>
      <c r="I1001" s="5">
        <f t="shared" si="465"/>
        <v>500</v>
      </c>
    </row>
    <row r="1002" spans="1:9" ht="31.5">
      <c r="A1002" s="185" t="s">
        <v>90</v>
      </c>
      <c r="B1002" s="3"/>
      <c r="C1002" s="3" t="s">
        <v>47</v>
      </c>
      <c r="D1002" s="3" t="s">
        <v>24</v>
      </c>
      <c r="E1002" s="20" t="s">
        <v>386</v>
      </c>
      <c r="F1002" s="3" t="s">
        <v>49</v>
      </c>
      <c r="G1002" s="5">
        <v>2200</v>
      </c>
      <c r="H1002" s="5">
        <v>200</v>
      </c>
      <c r="I1002" s="5">
        <v>500</v>
      </c>
    </row>
    <row r="1003" spans="1:9" ht="31.5" hidden="1">
      <c r="A1003" s="185" t="s">
        <v>373</v>
      </c>
      <c r="B1003" s="3"/>
      <c r="C1003" s="3" t="s">
        <v>47</v>
      </c>
      <c r="D1003" s="3" t="s">
        <v>24</v>
      </c>
      <c r="E1003" s="20" t="s">
        <v>374</v>
      </c>
      <c r="F1003" s="3"/>
      <c r="G1003" s="5">
        <f>G1004</f>
        <v>0</v>
      </c>
      <c r="H1003" s="5">
        <f>H1004</f>
        <v>0</v>
      </c>
      <c r="I1003" s="5">
        <f>I1004</f>
        <v>0</v>
      </c>
    </row>
    <row r="1004" spans="1:9" ht="31.5" hidden="1">
      <c r="A1004" s="185" t="s">
        <v>90</v>
      </c>
      <c r="B1004" s="3"/>
      <c r="C1004" s="3" t="s">
        <v>47</v>
      </c>
      <c r="D1004" s="3" t="s">
        <v>24</v>
      </c>
      <c r="E1004" s="20" t="s">
        <v>374</v>
      </c>
      <c r="F1004" s="3" t="s">
        <v>49</v>
      </c>
      <c r="G1004" s="5"/>
      <c r="H1004" s="5"/>
      <c r="I1004" s="5"/>
    </row>
    <row r="1005" spans="1:9">
      <c r="A1005" s="185" t="s">
        <v>395</v>
      </c>
      <c r="B1005" s="3"/>
      <c r="C1005" s="3" t="s">
        <v>47</v>
      </c>
      <c r="D1005" s="3" t="s">
        <v>47</v>
      </c>
      <c r="E1005" s="3"/>
      <c r="F1005" s="3"/>
      <c r="G1005" s="5">
        <f>SUM(G1011+G1026)+G1006</f>
        <v>5101.5</v>
      </c>
      <c r="H1005" s="5">
        <f t="shared" ref="H1005:I1005" si="466">SUM(H1011+H1026)+H1006</f>
        <v>5101.5</v>
      </c>
      <c r="I1005" s="5">
        <f t="shared" si="466"/>
        <v>8801.7999999999993</v>
      </c>
    </row>
    <row r="1006" spans="1:9" s="93" customFormat="1" ht="31.5">
      <c r="A1006" s="85" t="s">
        <v>863</v>
      </c>
      <c r="B1006" s="94"/>
      <c r="C1006" s="90" t="s">
        <v>47</v>
      </c>
      <c r="D1006" s="90" t="s">
        <v>47</v>
      </c>
      <c r="E1006" s="91" t="s">
        <v>673</v>
      </c>
      <c r="F1006" s="91"/>
      <c r="G1006" s="92">
        <f t="shared" ref="G1006:I1007" si="467">G1007</f>
        <v>253</v>
      </c>
      <c r="H1006" s="92">
        <f t="shared" si="467"/>
        <v>253</v>
      </c>
      <c r="I1006" s="92">
        <f t="shared" si="467"/>
        <v>253</v>
      </c>
    </row>
    <row r="1007" spans="1:9">
      <c r="A1007" s="185" t="s">
        <v>147</v>
      </c>
      <c r="B1007" s="186"/>
      <c r="C1007" s="186" t="s">
        <v>47</v>
      </c>
      <c r="D1007" s="186" t="s">
        <v>47</v>
      </c>
      <c r="E1007" s="186" t="s">
        <v>674</v>
      </c>
      <c r="F1007" s="186"/>
      <c r="G1007" s="7">
        <f t="shared" si="467"/>
        <v>253</v>
      </c>
      <c r="H1007" s="7">
        <f t="shared" si="467"/>
        <v>253</v>
      </c>
      <c r="I1007" s="7">
        <f t="shared" si="467"/>
        <v>253</v>
      </c>
    </row>
    <row r="1008" spans="1:9" ht="47.25">
      <c r="A1008" s="185" t="s">
        <v>762</v>
      </c>
      <c r="B1008" s="186"/>
      <c r="C1008" s="186" t="s">
        <v>47</v>
      </c>
      <c r="D1008" s="186" t="s">
        <v>47</v>
      </c>
      <c r="E1008" s="186" t="s">
        <v>675</v>
      </c>
      <c r="F1008" s="186"/>
      <c r="G1008" s="7">
        <f t="shared" ref="G1008:I1009" si="468">SUM(G1009)</f>
        <v>253</v>
      </c>
      <c r="H1008" s="7">
        <f t="shared" si="468"/>
        <v>253</v>
      </c>
      <c r="I1008" s="7">
        <f t="shared" si="468"/>
        <v>253</v>
      </c>
    </row>
    <row r="1009" spans="1:9">
      <c r="A1009" s="185" t="s">
        <v>204</v>
      </c>
      <c r="B1009" s="186"/>
      <c r="C1009" s="186" t="s">
        <v>47</v>
      </c>
      <c r="D1009" s="186" t="s">
        <v>47</v>
      </c>
      <c r="E1009" s="186" t="s">
        <v>676</v>
      </c>
      <c r="F1009" s="186"/>
      <c r="G1009" s="7">
        <f t="shared" si="468"/>
        <v>253</v>
      </c>
      <c r="H1009" s="7">
        <f t="shared" si="468"/>
        <v>253</v>
      </c>
      <c r="I1009" s="7">
        <f t="shared" si="468"/>
        <v>253</v>
      </c>
    </row>
    <row r="1010" spans="1:9" ht="31.5">
      <c r="A1010" s="185" t="s">
        <v>22</v>
      </c>
      <c r="B1010" s="186"/>
      <c r="C1010" s="186" t="s">
        <v>47</v>
      </c>
      <c r="D1010" s="186" t="s">
        <v>47</v>
      </c>
      <c r="E1010" s="186" t="s">
        <v>676</v>
      </c>
      <c r="F1010" s="186" t="s">
        <v>32</v>
      </c>
      <c r="G1010" s="7">
        <v>253</v>
      </c>
      <c r="H1010" s="7">
        <v>253</v>
      </c>
      <c r="I1010" s="7">
        <v>253</v>
      </c>
    </row>
    <row r="1011" spans="1:9" s="93" customFormat="1" ht="31.5">
      <c r="A1011" s="85" t="s">
        <v>734</v>
      </c>
      <c r="B1011" s="94"/>
      <c r="C1011" s="90" t="s">
        <v>47</v>
      </c>
      <c r="D1011" s="90" t="s">
        <v>47</v>
      </c>
      <c r="E1011" s="91" t="s">
        <v>236</v>
      </c>
      <c r="F1011" s="91"/>
      <c r="G1011" s="92">
        <f>G1012+G1018</f>
        <v>4670</v>
      </c>
      <c r="H1011" s="92">
        <f t="shared" ref="H1011:I1011" si="469">H1012+H1018</f>
        <v>4670</v>
      </c>
      <c r="I1011" s="92">
        <f t="shared" si="469"/>
        <v>8370.2999999999993</v>
      </c>
    </row>
    <row r="1012" spans="1:9">
      <c r="A1012" s="185" t="s">
        <v>146</v>
      </c>
      <c r="B1012" s="3"/>
      <c r="C1012" s="3" t="s">
        <v>47</v>
      </c>
      <c r="D1012" s="3" t="s">
        <v>47</v>
      </c>
      <c r="E1012" s="20" t="s">
        <v>375</v>
      </c>
      <c r="F1012" s="3"/>
      <c r="G1012" s="5">
        <f>G1013</f>
        <v>420</v>
      </c>
      <c r="H1012" s="5">
        <f t="shared" ref="H1012:I1012" si="470">H1013</f>
        <v>420</v>
      </c>
      <c r="I1012" s="5">
        <f t="shared" si="470"/>
        <v>420</v>
      </c>
    </row>
    <row r="1013" spans="1:9" ht="22.5" customHeight="1">
      <c r="A1013" s="185" t="s">
        <v>623</v>
      </c>
      <c r="B1013" s="3"/>
      <c r="C1013" s="3" t="s">
        <v>47</v>
      </c>
      <c r="D1013" s="3" t="s">
        <v>47</v>
      </c>
      <c r="E1013" s="20" t="s">
        <v>624</v>
      </c>
      <c r="F1013" s="3"/>
      <c r="G1013" s="5">
        <f>G1014</f>
        <v>420</v>
      </c>
      <c r="H1013" s="5">
        <f t="shared" ref="H1013:I1013" si="471">H1014</f>
        <v>420</v>
      </c>
      <c r="I1013" s="5">
        <f t="shared" si="471"/>
        <v>420</v>
      </c>
    </row>
    <row r="1014" spans="1:9">
      <c r="A1014" s="185" t="s">
        <v>400</v>
      </c>
      <c r="B1014" s="3"/>
      <c r="C1014" s="3" t="s">
        <v>47</v>
      </c>
      <c r="D1014" s="3" t="s">
        <v>47</v>
      </c>
      <c r="E1014" s="3" t="s">
        <v>625</v>
      </c>
      <c r="F1014" s="3"/>
      <c r="G1014" s="5">
        <f>G1015+G1016</f>
        <v>420</v>
      </c>
      <c r="H1014" s="5">
        <f t="shared" ref="H1014:I1014" si="472">H1015+H1016</f>
        <v>420</v>
      </c>
      <c r="I1014" s="5">
        <f t="shared" si="472"/>
        <v>420</v>
      </c>
    </row>
    <row r="1015" spans="1:9" ht="31.5">
      <c r="A1015" s="185" t="s">
        <v>22</v>
      </c>
      <c r="B1015" s="3"/>
      <c r="C1015" s="3" t="s">
        <v>47</v>
      </c>
      <c r="D1015" s="3" t="s">
        <v>47</v>
      </c>
      <c r="E1015" s="3" t="s">
        <v>625</v>
      </c>
      <c r="F1015" s="3" t="s">
        <v>32</v>
      </c>
      <c r="G1015" s="5">
        <v>370</v>
      </c>
      <c r="H1015" s="5">
        <v>370</v>
      </c>
      <c r="I1015" s="5">
        <v>370</v>
      </c>
    </row>
    <row r="1016" spans="1:9">
      <c r="A1016" s="185" t="s">
        <v>19</v>
      </c>
      <c r="B1016" s="3"/>
      <c r="C1016" s="3" t="s">
        <v>47</v>
      </c>
      <c r="D1016" s="3" t="s">
        <v>47</v>
      </c>
      <c r="E1016" s="3" t="s">
        <v>625</v>
      </c>
      <c r="F1016" s="3" t="s">
        <v>39</v>
      </c>
      <c r="G1016" s="5">
        <v>50</v>
      </c>
      <c r="H1016" s="5">
        <v>50</v>
      </c>
      <c r="I1016" s="5">
        <v>50</v>
      </c>
    </row>
    <row r="1017" spans="1:9">
      <c r="A1017" s="185" t="s">
        <v>147</v>
      </c>
      <c r="B1017" s="3"/>
      <c r="C1017" s="3" t="s">
        <v>47</v>
      </c>
      <c r="D1017" s="3" t="s">
        <v>47</v>
      </c>
      <c r="E1017" s="3" t="s">
        <v>363</v>
      </c>
      <c r="F1017" s="3"/>
      <c r="G1017" s="5">
        <f>G1018</f>
        <v>4250</v>
      </c>
      <c r="H1017" s="5">
        <f t="shared" ref="H1017:I1017" si="473">H1018</f>
        <v>4250</v>
      </c>
      <c r="I1017" s="5">
        <f t="shared" si="473"/>
        <v>7950.2999999999993</v>
      </c>
    </row>
    <row r="1018" spans="1:9" ht="47.25">
      <c r="A1018" s="185" t="s">
        <v>835</v>
      </c>
      <c r="B1018" s="3"/>
      <c r="C1018" s="3" t="s">
        <v>47</v>
      </c>
      <c r="D1018" s="186" t="s">
        <v>47</v>
      </c>
      <c r="E1018" s="3" t="s">
        <v>385</v>
      </c>
      <c r="F1018" s="186"/>
      <c r="G1018" s="5">
        <f>G1019+G1022</f>
        <v>4250</v>
      </c>
      <c r="H1018" s="5">
        <f t="shared" ref="H1018:I1018" si="474">H1019+H1022</f>
        <v>4250</v>
      </c>
      <c r="I1018" s="5">
        <f t="shared" si="474"/>
        <v>7950.2999999999993</v>
      </c>
    </row>
    <row r="1019" spans="1:9">
      <c r="A1019" s="185" t="s">
        <v>18</v>
      </c>
      <c r="B1019" s="20"/>
      <c r="C1019" s="3" t="s">
        <v>47</v>
      </c>
      <c r="D1019" s="3" t="s">
        <v>47</v>
      </c>
      <c r="E1019" s="3" t="s">
        <v>386</v>
      </c>
      <c r="F1019" s="3"/>
      <c r="G1019" s="5">
        <f>SUM(G1020:G1021)</f>
        <v>250</v>
      </c>
      <c r="H1019" s="5">
        <f t="shared" ref="H1019:I1019" si="475">H1020</f>
        <v>250</v>
      </c>
      <c r="I1019" s="5">
        <f t="shared" si="475"/>
        <v>500</v>
      </c>
    </row>
    <row r="1020" spans="1:9" ht="31.5">
      <c r="A1020" s="185" t="s">
        <v>22</v>
      </c>
      <c r="B1020" s="20"/>
      <c r="C1020" s="3" t="s">
        <v>47</v>
      </c>
      <c r="D1020" s="3" t="s">
        <v>47</v>
      </c>
      <c r="E1020" s="3" t="s">
        <v>386</v>
      </c>
      <c r="F1020" s="3" t="s">
        <v>32</v>
      </c>
      <c r="G1020" s="5">
        <v>250</v>
      </c>
      <c r="H1020" s="5">
        <v>250</v>
      </c>
      <c r="I1020" s="5">
        <v>500</v>
      </c>
    </row>
    <row r="1021" spans="1:9">
      <c r="A1021" s="185" t="s">
        <v>19</v>
      </c>
      <c r="B1021" s="20"/>
      <c r="C1021" s="3" t="s">
        <v>47</v>
      </c>
      <c r="D1021" s="3" t="s">
        <v>47</v>
      </c>
      <c r="E1021" s="3" t="s">
        <v>386</v>
      </c>
      <c r="F1021" s="3" t="s">
        <v>39</v>
      </c>
      <c r="G1021" s="5">
        <v>0</v>
      </c>
      <c r="H1021" s="5">
        <v>0</v>
      </c>
      <c r="I1021" s="5">
        <v>0</v>
      </c>
    </row>
    <row r="1022" spans="1:9">
      <c r="A1022" s="185" t="s">
        <v>836</v>
      </c>
      <c r="B1022" s="20"/>
      <c r="C1022" s="3" t="s">
        <v>47</v>
      </c>
      <c r="D1022" s="3" t="s">
        <v>47</v>
      </c>
      <c r="E1022" s="3" t="s">
        <v>626</v>
      </c>
      <c r="F1022" s="3"/>
      <c r="G1022" s="5">
        <f>G1023+G1024+G1025</f>
        <v>4000</v>
      </c>
      <c r="H1022" s="5">
        <f t="shared" ref="H1022:I1022" si="476">H1023+H1024+H1025</f>
        <v>4000</v>
      </c>
      <c r="I1022" s="5">
        <f t="shared" si="476"/>
        <v>7450.2999999999993</v>
      </c>
    </row>
    <row r="1023" spans="1:9" ht="47.25">
      <c r="A1023" s="2" t="s">
        <v>21</v>
      </c>
      <c r="B1023" s="20"/>
      <c r="C1023" s="3" t="s">
        <v>47</v>
      </c>
      <c r="D1023" s="3" t="s">
        <v>47</v>
      </c>
      <c r="E1023" s="3" t="s">
        <v>626</v>
      </c>
      <c r="F1023" s="3" t="s">
        <v>31</v>
      </c>
      <c r="G1023" s="5">
        <v>4000</v>
      </c>
      <c r="H1023" s="5">
        <v>4000</v>
      </c>
      <c r="I1023" s="5">
        <v>6191.7</v>
      </c>
    </row>
    <row r="1024" spans="1:9" ht="31.5">
      <c r="A1024" s="185" t="s">
        <v>22</v>
      </c>
      <c r="B1024" s="20"/>
      <c r="C1024" s="3" t="s">
        <v>47</v>
      </c>
      <c r="D1024" s="3" t="s">
        <v>47</v>
      </c>
      <c r="E1024" s="3" t="s">
        <v>626</v>
      </c>
      <c r="F1024" s="3" t="s">
        <v>32</v>
      </c>
      <c r="G1024" s="5"/>
      <c r="H1024" s="5"/>
      <c r="I1024" s="5">
        <v>1258.5999999999999</v>
      </c>
    </row>
    <row r="1025" spans="1:9" ht="31.5" hidden="1">
      <c r="A1025" s="185" t="s">
        <v>90</v>
      </c>
      <c r="B1025" s="20"/>
      <c r="C1025" s="3" t="s">
        <v>47</v>
      </c>
      <c r="D1025" s="3" t="s">
        <v>47</v>
      </c>
      <c r="E1025" s="3" t="s">
        <v>626</v>
      </c>
      <c r="F1025" s="3" t="s">
        <v>49</v>
      </c>
      <c r="G1025" s="5">
        <v>0</v>
      </c>
      <c r="H1025" s="5">
        <v>0</v>
      </c>
      <c r="I1025" s="5">
        <v>0</v>
      </c>
    </row>
    <row r="1026" spans="1:9" s="93" customFormat="1" ht="47.25">
      <c r="A1026" s="85" t="s">
        <v>725</v>
      </c>
      <c r="B1026" s="94"/>
      <c r="C1026" s="90" t="s">
        <v>47</v>
      </c>
      <c r="D1026" s="90" t="s">
        <v>47</v>
      </c>
      <c r="E1026" s="91" t="s">
        <v>237</v>
      </c>
      <c r="F1026" s="91"/>
      <c r="G1026" s="92">
        <f>G1027</f>
        <v>178.5</v>
      </c>
      <c r="H1026" s="92">
        <f t="shared" ref="H1026:I1026" si="477">H1027</f>
        <v>178.5</v>
      </c>
      <c r="I1026" s="92">
        <f t="shared" si="477"/>
        <v>178.5</v>
      </c>
    </row>
    <row r="1027" spans="1:9">
      <c r="A1027" s="185" t="s">
        <v>147</v>
      </c>
      <c r="B1027" s="186"/>
      <c r="C1027" s="186" t="s">
        <v>47</v>
      </c>
      <c r="D1027" s="186" t="s">
        <v>47</v>
      </c>
      <c r="E1027" s="186" t="s">
        <v>396</v>
      </c>
      <c r="F1027" s="186"/>
      <c r="G1027" s="7">
        <f>G1028</f>
        <v>178.5</v>
      </c>
      <c r="H1027" s="7">
        <f t="shared" ref="H1027:I1027" si="478">H1028</f>
        <v>178.5</v>
      </c>
      <c r="I1027" s="7">
        <f t="shared" si="478"/>
        <v>178.5</v>
      </c>
    </row>
    <row r="1028" spans="1:9" ht="31.5">
      <c r="A1028" s="185" t="s">
        <v>397</v>
      </c>
      <c r="B1028" s="186"/>
      <c r="C1028" s="186" t="s">
        <v>47</v>
      </c>
      <c r="D1028" s="186" t="s">
        <v>47</v>
      </c>
      <c r="E1028" s="186" t="s">
        <v>398</v>
      </c>
      <c r="F1028" s="186"/>
      <c r="G1028" s="7">
        <f>G1029</f>
        <v>178.5</v>
      </c>
      <c r="H1028" s="7">
        <f>H1029</f>
        <v>178.5</v>
      </c>
      <c r="I1028" s="7">
        <f>I1029</f>
        <v>178.5</v>
      </c>
    </row>
    <row r="1029" spans="1:9">
      <c r="A1029" s="185" t="s">
        <v>18</v>
      </c>
      <c r="B1029" s="186"/>
      <c r="C1029" s="186" t="s">
        <v>47</v>
      </c>
      <c r="D1029" s="186" t="s">
        <v>47</v>
      </c>
      <c r="E1029" s="186" t="s">
        <v>399</v>
      </c>
      <c r="F1029" s="186"/>
      <c r="G1029" s="7">
        <f>G1030</f>
        <v>178.5</v>
      </c>
      <c r="H1029" s="7">
        <f t="shared" ref="H1029:I1029" si="479">H1030</f>
        <v>178.5</v>
      </c>
      <c r="I1029" s="7">
        <f t="shared" si="479"/>
        <v>178.5</v>
      </c>
    </row>
    <row r="1030" spans="1:9" ht="31.5">
      <c r="A1030" s="185" t="s">
        <v>22</v>
      </c>
      <c r="B1030" s="186"/>
      <c r="C1030" s="186" t="s">
        <v>47</v>
      </c>
      <c r="D1030" s="186" t="s">
        <v>47</v>
      </c>
      <c r="E1030" s="186" t="s">
        <v>399</v>
      </c>
      <c r="F1030" s="186" t="s">
        <v>32</v>
      </c>
      <c r="G1030" s="7">
        <v>178.5</v>
      </c>
      <c r="H1030" s="7">
        <v>178.5</v>
      </c>
      <c r="I1030" s="7">
        <v>178.5</v>
      </c>
    </row>
    <row r="1031" spans="1:9">
      <c r="A1031" s="185" t="s">
        <v>74</v>
      </c>
      <c r="B1031" s="3"/>
      <c r="C1031" s="3" t="s">
        <v>47</v>
      </c>
      <c r="D1031" s="3" t="s">
        <v>64</v>
      </c>
      <c r="E1031" s="3"/>
      <c r="F1031" s="3"/>
      <c r="G1031" s="5">
        <f>G1032</f>
        <v>142995.80000000002</v>
      </c>
      <c r="H1031" s="5">
        <f t="shared" ref="H1031:I1031" si="480">H1032</f>
        <v>148861.09999999998</v>
      </c>
      <c r="I1031" s="5">
        <f t="shared" si="480"/>
        <v>157091.5</v>
      </c>
    </row>
    <row r="1032" spans="1:9" s="93" customFormat="1" ht="31.5">
      <c r="A1032" s="85" t="s">
        <v>734</v>
      </c>
      <c r="B1032" s="94"/>
      <c r="C1032" s="90" t="s">
        <v>47</v>
      </c>
      <c r="D1032" s="90" t="s">
        <v>64</v>
      </c>
      <c r="E1032" s="91" t="s">
        <v>236</v>
      </c>
      <c r="F1032" s="91"/>
      <c r="G1032" s="92">
        <f>G1033+G1037</f>
        <v>142995.80000000002</v>
      </c>
      <c r="H1032" s="92">
        <f>H1033+H1037</f>
        <v>148861.09999999998</v>
      </c>
      <c r="I1032" s="92">
        <f>I1033+I1037</f>
        <v>157091.5</v>
      </c>
    </row>
    <row r="1033" spans="1:9">
      <c r="A1033" s="185" t="s">
        <v>603</v>
      </c>
      <c r="B1033" s="3"/>
      <c r="C1033" s="3" t="s">
        <v>47</v>
      </c>
      <c r="D1033" s="66" t="s">
        <v>64</v>
      </c>
      <c r="E1033" s="20" t="s">
        <v>604</v>
      </c>
      <c r="F1033" s="186"/>
      <c r="G1033" s="7">
        <f>G1034</f>
        <v>1270.5</v>
      </c>
      <c r="H1033" s="7">
        <f t="shared" ref="H1033:I1033" si="481">H1034</f>
        <v>1270.5</v>
      </c>
      <c r="I1033" s="7">
        <f t="shared" si="481"/>
        <v>1270.5</v>
      </c>
    </row>
    <row r="1034" spans="1:9" ht="31.5">
      <c r="A1034" s="185" t="s">
        <v>628</v>
      </c>
      <c r="B1034" s="3"/>
      <c r="C1034" s="3" t="s">
        <v>47</v>
      </c>
      <c r="D1034" s="3" t="s">
        <v>64</v>
      </c>
      <c r="E1034" s="18" t="s">
        <v>605</v>
      </c>
      <c r="F1034" s="3"/>
      <c r="G1034" s="7">
        <f>G1035</f>
        <v>1270.5</v>
      </c>
      <c r="H1034" s="7">
        <f t="shared" ref="H1034:I1034" si="482">H1035</f>
        <v>1270.5</v>
      </c>
      <c r="I1034" s="7">
        <f t="shared" si="482"/>
        <v>1270.5</v>
      </c>
    </row>
    <row r="1035" spans="1:9" ht="22.5" customHeight="1">
      <c r="A1035" s="185" t="s">
        <v>406</v>
      </c>
      <c r="B1035" s="3"/>
      <c r="C1035" s="3" t="s">
        <v>47</v>
      </c>
      <c r="D1035" s="186" t="s">
        <v>64</v>
      </c>
      <c r="E1035" s="3" t="s">
        <v>837</v>
      </c>
      <c r="F1035" s="186"/>
      <c r="G1035" s="5">
        <f>G1036</f>
        <v>1270.5</v>
      </c>
      <c r="H1035" s="5">
        <f t="shared" ref="H1035:I1035" si="483">H1036</f>
        <v>1270.5</v>
      </c>
      <c r="I1035" s="5">
        <f t="shared" si="483"/>
        <v>1270.5</v>
      </c>
    </row>
    <row r="1036" spans="1:9">
      <c r="A1036" s="185" t="s">
        <v>10</v>
      </c>
      <c r="B1036" s="3"/>
      <c r="C1036" s="3" t="s">
        <v>47</v>
      </c>
      <c r="D1036" s="186" t="s">
        <v>64</v>
      </c>
      <c r="E1036" s="3" t="s">
        <v>837</v>
      </c>
      <c r="F1036" s="186" t="s">
        <v>36</v>
      </c>
      <c r="G1036" s="5">
        <v>1270.5</v>
      </c>
      <c r="H1036" s="5">
        <v>1270.5</v>
      </c>
      <c r="I1036" s="5">
        <v>1270.5</v>
      </c>
    </row>
    <row r="1037" spans="1:9">
      <c r="A1037" s="65" t="s">
        <v>143</v>
      </c>
      <c r="B1037" s="186"/>
      <c r="C1037" s="186" t="s">
        <v>47</v>
      </c>
      <c r="D1037" s="186" t="s">
        <v>64</v>
      </c>
      <c r="E1037" s="20" t="s">
        <v>363</v>
      </c>
      <c r="F1037" s="20"/>
      <c r="G1037" s="7">
        <f>G1038+G1049+G1053+G1056</f>
        <v>141725.30000000002</v>
      </c>
      <c r="H1037" s="7">
        <f t="shared" ref="H1037:I1037" si="484">H1038+H1049+H1053+H1056</f>
        <v>147590.59999999998</v>
      </c>
      <c r="I1037" s="7">
        <f t="shared" si="484"/>
        <v>155821</v>
      </c>
    </row>
    <row r="1038" spans="1:9" ht="31.5">
      <c r="A1038" s="185" t="s">
        <v>622</v>
      </c>
      <c r="B1038" s="70"/>
      <c r="C1038" s="70" t="s">
        <v>47</v>
      </c>
      <c r="D1038" s="70" t="s">
        <v>64</v>
      </c>
      <c r="E1038" s="140" t="s">
        <v>364</v>
      </c>
      <c r="F1038" s="70"/>
      <c r="G1038" s="71">
        <f>G1042+G1046+G1039</f>
        <v>26372.799999999999</v>
      </c>
      <c r="H1038" s="71">
        <f t="shared" ref="H1038:I1038" si="485">H1042+H1046+H1039</f>
        <v>27218.3</v>
      </c>
      <c r="I1038" s="71">
        <f t="shared" si="485"/>
        <v>27523</v>
      </c>
    </row>
    <row r="1039" spans="1:9" ht="63">
      <c r="A1039" s="184" t="s">
        <v>627</v>
      </c>
      <c r="B1039" s="130"/>
      <c r="C1039" s="130" t="s">
        <v>47</v>
      </c>
      <c r="D1039" s="130" t="s">
        <v>64</v>
      </c>
      <c r="E1039" s="30" t="s">
        <v>838</v>
      </c>
      <c r="F1039" s="3"/>
      <c r="G1039" s="5">
        <f>G1040+G1041</f>
        <v>5947.5</v>
      </c>
      <c r="H1039" s="5">
        <f t="shared" ref="H1039:I1039" si="486">H1040+H1041</f>
        <v>5962.7</v>
      </c>
      <c r="I1039" s="5">
        <f t="shared" si="486"/>
        <v>5978.7</v>
      </c>
    </row>
    <row r="1040" spans="1:9" ht="47.25">
      <c r="A1040" s="184" t="s">
        <v>21</v>
      </c>
      <c r="B1040" s="130"/>
      <c r="C1040" s="130" t="s">
        <v>47</v>
      </c>
      <c r="D1040" s="130" t="s">
        <v>64</v>
      </c>
      <c r="E1040" s="30" t="s">
        <v>838</v>
      </c>
      <c r="F1040" s="3" t="s">
        <v>31</v>
      </c>
      <c r="G1040" s="7">
        <v>5610.2</v>
      </c>
      <c r="H1040" s="7">
        <f>5625.5-0.1</f>
        <v>5625.4</v>
      </c>
      <c r="I1040" s="7">
        <v>5641.4</v>
      </c>
    </row>
    <row r="1041" spans="1:9" ht="31.5">
      <c r="A1041" s="184" t="s">
        <v>22</v>
      </c>
      <c r="B1041" s="130"/>
      <c r="C1041" s="130" t="s">
        <v>47</v>
      </c>
      <c r="D1041" s="130" t="s">
        <v>64</v>
      </c>
      <c r="E1041" s="30" t="s">
        <v>838</v>
      </c>
      <c r="F1041" s="3" t="s">
        <v>32</v>
      </c>
      <c r="G1041" s="7">
        <v>337.3</v>
      </c>
      <c r="H1041" s="7">
        <v>337.3</v>
      </c>
      <c r="I1041" s="7">
        <v>337.3</v>
      </c>
    </row>
    <row r="1042" spans="1:9">
      <c r="A1042" s="185" t="s">
        <v>216</v>
      </c>
      <c r="B1042" s="70"/>
      <c r="C1042" s="70" t="s">
        <v>47</v>
      </c>
      <c r="D1042" s="70" t="s">
        <v>64</v>
      </c>
      <c r="E1042" s="140" t="s">
        <v>366</v>
      </c>
      <c r="F1042" s="70"/>
      <c r="G1042" s="5">
        <f>SUM(G1043:G1045)</f>
        <v>12425.3</v>
      </c>
      <c r="H1042" s="5">
        <f t="shared" ref="H1042:I1042" si="487">SUM(H1043:H1045)</f>
        <v>13255.6</v>
      </c>
      <c r="I1042" s="5">
        <f t="shared" si="487"/>
        <v>13544.3</v>
      </c>
    </row>
    <row r="1043" spans="1:9" ht="47.25">
      <c r="A1043" s="141" t="s">
        <v>21</v>
      </c>
      <c r="B1043" s="70"/>
      <c r="C1043" s="70" t="s">
        <v>47</v>
      </c>
      <c r="D1043" s="70" t="s">
        <v>64</v>
      </c>
      <c r="E1043" s="140" t="s">
        <v>366</v>
      </c>
      <c r="F1043" s="70" t="s">
        <v>31</v>
      </c>
      <c r="G1043" s="71">
        <v>10958.4</v>
      </c>
      <c r="H1043" s="71">
        <v>11794.1</v>
      </c>
      <c r="I1043" s="71">
        <v>11794.1</v>
      </c>
    </row>
    <row r="1044" spans="1:9" ht="31.5">
      <c r="A1044" s="72" t="s">
        <v>22</v>
      </c>
      <c r="B1044" s="70"/>
      <c r="C1044" s="70" t="s">
        <v>47</v>
      </c>
      <c r="D1044" s="70" t="s">
        <v>64</v>
      </c>
      <c r="E1044" s="140" t="s">
        <v>366</v>
      </c>
      <c r="F1044" s="70" t="s">
        <v>32</v>
      </c>
      <c r="G1044" s="71">
        <f>12425.3-10958.4-90.9</f>
        <v>1375.9999999999995</v>
      </c>
      <c r="H1044" s="71">
        <f>13255.6-11794.1-90.9</f>
        <v>1370.6</v>
      </c>
      <c r="I1044" s="71">
        <f>13544.3-11794.1-90.9</f>
        <v>1659.2999999999988</v>
      </c>
    </row>
    <row r="1045" spans="1:9">
      <c r="A1045" s="72" t="s">
        <v>10</v>
      </c>
      <c r="B1045" s="70"/>
      <c r="C1045" s="70" t="s">
        <v>47</v>
      </c>
      <c r="D1045" s="70" t="s">
        <v>64</v>
      </c>
      <c r="E1045" s="140" t="s">
        <v>366</v>
      </c>
      <c r="F1045" s="70" t="s">
        <v>36</v>
      </c>
      <c r="G1045" s="71">
        <v>90.9</v>
      </c>
      <c r="H1045" s="71">
        <v>90.9</v>
      </c>
      <c r="I1045" s="71">
        <v>90.9</v>
      </c>
    </row>
    <row r="1046" spans="1:9">
      <c r="A1046" s="21" t="s">
        <v>405</v>
      </c>
      <c r="B1046" s="3"/>
      <c r="C1046" s="3" t="s">
        <v>47</v>
      </c>
      <c r="D1046" s="186" t="s">
        <v>64</v>
      </c>
      <c r="E1046" s="3" t="s">
        <v>629</v>
      </c>
      <c r="F1046" s="186"/>
      <c r="G1046" s="5">
        <f>SUM(G1047:G1048)</f>
        <v>8000</v>
      </c>
      <c r="H1046" s="5">
        <f t="shared" ref="H1046:I1046" si="488">SUM(H1047:H1048)</f>
        <v>8000</v>
      </c>
      <c r="I1046" s="5">
        <f t="shared" si="488"/>
        <v>8000</v>
      </c>
    </row>
    <row r="1047" spans="1:9" ht="31.5">
      <c r="A1047" s="185" t="s">
        <v>22</v>
      </c>
      <c r="B1047" s="186"/>
      <c r="C1047" s="186" t="s">
        <v>47</v>
      </c>
      <c r="D1047" s="186" t="s">
        <v>64</v>
      </c>
      <c r="E1047" s="3" t="s">
        <v>629</v>
      </c>
      <c r="F1047" s="186" t="s">
        <v>32</v>
      </c>
      <c r="G1047" s="69">
        <v>8000</v>
      </c>
      <c r="H1047" s="69">
        <v>8000</v>
      </c>
      <c r="I1047" s="69">
        <v>8000</v>
      </c>
    </row>
    <row r="1048" spans="1:9" ht="31.5" hidden="1">
      <c r="A1048" s="185" t="s">
        <v>90</v>
      </c>
      <c r="B1048" s="186"/>
      <c r="C1048" s="186" t="s">
        <v>47</v>
      </c>
      <c r="D1048" s="186" t="s">
        <v>64</v>
      </c>
      <c r="E1048" s="3" t="s">
        <v>629</v>
      </c>
      <c r="F1048" s="186" t="s">
        <v>49</v>
      </c>
      <c r="G1048" s="69"/>
      <c r="H1048" s="69"/>
      <c r="I1048" s="69"/>
    </row>
    <row r="1049" spans="1:9" ht="31.5">
      <c r="A1049" s="185" t="s">
        <v>384</v>
      </c>
      <c r="B1049" s="3"/>
      <c r="C1049" s="3" t="s">
        <v>47</v>
      </c>
      <c r="D1049" s="3" t="s">
        <v>64</v>
      </c>
      <c r="E1049" s="20" t="s">
        <v>408</v>
      </c>
      <c r="F1049" s="3"/>
      <c r="G1049" s="5">
        <f>G1050</f>
        <v>290</v>
      </c>
      <c r="H1049" s="5">
        <f t="shared" ref="H1049:I1049" si="489">H1050</f>
        <v>460</v>
      </c>
      <c r="I1049" s="5">
        <f t="shared" si="489"/>
        <v>800</v>
      </c>
    </row>
    <row r="1050" spans="1:9">
      <c r="A1050" s="185" t="s">
        <v>18</v>
      </c>
      <c r="B1050" s="3"/>
      <c r="C1050" s="3" t="s">
        <v>47</v>
      </c>
      <c r="D1050" s="3" t="s">
        <v>64</v>
      </c>
      <c r="E1050" s="20" t="s">
        <v>610</v>
      </c>
      <c r="F1050" s="3"/>
      <c r="G1050" s="5">
        <f>G1051+G1052</f>
        <v>290</v>
      </c>
      <c r="H1050" s="5">
        <f t="shared" ref="H1050:I1050" si="490">H1051+H1052</f>
        <v>460</v>
      </c>
      <c r="I1050" s="5">
        <f t="shared" si="490"/>
        <v>800</v>
      </c>
    </row>
    <row r="1051" spans="1:9" ht="31.5">
      <c r="A1051" s="185" t="s">
        <v>22</v>
      </c>
      <c r="B1051" s="3"/>
      <c r="C1051" s="3" t="s">
        <v>47</v>
      </c>
      <c r="D1051" s="3" t="s">
        <v>64</v>
      </c>
      <c r="E1051" s="20" t="s">
        <v>610</v>
      </c>
      <c r="F1051" s="3" t="s">
        <v>32</v>
      </c>
      <c r="G1051" s="5">
        <v>191.5</v>
      </c>
      <c r="H1051" s="5">
        <v>360</v>
      </c>
      <c r="I1051" s="5">
        <v>600</v>
      </c>
    </row>
    <row r="1052" spans="1:9">
      <c r="A1052" s="185" t="s">
        <v>19</v>
      </c>
      <c r="B1052" s="3"/>
      <c r="C1052" s="3" t="s">
        <v>47</v>
      </c>
      <c r="D1052" s="3" t="s">
        <v>64</v>
      </c>
      <c r="E1052" s="20" t="s">
        <v>610</v>
      </c>
      <c r="F1052" s="3" t="s">
        <v>39</v>
      </c>
      <c r="G1052" s="5">
        <v>98.5</v>
      </c>
      <c r="H1052" s="5">
        <v>100</v>
      </c>
      <c r="I1052" s="5">
        <v>200</v>
      </c>
    </row>
    <row r="1053" spans="1:9" ht="47.25">
      <c r="A1053" s="185" t="s">
        <v>835</v>
      </c>
      <c r="B1053" s="3"/>
      <c r="C1053" s="3" t="s">
        <v>47</v>
      </c>
      <c r="D1053" s="186" t="s">
        <v>64</v>
      </c>
      <c r="E1053" s="3" t="s">
        <v>385</v>
      </c>
      <c r="F1053" s="186"/>
      <c r="G1053" s="5">
        <f>G1054</f>
        <v>468.1</v>
      </c>
      <c r="H1053" s="5">
        <f t="shared" ref="H1053:I1054" si="491">H1054</f>
        <v>468.1</v>
      </c>
      <c r="I1053" s="5">
        <f t="shared" si="491"/>
        <v>1000</v>
      </c>
    </row>
    <row r="1054" spans="1:9">
      <c r="A1054" s="185" t="s">
        <v>18</v>
      </c>
      <c r="B1054" s="20"/>
      <c r="C1054" s="3" t="s">
        <v>47</v>
      </c>
      <c r="D1054" s="3" t="s">
        <v>64</v>
      </c>
      <c r="E1054" s="3" t="s">
        <v>386</v>
      </c>
      <c r="F1054" s="3"/>
      <c r="G1054" s="5">
        <f>G1055</f>
        <v>468.1</v>
      </c>
      <c r="H1054" s="5">
        <f t="shared" si="491"/>
        <v>468.1</v>
      </c>
      <c r="I1054" s="5">
        <f t="shared" si="491"/>
        <v>1000</v>
      </c>
    </row>
    <row r="1055" spans="1:9" ht="31.5">
      <c r="A1055" s="185" t="s">
        <v>22</v>
      </c>
      <c r="B1055" s="20"/>
      <c r="C1055" s="3" t="s">
        <v>47</v>
      </c>
      <c r="D1055" s="3" t="s">
        <v>64</v>
      </c>
      <c r="E1055" s="3" t="s">
        <v>386</v>
      </c>
      <c r="F1055" s="3" t="s">
        <v>32</v>
      </c>
      <c r="G1055" s="5">
        <v>468.1</v>
      </c>
      <c r="H1055" s="5">
        <v>468.1</v>
      </c>
      <c r="I1055" s="5">
        <v>1000</v>
      </c>
    </row>
    <row r="1056" spans="1:9" ht="47.25">
      <c r="A1056" s="185" t="s">
        <v>780</v>
      </c>
      <c r="B1056" s="3"/>
      <c r="C1056" s="3" t="s">
        <v>47</v>
      </c>
      <c r="D1056" s="186" t="s">
        <v>64</v>
      </c>
      <c r="E1056" s="3" t="s">
        <v>402</v>
      </c>
      <c r="F1056" s="186"/>
      <c r="G1056" s="5">
        <f>G1066+G1070+G1072+G1075+G1078+G1080+G1057+G1060+G1063</f>
        <v>114594.40000000001</v>
      </c>
      <c r="H1056" s="5">
        <f t="shared" ref="H1056:I1056" si="492">H1066+H1070+H1072+H1075+H1078+H1080+H1057+H1060+H1063</f>
        <v>119444.19999999998</v>
      </c>
      <c r="I1056" s="5">
        <f t="shared" si="492"/>
        <v>126498</v>
      </c>
    </row>
    <row r="1057" spans="1:9" ht="78.75">
      <c r="A1057" s="184" t="s">
        <v>636</v>
      </c>
      <c r="B1057" s="130"/>
      <c r="C1057" s="136" t="s">
        <v>47</v>
      </c>
      <c r="D1057" s="136" t="s">
        <v>64</v>
      </c>
      <c r="E1057" s="20" t="s">
        <v>839</v>
      </c>
      <c r="F1057" s="3"/>
      <c r="G1057" s="7">
        <f>G1059+G1058</f>
        <v>146.4</v>
      </c>
      <c r="H1057" s="7">
        <f t="shared" ref="H1057:I1057" si="493">H1059+H1058</f>
        <v>146.4</v>
      </c>
      <c r="I1057" s="7">
        <f t="shared" si="493"/>
        <v>146.4</v>
      </c>
    </row>
    <row r="1058" spans="1:9" ht="47.25">
      <c r="A1058" s="184" t="s">
        <v>21</v>
      </c>
      <c r="B1058" s="130"/>
      <c r="C1058" s="136" t="s">
        <v>47</v>
      </c>
      <c r="D1058" s="136" t="s">
        <v>64</v>
      </c>
      <c r="E1058" s="20" t="s">
        <v>839</v>
      </c>
      <c r="F1058" s="3" t="s">
        <v>31</v>
      </c>
      <c r="G1058" s="7">
        <v>139.4</v>
      </c>
      <c r="H1058" s="7">
        <v>139.4</v>
      </c>
      <c r="I1058" s="7">
        <v>139.4</v>
      </c>
    </row>
    <row r="1059" spans="1:9" ht="31.5">
      <c r="A1059" s="184" t="s">
        <v>22</v>
      </c>
      <c r="B1059" s="130"/>
      <c r="C1059" s="136" t="s">
        <v>47</v>
      </c>
      <c r="D1059" s="136" t="s">
        <v>64</v>
      </c>
      <c r="E1059" s="20" t="s">
        <v>839</v>
      </c>
      <c r="F1059" s="3" t="s">
        <v>32</v>
      </c>
      <c r="G1059" s="7">
        <v>7</v>
      </c>
      <c r="H1059" s="7">
        <v>7</v>
      </c>
      <c r="I1059" s="7">
        <v>7</v>
      </c>
    </row>
    <row r="1060" spans="1:9" ht="94.5">
      <c r="A1060" s="184" t="s">
        <v>637</v>
      </c>
      <c r="B1060" s="130"/>
      <c r="C1060" s="130" t="s">
        <v>47</v>
      </c>
      <c r="D1060" s="130" t="s">
        <v>64</v>
      </c>
      <c r="E1060" s="20" t="s">
        <v>840</v>
      </c>
      <c r="F1060" s="3"/>
      <c r="G1060" s="7">
        <f>G1061+G1062</f>
        <v>22.1</v>
      </c>
      <c r="H1060" s="7">
        <f t="shared" ref="H1060:I1060" si="494">H1061+H1062</f>
        <v>22.1</v>
      </c>
      <c r="I1060" s="7">
        <f t="shared" si="494"/>
        <v>22.1</v>
      </c>
    </row>
    <row r="1061" spans="1:9" ht="47.25">
      <c r="A1061" s="184" t="s">
        <v>21</v>
      </c>
      <c r="B1061" s="130"/>
      <c r="C1061" s="130" t="s">
        <v>47</v>
      </c>
      <c r="D1061" s="130" t="s">
        <v>64</v>
      </c>
      <c r="E1061" s="20" t="s">
        <v>840</v>
      </c>
      <c r="F1061" s="3" t="s">
        <v>31</v>
      </c>
      <c r="G1061" s="7">
        <v>21</v>
      </c>
      <c r="H1061" s="7">
        <v>21</v>
      </c>
      <c r="I1061" s="7">
        <v>21</v>
      </c>
    </row>
    <row r="1062" spans="1:9" ht="31.5">
      <c r="A1062" s="137" t="s">
        <v>22</v>
      </c>
      <c r="B1062" s="130"/>
      <c r="C1062" s="130" t="s">
        <v>47</v>
      </c>
      <c r="D1062" s="130" t="s">
        <v>64</v>
      </c>
      <c r="E1062" s="20" t="s">
        <v>840</v>
      </c>
      <c r="F1062" s="3" t="s">
        <v>32</v>
      </c>
      <c r="G1062" s="7">
        <v>1.1000000000000001</v>
      </c>
      <c r="H1062" s="7">
        <v>1.1000000000000001</v>
      </c>
      <c r="I1062" s="7">
        <v>1.1000000000000001</v>
      </c>
    </row>
    <row r="1063" spans="1:9" ht="78.75">
      <c r="A1063" s="184" t="s">
        <v>638</v>
      </c>
      <c r="B1063" s="130"/>
      <c r="C1063" s="130" t="s">
        <v>47</v>
      </c>
      <c r="D1063" s="130" t="s">
        <v>64</v>
      </c>
      <c r="E1063" s="131" t="s">
        <v>841</v>
      </c>
      <c r="F1063" s="3"/>
      <c r="G1063" s="7">
        <f>G1064+G1065</f>
        <v>58.199999999999996</v>
      </c>
      <c r="H1063" s="7">
        <f t="shared" ref="H1063:I1063" si="495">H1064+H1065</f>
        <v>58.199999999999996</v>
      </c>
      <c r="I1063" s="7">
        <f t="shared" si="495"/>
        <v>58.199999999999996</v>
      </c>
    </row>
    <row r="1064" spans="1:9" ht="47.25">
      <c r="A1064" s="184" t="s">
        <v>21</v>
      </c>
      <c r="B1064" s="130"/>
      <c r="C1064" s="130" t="s">
        <v>47</v>
      </c>
      <c r="D1064" s="130" t="s">
        <v>64</v>
      </c>
      <c r="E1064" s="131" t="s">
        <v>841</v>
      </c>
      <c r="F1064" s="3" t="s">
        <v>31</v>
      </c>
      <c r="G1064" s="7">
        <v>55.4</v>
      </c>
      <c r="H1064" s="7">
        <v>55.4</v>
      </c>
      <c r="I1064" s="7">
        <v>55.4</v>
      </c>
    </row>
    <row r="1065" spans="1:9" ht="31.5">
      <c r="A1065" s="137" t="s">
        <v>22</v>
      </c>
      <c r="B1065" s="132"/>
      <c r="C1065" s="130" t="s">
        <v>47</v>
      </c>
      <c r="D1065" s="130" t="s">
        <v>64</v>
      </c>
      <c r="E1065" s="131" t="s">
        <v>841</v>
      </c>
      <c r="F1065" s="3" t="s">
        <v>32</v>
      </c>
      <c r="G1065" s="7">
        <v>2.8</v>
      </c>
      <c r="H1065" s="7">
        <v>2.8</v>
      </c>
      <c r="I1065" s="7">
        <v>2.8</v>
      </c>
    </row>
    <row r="1066" spans="1:9">
      <c r="A1066" s="185" t="s">
        <v>216</v>
      </c>
      <c r="B1066" s="3"/>
      <c r="C1066" s="3" t="s">
        <v>47</v>
      </c>
      <c r="D1066" s="3" t="s">
        <v>64</v>
      </c>
      <c r="E1066" s="18" t="s">
        <v>630</v>
      </c>
      <c r="F1066" s="3"/>
      <c r="G1066" s="5">
        <f>G1067+G1068+G1069</f>
        <v>76455.700000000012</v>
      </c>
      <c r="H1066" s="5">
        <f t="shared" ref="H1066:I1066" si="496">H1067+H1068+H1069</f>
        <v>78234.299999999988</v>
      </c>
      <c r="I1066" s="5">
        <f t="shared" si="496"/>
        <v>83486.7</v>
      </c>
    </row>
    <row r="1067" spans="1:9" ht="47.25">
      <c r="A1067" s="2" t="s">
        <v>21</v>
      </c>
      <c r="B1067" s="3"/>
      <c r="C1067" s="3" t="s">
        <v>47</v>
      </c>
      <c r="D1067" s="3" t="s">
        <v>64</v>
      </c>
      <c r="E1067" s="18" t="s">
        <v>630</v>
      </c>
      <c r="F1067" s="3" t="s">
        <v>31</v>
      </c>
      <c r="G1067" s="5">
        <v>70392.3</v>
      </c>
      <c r="H1067" s="5">
        <v>72022.5</v>
      </c>
      <c r="I1067" s="5">
        <v>72022.5</v>
      </c>
    </row>
    <row r="1068" spans="1:9" ht="31.5">
      <c r="A1068" s="185" t="s">
        <v>22</v>
      </c>
      <c r="B1068" s="3"/>
      <c r="C1068" s="3" t="s">
        <v>47</v>
      </c>
      <c r="D1068" s="3" t="s">
        <v>64</v>
      </c>
      <c r="E1068" s="18" t="s">
        <v>630</v>
      </c>
      <c r="F1068" s="3" t="s">
        <v>32</v>
      </c>
      <c r="G1068" s="5">
        <v>5902.6</v>
      </c>
      <c r="H1068" s="5">
        <v>6050.9999999999882</v>
      </c>
      <c r="I1068" s="5">
        <v>11303.399999999998</v>
      </c>
    </row>
    <row r="1069" spans="1:9">
      <c r="A1069" s="185" t="s">
        <v>10</v>
      </c>
      <c r="B1069" s="3"/>
      <c r="C1069" s="3" t="s">
        <v>47</v>
      </c>
      <c r="D1069" s="3" t="s">
        <v>64</v>
      </c>
      <c r="E1069" s="18" t="s">
        <v>630</v>
      </c>
      <c r="F1069" s="3" t="s">
        <v>36</v>
      </c>
      <c r="G1069" s="5">
        <v>160.80000000000001</v>
      </c>
      <c r="H1069" s="5">
        <v>160.80000000000001</v>
      </c>
      <c r="I1069" s="5">
        <v>160.80000000000001</v>
      </c>
    </row>
    <row r="1070" spans="1:9">
      <c r="A1070" s="185" t="s">
        <v>18</v>
      </c>
      <c r="B1070" s="20"/>
      <c r="C1070" s="3" t="s">
        <v>47</v>
      </c>
      <c r="D1070" s="3" t="s">
        <v>64</v>
      </c>
      <c r="E1070" s="3" t="s">
        <v>631</v>
      </c>
      <c r="F1070" s="3"/>
      <c r="G1070" s="5">
        <f>G1071</f>
        <v>0</v>
      </c>
      <c r="H1070" s="5">
        <f t="shared" ref="H1070:I1070" si="497">H1071</f>
        <v>0</v>
      </c>
      <c r="I1070" s="5">
        <f t="shared" si="497"/>
        <v>0</v>
      </c>
    </row>
    <row r="1071" spans="1:9" ht="31.5">
      <c r="A1071" s="185" t="s">
        <v>22</v>
      </c>
      <c r="B1071" s="20"/>
      <c r="C1071" s="3" t="s">
        <v>47</v>
      </c>
      <c r="D1071" s="3" t="s">
        <v>64</v>
      </c>
      <c r="E1071" s="3" t="s">
        <v>631</v>
      </c>
      <c r="F1071" s="3" t="s">
        <v>32</v>
      </c>
      <c r="G1071" s="5"/>
      <c r="H1071" s="5"/>
      <c r="I1071" s="5"/>
    </row>
    <row r="1072" spans="1:9">
      <c r="A1072" s="72" t="s">
        <v>27</v>
      </c>
      <c r="B1072" s="70"/>
      <c r="C1072" s="70" t="s">
        <v>47</v>
      </c>
      <c r="D1072" s="70" t="s">
        <v>64</v>
      </c>
      <c r="E1072" s="142" t="s">
        <v>632</v>
      </c>
      <c r="F1072" s="70"/>
      <c r="G1072" s="5">
        <f>G1073+G1074</f>
        <v>34982.5</v>
      </c>
      <c r="H1072" s="5">
        <f t="shared" ref="H1072:I1072" si="498">H1073+H1074</f>
        <v>38107.300000000003</v>
      </c>
      <c r="I1072" s="5">
        <f t="shared" si="498"/>
        <v>38107.300000000003</v>
      </c>
    </row>
    <row r="1073" spans="1:9" ht="47.25">
      <c r="A1073" s="72" t="s">
        <v>21</v>
      </c>
      <c r="B1073" s="70"/>
      <c r="C1073" s="70" t="s">
        <v>47</v>
      </c>
      <c r="D1073" s="70" t="s">
        <v>64</v>
      </c>
      <c r="E1073" s="142" t="s">
        <v>632</v>
      </c>
      <c r="F1073" s="70" t="s">
        <v>31</v>
      </c>
      <c r="G1073" s="5">
        <f>34701.6+280.9-1</f>
        <v>34981.5</v>
      </c>
      <c r="H1073" s="5">
        <f>37826.4+280.9-1</f>
        <v>38106.300000000003</v>
      </c>
      <c r="I1073" s="5">
        <f>37826.4+280.9-1</f>
        <v>38106.300000000003</v>
      </c>
    </row>
    <row r="1074" spans="1:9" ht="31.5">
      <c r="A1074" s="72" t="s">
        <v>22</v>
      </c>
      <c r="B1074" s="70"/>
      <c r="C1074" s="70" t="s">
        <v>47</v>
      </c>
      <c r="D1074" s="70" t="s">
        <v>64</v>
      </c>
      <c r="E1074" s="142" t="s">
        <v>632</v>
      </c>
      <c r="F1074" s="70" t="s">
        <v>32</v>
      </c>
      <c r="G1074" s="5">
        <v>1</v>
      </c>
      <c r="H1074" s="5">
        <v>1</v>
      </c>
      <c r="I1074" s="5">
        <v>1</v>
      </c>
    </row>
    <row r="1075" spans="1:9" ht="15" customHeight="1">
      <c r="A1075" s="72" t="s">
        <v>35</v>
      </c>
      <c r="B1075" s="70"/>
      <c r="C1075" s="70" t="s">
        <v>47</v>
      </c>
      <c r="D1075" s="70" t="s">
        <v>64</v>
      </c>
      <c r="E1075" s="142" t="s">
        <v>633</v>
      </c>
      <c r="F1075" s="70"/>
      <c r="G1075" s="5">
        <f>G1076+G1077</f>
        <v>344.5</v>
      </c>
      <c r="H1075" s="5">
        <f t="shared" ref="H1075:I1075" si="499">H1076+H1077</f>
        <v>494.5</v>
      </c>
      <c r="I1075" s="5">
        <f t="shared" si="499"/>
        <v>556</v>
      </c>
    </row>
    <row r="1076" spans="1:9" ht="31.5">
      <c r="A1076" s="72" t="s">
        <v>22</v>
      </c>
      <c r="B1076" s="70"/>
      <c r="C1076" s="70" t="s">
        <v>47</v>
      </c>
      <c r="D1076" s="70" t="s">
        <v>64</v>
      </c>
      <c r="E1076" s="142" t="s">
        <v>633</v>
      </c>
      <c r="F1076" s="70" t="s">
        <v>32</v>
      </c>
      <c r="G1076" s="5">
        <f>64+50+70.5+12+146.5</f>
        <v>343</v>
      </c>
      <c r="H1076" s="5">
        <f>64+200+70.5+12+146.5</f>
        <v>493</v>
      </c>
      <c r="I1076" s="5">
        <f>64+200+70.5+12+208</f>
        <v>554.5</v>
      </c>
    </row>
    <row r="1077" spans="1:9">
      <c r="A1077" s="185" t="s">
        <v>10</v>
      </c>
      <c r="B1077" s="70"/>
      <c r="C1077" s="70" t="s">
        <v>47</v>
      </c>
      <c r="D1077" s="70" t="s">
        <v>64</v>
      </c>
      <c r="E1077" s="142" t="s">
        <v>633</v>
      </c>
      <c r="F1077" s="70" t="s">
        <v>36</v>
      </c>
      <c r="G1077" s="5">
        <v>1.5</v>
      </c>
      <c r="H1077" s="5">
        <v>1.5</v>
      </c>
      <c r="I1077" s="5">
        <v>1.5</v>
      </c>
    </row>
    <row r="1078" spans="1:9" ht="31.5">
      <c r="A1078" s="72" t="s">
        <v>37</v>
      </c>
      <c r="B1078" s="70"/>
      <c r="C1078" s="70" t="s">
        <v>47</v>
      </c>
      <c r="D1078" s="70" t="s">
        <v>64</v>
      </c>
      <c r="E1078" s="142" t="s">
        <v>634</v>
      </c>
      <c r="F1078" s="70"/>
      <c r="G1078" s="5">
        <f>G1079</f>
        <v>1481.2</v>
      </c>
      <c r="H1078" s="5">
        <f t="shared" ref="H1078:I1078" si="500">H1079</f>
        <v>1481.2</v>
      </c>
      <c r="I1078" s="5">
        <f t="shared" si="500"/>
        <v>1730.5</v>
      </c>
    </row>
    <row r="1079" spans="1:9" ht="31.5">
      <c r="A1079" s="72" t="s">
        <v>22</v>
      </c>
      <c r="B1079" s="70"/>
      <c r="C1079" s="70" t="s">
        <v>47</v>
      </c>
      <c r="D1079" s="70" t="s">
        <v>64</v>
      </c>
      <c r="E1079" s="142" t="s">
        <v>634</v>
      </c>
      <c r="F1079" s="70" t="s">
        <v>32</v>
      </c>
      <c r="G1079" s="5">
        <f>49.5+36+704.7+100+13.3+166.2+82.4+89+240.1</f>
        <v>1481.2</v>
      </c>
      <c r="H1079" s="5">
        <f t="shared" ref="H1079" si="501">49.5+36+704.7+100+13.3+166.2+82.4+89+240.1</f>
        <v>1481.2</v>
      </c>
      <c r="I1079" s="5">
        <f>704.7+49.5+300+72+26.6+166.2+82.4+89+240.1</f>
        <v>1730.5</v>
      </c>
    </row>
    <row r="1080" spans="1:9" ht="31.5">
      <c r="A1080" s="72" t="s">
        <v>407</v>
      </c>
      <c r="B1080" s="70"/>
      <c r="C1080" s="70" t="s">
        <v>47</v>
      </c>
      <c r="D1080" s="70" t="s">
        <v>64</v>
      </c>
      <c r="E1080" s="142" t="s">
        <v>635</v>
      </c>
      <c r="F1080" s="70"/>
      <c r="G1080" s="5">
        <f>G1081+G1082</f>
        <v>1103.8</v>
      </c>
      <c r="H1080" s="5">
        <f t="shared" ref="H1080:I1080" si="502">H1081+H1082</f>
        <v>900.19999999999993</v>
      </c>
      <c r="I1080" s="5">
        <f t="shared" si="502"/>
        <v>2390.8000000000002</v>
      </c>
    </row>
    <row r="1081" spans="1:9" ht="31.5">
      <c r="A1081" s="72" t="s">
        <v>22</v>
      </c>
      <c r="B1081" s="70"/>
      <c r="C1081" s="70" t="s">
        <v>47</v>
      </c>
      <c r="D1081" s="70" t="s">
        <v>64</v>
      </c>
      <c r="E1081" s="142" t="s">
        <v>635</v>
      </c>
      <c r="F1081" s="70" t="s">
        <v>32</v>
      </c>
      <c r="G1081" s="5">
        <f>38.4+150+500+3.8+139+203.7</f>
        <v>1034.8999999999999</v>
      </c>
      <c r="H1081" s="5">
        <f>38.4+150+500+3.8+139</f>
        <v>831.19999999999993</v>
      </c>
      <c r="I1081" s="5">
        <f>76.8+150+500+139+1448+8</f>
        <v>2321.8000000000002</v>
      </c>
    </row>
    <row r="1082" spans="1:9">
      <c r="A1082" s="185" t="s">
        <v>10</v>
      </c>
      <c r="B1082" s="70"/>
      <c r="C1082" s="70" t="s">
        <v>47</v>
      </c>
      <c r="D1082" s="70" t="s">
        <v>64</v>
      </c>
      <c r="E1082" s="142" t="s">
        <v>635</v>
      </c>
      <c r="F1082" s="70" t="s">
        <v>36</v>
      </c>
      <c r="G1082" s="5">
        <f>68.9</f>
        <v>68.900000000000006</v>
      </c>
      <c r="H1082" s="5">
        <v>69</v>
      </c>
      <c r="I1082" s="5">
        <v>69</v>
      </c>
    </row>
    <row r="1083" spans="1:9" ht="31.5" hidden="1">
      <c r="A1083" s="185" t="s">
        <v>370</v>
      </c>
      <c r="B1083" s="3"/>
      <c r="C1083" s="3" t="s">
        <v>47</v>
      </c>
      <c r="D1083" s="186" t="s">
        <v>64</v>
      </c>
      <c r="E1083" s="3" t="s">
        <v>371</v>
      </c>
      <c r="F1083" s="186"/>
      <c r="G1083" s="5">
        <f t="shared" ref="G1083:I1084" si="503">SUM(G1084)</f>
        <v>0</v>
      </c>
      <c r="H1083" s="5">
        <f t="shared" si="503"/>
        <v>0</v>
      </c>
      <c r="I1083" s="5">
        <f t="shared" si="503"/>
        <v>0</v>
      </c>
    </row>
    <row r="1084" spans="1:9" hidden="1">
      <c r="A1084" s="185" t="s">
        <v>18</v>
      </c>
      <c r="B1084" s="3"/>
      <c r="C1084" s="3" t="s">
        <v>47</v>
      </c>
      <c r="D1084" s="3" t="s">
        <v>64</v>
      </c>
      <c r="E1084" s="20" t="s">
        <v>372</v>
      </c>
      <c r="F1084" s="18"/>
      <c r="G1084" s="5">
        <f t="shared" si="503"/>
        <v>0</v>
      </c>
      <c r="H1084" s="5">
        <f t="shared" si="503"/>
        <v>0</v>
      </c>
      <c r="I1084" s="5">
        <f t="shared" si="503"/>
        <v>0</v>
      </c>
    </row>
    <row r="1085" spans="1:9" ht="31.5" hidden="1">
      <c r="A1085" s="185" t="s">
        <v>22</v>
      </c>
      <c r="B1085" s="3"/>
      <c r="C1085" s="3" t="s">
        <v>47</v>
      </c>
      <c r="D1085" s="3" t="s">
        <v>64</v>
      </c>
      <c r="E1085" s="20" t="s">
        <v>372</v>
      </c>
      <c r="F1085" s="18">
        <v>200</v>
      </c>
      <c r="G1085" s="5"/>
      <c r="H1085" s="5"/>
      <c r="I1085" s="5"/>
    </row>
    <row r="1086" spans="1:9">
      <c r="A1086" s="185" t="s">
        <v>13</v>
      </c>
      <c r="B1086" s="3"/>
      <c r="C1086" s="3" t="s">
        <v>14</v>
      </c>
      <c r="D1086" s="3" t="s">
        <v>15</v>
      </c>
      <c r="E1086" s="3"/>
      <c r="F1086" s="3"/>
      <c r="G1086" s="5">
        <f>SUM(G1095+G1087)</f>
        <v>82173.5</v>
      </c>
      <c r="H1086" s="5">
        <f>SUM(H1095+H1087)</f>
        <v>86370</v>
      </c>
      <c r="I1086" s="5">
        <f>SUM(I1095+I1087)</f>
        <v>90370</v>
      </c>
    </row>
    <row r="1087" spans="1:9">
      <c r="A1087" s="185" t="s">
        <v>23</v>
      </c>
      <c r="B1087" s="3"/>
      <c r="C1087" s="3" t="s">
        <v>14</v>
      </c>
      <c r="D1087" s="3" t="s">
        <v>24</v>
      </c>
      <c r="E1087" s="3"/>
      <c r="F1087" s="3"/>
      <c r="G1087" s="5">
        <f>G1088</f>
        <v>4000</v>
      </c>
      <c r="H1087" s="5">
        <f t="shared" ref="H1087:I1093" si="504">H1088</f>
        <v>5000</v>
      </c>
      <c r="I1087" s="5">
        <f t="shared" si="504"/>
        <v>9000</v>
      </c>
    </row>
    <row r="1088" spans="1:9" s="93" customFormat="1" ht="31.5">
      <c r="A1088" s="85" t="s">
        <v>734</v>
      </c>
      <c r="B1088" s="94"/>
      <c r="C1088" s="90" t="s">
        <v>14</v>
      </c>
      <c r="D1088" s="90" t="s">
        <v>24</v>
      </c>
      <c r="E1088" s="91" t="s">
        <v>236</v>
      </c>
      <c r="F1088" s="91"/>
      <c r="G1088" s="92">
        <f>G1089</f>
        <v>4000</v>
      </c>
      <c r="H1088" s="92">
        <f t="shared" si="504"/>
        <v>5000</v>
      </c>
      <c r="I1088" s="92">
        <f t="shared" si="504"/>
        <v>9000</v>
      </c>
    </row>
    <row r="1089" spans="1:9">
      <c r="A1089" s="185" t="s">
        <v>143</v>
      </c>
      <c r="B1089" s="3"/>
      <c r="C1089" s="3" t="s">
        <v>14</v>
      </c>
      <c r="D1089" s="3" t="s">
        <v>24</v>
      </c>
      <c r="E1089" s="20" t="s">
        <v>363</v>
      </c>
      <c r="F1089" s="3"/>
      <c r="G1089" s="5">
        <f>G1090</f>
        <v>4000</v>
      </c>
      <c r="H1089" s="5">
        <f t="shared" si="504"/>
        <v>5000</v>
      </c>
      <c r="I1089" s="5">
        <f t="shared" si="504"/>
        <v>9000</v>
      </c>
    </row>
    <row r="1090" spans="1:9" ht="31.5">
      <c r="A1090" s="185" t="s">
        <v>384</v>
      </c>
      <c r="B1090" s="3"/>
      <c r="C1090" s="3" t="s">
        <v>14</v>
      </c>
      <c r="D1090" s="3" t="s">
        <v>24</v>
      </c>
      <c r="E1090" s="18" t="s">
        <v>408</v>
      </c>
      <c r="F1090" s="3"/>
      <c r="G1090" s="5">
        <f>G1093+G1091</f>
        <v>4000</v>
      </c>
      <c r="H1090" s="5">
        <f t="shared" ref="H1090:I1090" si="505">H1093+H1091</f>
        <v>5000</v>
      </c>
      <c r="I1090" s="5">
        <f t="shared" si="505"/>
        <v>9000</v>
      </c>
    </row>
    <row r="1091" spans="1:9">
      <c r="A1091" s="184" t="s">
        <v>18</v>
      </c>
      <c r="B1091" s="130"/>
      <c r="C1091" s="130" t="s">
        <v>14</v>
      </c>
      <c r="D1091" s="130" t="s">
        <v>24</v>
      </c>
      <c r="E1091" s="131" t="s">
        <v>610</v>
      </c>
      <c r="F1091" s="3"/>
      <c r="G1091" s="5">
        <f>G1092</f>
        <v>0</v>
      </c>
      <c r="H1091" s="5">
        <f t="shared" ref="H1091:I1091" si="506">H1092</f>
        <v>1000</v>
      </c>
      <c r="I1091" s="5">
        <f t="shared" si="506"/>
        <v>3000</v>
      </c>
    </row>
    <row r="1092" spans="1:9">
      <c r="A1092" s="206" t="s">
        <v>19</v>
      </c>
      <c r="B1092" s="130"/>
      <c r="C1092" s="3" t="s">
        <v>14</v>
      </c>
      <c r="D1092" s="3" t="s">
        <v>24</v>
      </c>
      <c r="E1092" s="20" t="s">
        <v>610</v>
      </c>
      <c r="F1092" s="3" t="s">
        <v>39</v>
      </c>
      <c r="G1092" s="5">
        <v>0</v>
      </c>
      <c r="H1092" s="5">
        <v>1000</v>
      </c>
      <c r="I1092" s="5">
        <v>3000</v>
      </c>
    </row>
    <row r="1093" spans="1:9" ht="47.25">
      <c r="A1093" s="13" t="s">
        <v>786</v>
      </c>
      <c r="B1093" s="3"/>
      <c r="C1093" s="3" t="s">
        <v>14</v>
      </c>
      <c r="D1093" s="3" t="s">
        <v>24</v>
      </c>
      <c r="E1093" s="18" t="s">
        <v>641</v>
      </c>
      <c r="F1093" s="3"/>
      <c r="G1093" s="5">
        <f>G1094</f>
        <v>4000</v>
      </c>
      <c r="H1093" s="5">
        <f t="shared" si="504"/>
        <v>4000</v>
      </c>
      <c r="I1093" s="5">
        <f t="shared" si="504"/>
        <v>6000</v>
      </c>
    </row>
    <row r="1094" spans="1:9">
      <c r="A1094" s="185" t="s">
        <v>19</v>
      </c>
      <c r="B1094" s="3"/>
      <c r="C1094" s="3" t="s">
        <v>14</v>
      </c>
      <c r="D1094" s="3" t="s">
        <v>24</v>
      </c>
      <c r="E1094" s="18" t="s">
        <v>641</v>
      </c>
      <c r="F1094" s="3" t="s">
        <v>39</v>
      </c>
      <c r="G1094" s="5">
        <v>4000</v>
      </c>
      <c r="H1094" s="5">
        <v>4000</v>
      </c>
      <c r="I1094" s="5">
        <v>6000</v>
      </c>
    </row>
    <row r="1095" spans="1:9">
      <c r="A1095" s="185" t="s">
        <v>76</v>
      </c>
      <c r="B1095" s="3"/>
      <c r="C1095" s="3" t="s">
        <v>14</v>
      </c>
      <c r="D1095" s="3" t="s">
        <v>7</v>
      </c>
      <c r="E1095" s="3"/>
      <c r="F1095" s="3"/>
      <c r="G1095" s="5">
        <f>G1096</f>
        <v>78173.5</v>
      </c>
      <c r="H1095" s="5">
        <f t="shared" ref="H1095:I1096" si="507">H1096</f>
        <v>81370</v>
      </c>
      <c r="I1095" s="5">
        <f t="shared" si="507"/>
        <v>81370</v>
      </c>
    </row>
    <row r="1096" spans="1:9" s="93" customFormat="1" ht="31.5">
      <c r="A1096" s="85" t="s">
        <v>734</v>
      </c>
      <c r="B1096" s="94"/>
      <c r="C1096" s="90" t="s">
        <v>14</v>
      </c>
      <c r="D1096" s="90" t="s">
        <v>7</v>
      </c>
      <c r="E1096" s="91" t="s">
        <v>236</v>
      </c>
      <c r="F1096" s="91"/>
      <c r="G1096" s="92">
        <f>G1097</f>
        <v>78173.5</v>
      </c>
      <c r="H1096" s="92">
        <f t="shared" si="507"/>
        <v>81370</v>
      </c>
      <c r="I1096" s="92">
        <f t="shared" si="507"/>
        <v>81370</v>
      </c>
    </row>
    <row r="1097" spans="1:9">
      <c r="A1097" s="185" t="s">
        <v>143</v>
      </c>
      <c r="B1097" s="3"/>
      <c r="C1097" s="3" t="s">
        <v>14</v>
      </c>
      <c r="D1097" s="3" t="s">
        <v>7</v>
      </c>
      <c r="E1097" s="20" t="s">
        <v>363</v>
      </c>
      <c r="F1097" s="20"/>
      <c r="G1097" s="7">
        <f>G1098</f>
        <v>78173.5</v>
      </c>
      <c r="H1097" s="7">
        <f t="shared" ref="H1097:I1097" si="508">H1098</f>
        <v>81370</v>
      </c>
      <c r="I1097" s="7">
        <f t="shared" si="508"/>
        <v>81370</v>
      </c>
    </row>
    <row r="1098" spans="1:9" ht="31.5">
      <c r="A1098" s="184" t="s">
        <v>622</v>
      </c>
      <c r="B1098" s="188"/>
      <c r="C1098" s="188" t="s">
        <v>14</v>
      </c>
      <c r="D1098" s="188" t="s">
        <v>7</v>
      </c>
      <c r="E1098" s="189" t="s">
        <v>364</v>
      </c>
      <c r="F1098" s="20"/>
      <c r="G1098" s="7">
        <f>G1099+G1101+G1103+G1105+G1107+G1110</f>
        <v>78173.5</v>
      </c>
      <c r="H1098" s="7">
        <f t="shared" ref="H1098:I1098" si="509">H1099+H1101+H1103+H1105+H1107+H1110</f>
        <v>81370</v>
      </c>
      <c r="I1098" s="7">
        <f t="shared" si="509"/>
        <v>81370</v>
      </c>
    </row>
    <row r="1099" spans="1:9" ht="78.75">
      <c r="A1099" s="184" t="s">
        <v>636</v>
      </c>
      <c r="B1099" s="130"/>
      <c r="C1099" s="130" t="s">
        <v>14</v>
      </c>
      <c r="D1099" s="130" t="s">
        <v>7</v>
      </c>
      <c r="E1099" s="131" t="s">
        <v>842</v>
      </c>
      <c r="F1099" s="3"/>
      <c r="G1099" s="7">
        <f>G1100</f>
        <v>38538.5</v>
      </c>
      <c r="H1099" s="7">
        <f t="shared" ref="H1099:I1099" si="510">H1100</f>
        <v>38538.5</v>
      </c>
      <c r="I1099" s="7">
        <f t="shared" si="510"/>
        <v>38538.5</v>
      </c>
    </row>
    <row r="1100" spans="1:9">
      <c r="A1100" s="184" t="s">
        <v>19</v>
      </c>
      <c r="B1100" s="130"/>
      <c r="C1100" s="130" t="s">
        <v>14</v>
      </c>
      <c r="D1100" s="130" t="s">
        <v>7</v>
      </c>
      <c r="E1100" s="131" t="s">
        <v>842</v>
      </c>
      <c r="F1100" s="3" t="s">
        <v>39</v>
      </c>
      <c r="G1100" s="7">
        <v>38538.5</v>
      </c>
      <c r="H1100" s="7">
        <v>38538.5</v>
      </c>
      <c r="I1100" s="7">
        <v>38538.5</v>
      </c>
    </row>
    <row r="1101" spans="1:9" ht="78.75">
      <c r="A1101" s="135" t="s">
        <v>380</v>
      </c>
      <c r="B1101" s="130"/>
      <c r="C1101" s="130" t="s">
        <v>14</v>
      </c>
      <c r="D1101" s="130" t="s">
        <v>7</v>
      </c>
      <c r="E1101" s="131" t="s">
        <v>828</v>
      </c>
      <c r="F1101" s="69"/>
      <c r="G1101" s="69">
        <f>SUM(G1102)</f>
        <v>376.7</v>
      </c>
      <c r="H1101" s="69">
        <f>SUM(H1102)</f>
        <v>376.7</v>
      </c>
      <c r="I1101" s="69">
        <f>SUM(I1102)</f>
        <v>376.7</v>
      </c>
    </row>
    <row r="1102" spans="1:9">
      <c r="A1102" s="184" t="s">
        <v>19</v>
      </c>
      <c r="B1102" s="130"/>
      <c r="C1102" s="130" t="s">
        <v>14</v>
      </c>
      <c r="D1102" s="130" t="s">
        <v>7</v>
      </c>
      <c r="E1102" s="131" t="s">
        <v>828</v>
      </c>
      <c r="F1102" s="69" t="s">
        <v>39</v>
      </c>
      <c r="G1102" s="69">
        <v>376.7</v>
      </c>
      <c r="H1102" s="69">
        <v>376.7</v>
      </c>
      <c r="I1102" s="69">
        <v>376.7</v>
      </c>
    </row>
    <row r="1103" spans="1:9" ht="94.5">
      <c r="A1103" s="184" t="s">
        <v>637</v>
      </c>
      <c r="B1103" s="130"/>
      <c r="C1103" s="130" t="s">
        <v>14</v>
      </c>
      <c r="D1103" s="130" t="s">
        <v>7</v>
      </c>
      <c r="E1103" s="131" t="s">
        <v>843</v>
      </c>
      <c r="F1103" s="3"/>
      <c r="G1103" s="7">
        <f>G1104</f>
        <v>6848.3</v>
      </c>
      <c r="H1103" s="7">
        <f t="shared" ref="H1103:I1103" si="511">H1104</f>
        <v>6848.3</v>
      </c>
      <c r="I1103" s="7">
        <f t="shared" si="511"/>
        <v>6848.3</v>
      </c>
    </row>
    <row r="1104" spans="1:9">
      <c r="A1104" s="184" t="s">
        <v>19</v>
      </c>
      <c r="B1104" s="130"/>
      <c r="C1104" s="130" t="s">
        <v>14</v>
      </c>
      <c r="D1104" s="130" t="s">
        <v>7</v>
      </c>
      <c r="E1104" s="131" t="s">
        <v>843</v>
      </c>
      <c r="F1104" s="3" t="s">
        <v>39</v>
      </c>
      <c r="G1104" s="7">
        <v>6848.3</v>
      </c>
      <c r="H1104" s="7">
        <v>6848.3</v>
      </c>
      <c r="I1104" s="7">
        <v>6848.3</v>
      </c>
    </row>
    <row r="1105" spans="1:9" ht="78.75">
      <c r="A1105" s="184" t="s">
        <v>638</v>
      </c>
      <c r="B1105" s="130"/>
      <c r="C1105" s="130" t="s">
        <v>14</v>
      </c>
      <c r="D1105" s="130" t="s">
        <v>7</v>
      </c>
      <c r="E1105" s="131" t="s">
        <v>844</v>
      </c>
      <c r="F1105" s="3"/>
      <c r="G1105" s="7">
        <f>G1106</f>
        <v>30438.400000000001</v>
      </c>
      <c r="H1105" s="7">
        <f t="shared" ref="H1105:I1105" si="512">H1106</f>
        <v>33341.199999999997</v>
      </c>
      <c r="I1105" s="7">
        <f t="shared" si="512"/>
        <v>33341.199999999997</v>
      </c>
    </row>
    <row r="1106" spans="1:9">
      <c r="A1106" s="184" t="s">
        <v>19</v>
      </c>
      <c r="B1106" s="132"/>
      <c r="C1106" s="130" t="s">
        <v>14</v>
      </c>
      <c r="D1106" s="130" t="s">
        <v>7</v>
      </c>
      <c r="E1106" s="131" t="s">
        <v>844</v>
      </c>
      <c r="F1106" s="3">
        <v>300</v>
      </c>
      <c r="G1106" s="7">
        <v>30438.400000000001</v>
      </c>
      <c r="H1106" s="7">
        <v>33341.199999999997</v>
      </c>
      <c r="I1106" s="7">
        <v>33341.199999999997</v>
      </c>
    </row>
    <row r="1107" spans="1:9">
      <c r="A1107" s="185" t="s">
        <v>216</v>
      </c>
      <c r="B1107" s="3"/>
      <c r="C1107" s="3" t="s">
        <v>14</v>
      </c>
      <c r="D1107" s="3" t="s">
        <v>7</v>
      </c>
      <c r="E1107" s="20" t="s">
        <v>366</v>
      </c>
      <c r="F1107" s="20"/>
      <c r="G1107" s="5">
        <f>SUM(G1108:G1109)</f>
        <v>332.6</v>
      </c>
      <c r="H1107" s="5">
        <f>SUM(H1108:H1109)</f>
        <v>626.29999999999995</v>
      </c>
      <c r="I1107" s="5">
        <f>SUM(I1108:I1109)</f>
        <v>626.29999999999995</v>
      </c>
    </row>
    <row r="1108" spans="1:9">
      <c r="A1108" s="185" t="s">
        <v>19</v>
      </c>
      <c r="B1108" s="20"/>
      <c r="C1108" s="3" t="s">
        <v>14</v>
      </c>
      <c r="D1108" s="3" t="s">
        <v>7</v>
      </c>
      <c r="E1108" s="20" t="s">
        <v>366</v>
      </c>
      <c r="F1108" s="20">
        <v>300</v>
      </c>
      <c r="G1108" s="7">
        <v>126.6</v>
      </c>
      <c r="H1108" s="7">
        <v>238</v>
      </c>
      <c r="I1108" s="7">
        <v>238</v>
      </c>
    </row>
    <row r="1109" spans="1:9" ht="31.5">
      <c r="A1109" s="185" t="s">
        <v>90</v>
      </c>
      <c r="B1109" s="20"/>
      <c r="C1109" s="3" t="s">
        <v>14</v>
      </c>
      <c r="D1109" s="3" t="s">
        <v>7</v>
      </c>
      <c r="E1109" s="20" t="s">
        <v>366</v>
      </c>
      <c r="F1109" s="20">
        <v>600</v>
      </c>
      <c r="G1109" s="7">
        <v>206</v>
      </c>
      <c r="H1109" s="7">
        <v>388.3</v>
      </c>
      <c r="I1109" s="7">
        <v>388.3</v>
      </c>
    </row>
    <row r="1110" spans="1:9" ht="78.75">
      <c r="A1110" s="184" t="s">
        <v>639</v>
      </c>
      <c r="B1110" s="130"/>
      <c r="C1110" s="130" t="s">
        <v>14</v>
      </c>
      <c r="D1110" s="130" t="s">
        <v>7</v>
      </c>
      <c r="E1110" s="131" t="s">
        <v>845</v>
      </c>
      <c r="F1110" s="3"/>
      <c r="G1110" s="5">
        <f>G1111</f>
        <v>1639</v>
      </c>
      <c r="H1110" s="5">
        <f t="shared" ref="H1110:I1110" si="513">H1111</f>
        <v>1639</v>
      </c>
      <c r="I1110" s="5">
        <f t="shared" si="513"/>
        <v>1639</v>
      </c>
    </row>
    <row r="1111" spans="1:9">
      <c r="A1111" s="184" t="s">
        <v>19</v>
      </c>
      <c r="B1111" s="130"/>
      <c r="C1111" s="130" t="s">
        <v>14</v>
      </c>
      <c r="D1111" s="130" t="s">
        <v>7</v>
      </c>
      <c r="E1111" s="131" t="s">
        <v>845</v>
      </c>
      <c r="F1111" s="3" t="s">
        <v>39</v>
      </c>
      <c r="G1111" s="5">
        <v>1639</v>
      </c>
      <c r="H1111" s="5">
        <v>1639</v>
      </c>
      <c r="I1111" s="5">
        <v>1639</v>
      </c>
    </row>
    <row r="1112" spans="1:9">
      <c r="A1112" s="185" t="s">
        <v>98</v>
      </c>
      <c r="B1112" s="3"/>
      <c r="C1112" s="3" t="s">
        <v>62</v>
      </c>
      <c r="D1112" s="3" t="s">
        <v>15</v>
      </c>
      <c r="E1112" s="3"/>
      <c r="F1112" s="3"/>
      <c r="G1112" s="5">
        <f>SUM(G1123)+G1113</f>
        <v>26480.1</v>
      </c>
      <c r="H1112" s="5">
        <f t="shared" ref="H1112:I1112" si="514">SUM(H1123)+H1113</f>
        <v>4268.1000000000004</v>
      </c>
      <c r="I1112" s="5">
        <f t="shared" si="514"/>
        <v>4268.1000000000004</v>
      </c>
    </row>
    <row r="1113" spans="1:9">
      <c r="A1113" s="215" t="s">
        <v>78</v>
      </c>
      <c r="B1113" s="3"/>
      <c r="C1113" s="3" t="s">
        <v>62</v>
      </c>
      <c r="D1113" s="3" t="s">
        <v>20</v>
      </c>
      <c r="E1113" s="3"/>
      <c r="F1113" s="3"/>
      <c r="G1113" s="5">
        <f>G1114+G1119</f>
        <v>22212</v>
      </c>
      <c r="H1113" s="5">
        <f t="shared" ref="H1113:I1113" si="515">H1114+H1119</f>
        <v>0</v>
      </c>
      <c r="I1113" s="5">
        <f t="shared" si="515"/>
        <v>0</v>
      </c>
    </row>
    <row r="1114" spans="1:9" ht="31.5">
      <c r="A1114" s="215" t="s">
        <v>723</v>
      </c>
      <c r="B1114" s="3"/>
      <c r="C1114" s="3" t="s">
        <v>62</v>
      </c>
      <c r="D1114" s="3" t="s">
        <v>20</v>
      </c>
      <c r="E1114" s="3" t="s">
        <v>235</v>
      </c>
      <c r="F1114" s="3"/>
      <c r="G1114" s="5">
        <f>G1115</f>
        <v>12012</v>
      </c>
      <c r="H1114" s="5">
        <f>H1115</f>
        <v>0</v>
      </c>
      <c r="I1114" s="5">
        <f t="shared" ref="I1114:I1115" si="516">I1115</f>
        <v>0</v>
      </c>
    </row>
    <row r="1115" spans="1:9">
      <c r="A1115" s="215" t="s">
        <v>184</v>
      </c>
      <c r="B1115" s="3"/>
      <c r="C1115" s="3" t="s">
        <v>62</v>
      </c>
      <c r="D1115" s="3" t="s">
        <v>20</v>
      </c>
      <c r="E1115" s="3" t="s">
        <v>520</v>
      </c>
      <c r="F1115" s="3"/>
      <c r="G1115" s="5">
        <f>G1116</f>
        <v>12012</v>
      </c>
      <c r="H1115" s="5">
        <f t="shared" ref="H1115:I1117" si="517">H1116</f>
        <v>0</v>
      </c>
      <c r="I1115" s="5">
        <f t="shared" si="516"/>
        <v>0</v>
      </c>
    </row>
    <row r="1116" spans="1:9">
      <c r="A1116" s="215" t="s">
        <v>817</v>
      </c>
      <c r="B1116" s="3"/>
      <c r="C1116" s="3" t="s">
        <v>62</v>
      </c>
      <c r="D1116" s="3" t="s">
        <v>20</v>
      </c>
      <c r="E1116" s="3" t="s">
        <v>595</v>
      </c>
      <c r="F1116" s="3"/>
      <c r="G1116" s="5">
        <f>G1117</f>
        <v>12012</v>
      </c>
      <c r="H1116" s="5">
        <f t="shared" si="517"/>
        <v>0</v>
      </c>
      <c r="I1116" s="5">
        <f t="shared" si="517"/>
        <v>0</v>
      </c>
    </row>
    <row r="1117" spans="1:9">
      <c r="A1117" s="215" t="s">
        <v>596</v>
      </c>
      <c r="B1117" s="3"/>
      <c r="C1117" s="3" t="s">
        <v>62</v>
      </c>
      <c r="D1117" s="3" t="s">
        <v>20</v>
      </c>
      <c r="E1117" s="3" t="s">
        <v>597</v>
      </c>
      <c r="F1117" s="3"/>
      <c r="G1117" s="5">
        <f>G1118</f>
        <v>12012</v>
      </c>
      <c r="H1117" s="5">
        <f t="shared" si="517"/>
        <v>0</v>
      </c>
      <c r="I1117" s="5">
        <f t="shared" si="517"/>
        <v>0</v>
      </c>
    </row>
    <row r="1118" spans="1:9" ht="31.5">
      <c r="A1118" s="215" t="s">
        <v>90</v>
      </c>
      <c r="B1118" s="3"/>
      <c r="C1118" s="3" t="s">
        <v>62</v>
      </c>
      <c r="D1118" s="3" t="s">
        <v>20</v>
      </c>
      <c r="E1118" s="3" t="s">
        <v>597</v>
      </c>
      <c r="F1118" s="3" t="s">
        <v>49</v>
      </c>
      <c r="G1118" s="5">
        <f>12000+12</f>
        <v>12012</v>
      </c>
      <c r="H1118" s="5">
        <v>0</v>
      </c>
      <c r="I1118" s="5">
        <v>0</v>
      </c>
    </row>
    <row r="1119" spans="1:9">
      <c r="A1119" s="215" t="s">
        <v>143</v>
      </c>
      <c r="B1119" s="3"/>
      <c r="C1119" s="3" t="s">
        <v>62</v>
      </c>
      <c r="D1119" s="3" t="s">
        <v>20</v>
      </c>
      <c r="E1119" s="18" t="s">
        <v>509</v>
      </c>
      <c r="F1119" s="3"/>
      <c r="G1119" s="5">
        <f>G1120</f>
        <v>10200</v>
      </c>
      <c r="H1119" s="5">
        <f t="shared" ref="H1119:I1121" si="518">H1120</f>
        <v>0</v>
      </c>
      <c r="I1119" s="5">
        <f t="shared" si="518"/>
        <v>0</v>
      </c>
    </row>
    <row r="1120" spans="1:9" ht="47.25">
      <c r="A1120" s="215" t="s">
        <v>515</v>
      </c>
      <c r="B1120" s="3"/>
      <c r="C1120" s="3" t="s">
        <v>62</v>
      </c>
      <c r="D1120" s="3" t="s">
        <v>20</v>
      </c>
      <c r="E1120" s="3" t="s">
        <v>516</v>
      </c>
      <c r="F1120" s="3"/>
      <c r="G1120" s="5">
        <f>G1121</f>
        <v>10200</v>
      </c>
      <c r="H1120" s="5">
        <f t="shared" si="518"/>
        <v>0</v>
      </c>
      <c r="I1120" s="5">
        <f t="shared" si="518"/>
        <v>0</v>
      </c>
    </row>
    <row r="1121" spans="1:9">
      <c r="A1121" s="215" t="s">
        <v>18</v>
      </c>
      <c r="B1121" s="3"/>
      <c r="C1121" s="3" t="s">
        <v>62</v>
      </c>
      <c r="D1121" s="3" t="s">
        <v>20</v>
      </c>
      <c r="E1121" s="3" t="s">
        <v>561</v>
      </c>
      <c r="F1121" s="3"/>
      <c r="G1121" s="5">
        <f>G1122</f>
        <v>10200</v>
      </c>
      <c r="H1121" s="5">
        <f t="shared" si="518"/>
        <v>0</v>
      </c>
      <c r="I1121" s="5">
        <f t="shared" si="518"/>
        <v>0</v>
      </c>
    </row>
    <row r="1122" spans="1:9" ht="31.5">
      <c r="A1122" s="215" t="s">
        <v>90</v>
      </c>
      <c r="B1122" s="3"/>
      <c r="C1122" s="3" t="s">
        <v>62</v>
      </c>
      <c r="D1122" s="3" t="s">
        <v>20</v>
      </c>
      <c r="E1122" s="3" t="s">
        <v>561</v>
      </c>
      <c r="F1122" s="3" t="s">
        <v>49</v>
      </c>
      <c r="G1122" s="5">
        <v>10200</v>
      </c>
      <c r="H1122" s="5">
        <v>0</v>
      </c>
      <c r="I1122" s="5">
        <v>0</v>
      </c>
    </row>
    <row r="1123" spans="1:9">
      <c r="A1123" s="185" t="s">
        <v>80</v>
      </c>
      <c r="B1123" s="3"/>
      <c r="C1123" s="3" t="s">
        <v>62</v>
      </c>
      <c r="D1123" s="3" t="s">
        <v>61</v>
      </c>
      <c r="E1123" s="3"/>
      <c r="F1123" s="3"/>
      <c r="G1123" s="5">
        <f t="shared" ref="G1123:I1127" si="519">SUM(G1124)</f>
        <v>4268.1000000000004</v>
      </c>
      <c r="H1123" s="5">
        <f t="shared" si="519"/>
        <v>4268.1000000000004</v>
      </c>
      <c r="I1123" s="5">
        <f t="shared" si="519"/>
        <v>4268.1000000000004</v>
      </c>
    </row>
    <row r="1124" spans="1:9" s="93" customFormat="1" ht="31.5">
      <c r="A1124" s="85" t="s">
        <v>734</v>
      </c>
      <c r="B1124" s="94"/>
      <c r="C1124" s="90" t="s">
        <v>62</v>
      </c>
      <c r="D1124" s="90" t="s">
        <v>61</v>
      </c>
      <c r="E1124" s="91" t="s">
        <v>236</v>
      </c>
      <c r="F1124" s="91"/>
      <c r="G1124" s="92">
        <f>SUM(G1126)</f>
        <v>4268.1000000000004</v>
      </c>
      <c r="H1124" s="92">
        <f>SUM(H1126)</f>
        <v>4268.1000000000004</v>
      </c>
      <c r="I1124" s="92">
        <f>SUM(I1126)</f>
        <v>4268.1000000000004</v>
      </c>
    </row>
    <row r="1125" spans="1:9">
      <c r="A1125" s="185" t="s">
        <v>143</v>
      </c>
      <c r="B1125" s="3"/>
      <c r="C1125" s="186" t="s">
        <v>62</v>
      </c>
      <c r="D1125" s="186" t="s">
        <v>61</v>
      </c>
      <c r="E1125" s="20" t="s">
        <v>363</v>
      </c>
      <c r="F1125" s="3"/>
      <c r="G1125" s="7">
        <f t="shared" ref="G1125:I1126" si="520">G1126</f>
        <v>4268.1000000000004</v>
      </c>
      <c r="H1125" s="7">
        <f t="shared" si="520"/>
        <v>4268.1000000000004</v>
      </c>
      <c r="I1125" s="7">
        <f t="shared" si="520"/>
        <v>4268.1000000000004</v>
      </c>
    </row>
    <row r="1126" spans="1:9" ht="47.25">
      <c r="A1126" s="185" t="s">
        <v>783</v>
      </c>
      <c r="B1126" s="64"/>
      <c r="C1126" s="186" t="s">
        <v>62</v>
      </c>
      <c r="D1126" s="186" t="s">
        <v>61</v>
      </c>
      <c r="E1126" s="20" t="s">
        <v>402</v>
      </c>
      <c r="F1126" s="20"/>
      <c r="G1126" s="7">
        <f t="shared" si="520"/>
        <v>4268.1000000000004</v>
      </c>
      <c r="H1126" s="7">
        <f t="shared" si="520"/>
        <v>4268.1000000000004</v>
      </c>
      <c r="I1126" s="7">
        <f t="shared" si="520"/>
        <v>4268.1000000000004</v>
      </c>
    </row>
    <row r="1127" spans="1:9">
      <c r="A1127" s="185" t="s">
        <v>216</v>
      </c>
      <c r="B1127" s="64"/>
      <c r="C1127" s="186" t="s">
        <v>62</v>
      </c>
      <c r="D1127" s="186" t="s">
        <v>61</v>
      </c>
      <c r="E1127" s="20" t="s">
        <v>630</v>
      </c>
      <c r="F1127" s="20"/>
      <c r="G1127" s="7">
        <f t="shared" si="519"/>
        <v>4268.1000000000004</v>
      </c>
      <c r="H1127" s="7">
        <f t="shared" si="519"/>
        <v>4268.1000000000004</v>
      </c>
      <c r="I1127" s="7">
        <f t="shared" si="519"/>
        <v>4268.1000000000004</v>
      </c>
    </row>
    <row r="1128" spans="1:9" ht="47.25">
      <c r="A1128" s="2" t="s">
        <v>21</v>
      </c>
      <c r="B1128" s="64"/>
      <c r="C1128" s="186" t="s">
        <v>62</v>
      </c>
      <c r="D1128" s="186" t="s">
        <v>61</v>
      </c>
      <c r="E1128" s="20" t="s">
        <v>630</v>
      </c>
      <c r="F1128" s="20">
        <v>100</v>
      </c>
      <c r="G1128" s="7">
        <v>4268.1000000000004</v>
      </c>
      <c r="H1128" s="7">
        <v>4268.1000000000004</v>
      </c>
      <c r="I1128" s="7">
        <v>4268.1000000000004</v>
      </c>
    </row>
    <row r="1129" spans="1:9" ht="35.25" customHeight="1">
      <c r="A1129" s="117" t="s">
        <v>699</v>
      </c>
      <c r="B1129" s="61" t="s">
        <v>409</v>
      </c>
      <c r="C1129" s="61"/>
      <c r="D1129" s="61"/>
      <c r="E1129" s="61"/>
      <c r="F1129" s="61"/>
      <c r="G1129" s="62">
        <f>G1130+G1160</f>
        <v>486596.30000000005</v>
      </c>
      <c r="H1129" s="62">
        <f>H1130+H1160</f>
        <v>511725.30000000005</v>
      </c>
      <c r="I1129" s="62">
        <f>I1130+I1160</f>
        <v>509780.5</v>
      </c>
    </row>
    <row r="1130" spans="1:9">
      <c r="A1130" s="185" t="s">
        <v>46</v>
      </c>
      <c r="B1130" s="3"/>
      <c r="C1130" s="3" t="s">
        <v>47</v>
      </c>
      <c r="D1130" s="3"/>
      <c r="E1130" s="3"/>
      <c r="F1130" s="3"/>
      <c r="G1130" s="5">
        <f>G1131+G1152</f>
        <v>183739.5</v>
      </c>
      <c r="H1130" s="5">
        <f>H1131+H1152</f>
        <v>193650.7</v>
      </c>
      <c r="I1130" s="5">
        <f>I1131+I1152</f>
        <v>187592.5</v>
      </c>
    </row>
    <row r="1131" spans="1:9">
      <c r="A1131" s="185" t="s">
        <v>48</v>
      </c>
      <c r="B1131" s="3"/>
      <c r="C1131" s="3" t="s">
        <v>47</v>
      </c>
      <c r="D1131" s="3" t="s">
        <v>24</v>
      </c>
      <c r="E1131" s="3"/>
      <c r="F1131" s="3"/>
      <c r="G1131" s="5">
        <f>G1132+G1137</f>
        <v>183739.5</v>
      </c>
      <c r="H1131" s="5">
        <f t="shared" ref="H1131:I1131" si="521">H1132+H1137</f>
        <v>193650.7</v>
      </c>
      <c r="I1131" s="5">
        <f t="shared" si="521"/>
        <v>187592.5</v>
      </c>
    </row>
    <row r="1132" spans="1:9" s="93" customFormat="1" ht="31.5" hidden="1">
      <c r="A1132" s="85" t="s">
        <v>721</v>
      </c>
      <c r="B1132" s="94"/>
      <c r="C1132" s="94" t="s">
        <v>47</v>
      </c>
      <c r="D1132" s="94" t="s">
        <v>24</v>
      </c>
      <c r="E1132" s="94" t="s">
        <v>191</v>
      </c>
      <c r="F1132" s="94"/>
      <c r="G1132" s="95">
        <f>G1133</f>
        <v>0</v>
      </c>
      <c r="H1132" s="95">
        <f t="shared" ref="H1132:I1135" si="522">H1133</f>
        <v>0</v>
      </c>
      <c r="I1132" s="95">
        <f t="shared" si="522"/>
        <v>0</v>
      </c>
    </row>
    <row r="1133" spans="1:9" hidden="1">
      <c r="A1133" s="185" t="s">
        <v>143</v>
      </c>
      <c r="B1133" s="3"/>
      <c r="C1133" s="3" t="s">
        <v>47</v>
      </c>
      <c r="D1133" s="3" t="s">
        <v>24</v>
      </c>
      <c r="E1133" s="3" t="s">
        <v>192</v>
      </c>
      <c r="F1133" s="3"/>
      <c r="G1133" s="5">
        <f>G1134</f>
        <v>0</v>
      </c>
      <c r="H1133" s="5">
        <f t="shared" si="522"/>
        <v>0</v>
      </c>
      <c r="I1133" s="5">
        <f t="shared" si="522"/>
        <v>0</v>
      </c>
    </row>
    <row r="1134" spans="1:9" ht="31.5" hidden="1">
      <c r="A1134" s="185" t="s">
        <v>293</v>
      </c>
      <c r="B1134" s="3"/>
      <c r="C1134" s="3" t="s">
        <v>47</v>
      </c>
      <c r="D1134" s="3" t="s">
        <v>24</v>
      </c>
      <c r="E1134" s="3" t="s">
        <v>294</v>
      </c>
      <c r="F1134" s="3"/>
      <c r="G1134" s="5">
        <f>G1135</f>
        <v>0</v>
      </c>
      <c r="H1134" s="5">
        <f t="shared" si="522"/>
        <v>0</v>
      </c>
      <c r="I1134" s="5">
        <f t="shared" si="522"/>
        <v>0</v>
      </c>
    </row>
    <row r="1135" spans="1:9" hidden="1">
      <c r="A1135" s="185" t="s">
        <v>204</v>
      </c>
      <c r="B1135" s="3"/>
      <c r="C1135" s="3" t="s">
        <v>47</v>
      </c>
      <c r="D1135" s="3" t="s">
        <v>24</v>
      </c>
      <c r="E1135" s="3" t="s">
        <v>295</v>
      </c>
      <c r="F1135" s="3"/>
      <c r="G1135" s="5">
        <f>G1136</f>
        <v>0</v>
      </c>
      <c r="H1135" s="5">
        <f t="shared" si="522"/>
        <v>0</v>
      </c>
      <c r="I1135" s="5">
        <f t="shared" si="522"/>
        <v>0</v>
      </c>
    </row>
    <row r="1136" spans="1:9" ht="31.5" hidden="1">
      <c r="A1136" s="185" t="s">
        <v>410</v>
      </c>
      <c r="B1136" s="3"/>
      <c r="C1136" s="3" t="s">
        <v>47</v>
      </c>
      <c r="D1136" s="3" t="s">
        <v>24</v>
      </c>
      <c r="E1136" s="3" t="s">
        <v>295</v>
      </c>
      <c r="F1136" s="3" t="s">
        <v>49</v>
      </c>
      <c r="G1136" s="5"/>
      <c r="H1136" s="5"/>
      <c r="I1136" s="5"/>
    </row>
    <row r="1137" spans="1:9" s="93" customFormat="1" ht="31.5">
      <c r="A1137" s="85" t="s">
        <v>726</v>
      </c>
      <c r="B1137" s="94"/>
      <c r="C1137" s="94" t="s">
        <v>47</v>
      </c>
      <c r="D1137" s="94" t="s">
        <v>24</v>
      </c>
      <c r="E1137" s="94" t="s">
        <v>238</v>
      </c>
      <c r="F1137" s="94"/>
      <c r="G1137" s="95">
        <f>G1142+G1138</f>
        <v>183739.5</v>
      </c>
      <c r="H1137" s="95">
        <f t="shared" ref="H1137:I1137" si="523">H1142+H1138</f>
        <v>193650.7</v>
      </c>
      <c r="I1137" s="95">
        <f t="shared" si="523"/>
        <v>187592.5</v>
      </c>
    </row>
    <row r="1138" spans="1:9" s="93" customFormat="1">
      <c r="A1138" s="73" t="s">
        <v>146</v>
      </c>
      <c r="B1138" s="74"/>
      <c r="C1138" s="74" t="s">
        <v>47</v>
      </c>
      <c r="D1138" s="74" t="s">
        <v>24</v>
      </c>
      <c r="E1138" s="74" t="s">
        <v>566</v>
      </c>
      <c r="F1138" s="74"/>
      <c r="G1138" s="187">
        <f>G1139</f>
        <v>0</v>
      </c>
      <c r="H1138" s="187">
        <f t="shared" ref="H1138:I1140" si="524">H1139</f>
        <v>6058.2</v>
      </c>
      <c r="I1138" s="187">
        <f t="shared" si="524"/>
        <v>0</v>
      </c>
    </row>
    <row r="1139" spans="1:9" s="93" customFormat="1">
      <c r="A1139" s="73" t="s">
        <v>822</v>
      </c>
      <c r="B1139" s="74"/>
      <c r="C1139" s="74" t="s">
        <v>47</v>
      </c>
      <c r="D1139" s="74" t="s">
        <v>24</v>
      </c>
      <c r="E1139" s="74" t="s">
        <v>592</v>
      </c>
      <c r="F1139" s="74"/>
      <c r="G1139" s="187">
        <f>G1140</f>
        <v>0</v>
      </c>
      <c r="H1139" s="187">
        <f t="shared" si="524"/>
        <v>6058.2</v>
      </c>
      <c r="I1139" s="187">
        <f t="shared" si="524"/>
        <v>0</v>
      </c>
    </row>
    <row r="1140" spans="1:9" s="93" customFormat="1" ht="31.5">
      <c r="A1140" s="73" t="s">
        <v>846</v>
      </c>
      <c r="B1140" s="74"/>
      <c r="C1140" s="74" t="s">
        <v>47</v>
      </c>
      <c r="D1140" s="74" t="s">
        <v>24</v>
      </c>
      <c r="E1140" s="74" t="s">
        <v>847</v>
      </c>
      <c r="F1140" s="74"/>
      <c r="G1140" s="187">
        <f>G1141</f>
        <v>0</v>
      </c>
      <c r="H1140" s="187">
        <f t="shared" si="524"/>
        <v>6058.2</v>
      </c>
      <c r="I1140" s="187">
        <f t="shared" si="524"/>
        <v>0</v>
      </c>
    </row>
    <row r="1141" spans="1:9" s="93" customFormat="1" ht="31.5">
      <c r="A1141" s="73" t="s">
        <v>90</v>
      </c>
      <c r="B1141" s="74"/>
      <c r="C1141" s="74" t="s">
        <v>47</v>
      </c>
      <c r="D1141" s="74" t="s">
        <v>24</v>
      </c>
      <c r="E1141" s="74" t="s">
        <v>847</v>
      </c>
      <c r="F1141" s="74" t="s">
        <v>49</v>
      </c>
      <c r="G1141" s="187">
        <v>0</v>
      </c>
      <c r="H1141" s="187">
        <v>6058.2</v>
      </c>
      <c r="I1141" s="187">
        <v>0</v>
      </c>
    </row>
    <row r="1142" spans="1:9">
      <c r="A1142" s="185" t="s">
        <v>143</v>
      </c>
      <c r="B1142" s="3"/>
      <c r="C1142" s="3" t="s">
        <v>47</v>
      </c>
      <c r="D1142" s="3" t="s">
        <v>24</v>
      </c>
      <c r="E1142" s="3" t="s">
        <v>412</v>
      </c>
      <c r="F1142" s="3"/>
      <c r="G1142" s="5">
        <f>G1143+G1146+G1149</f>
        <v>183739.5</v>
      </c>
      <c r="H1142" s="5">
        <f t="shared" ref="H1142:I1142" si="525">H1143+H1146+H1149</f>
        <v>187592.5</v>
      </c>
      <c r="I1142" s="5">
        <f t="shared" si="525"/>
        <v>187592.5</v>
      </c>
    </row>
    <row r="1143" spans="1:9" ht="47.25">
      <c r="A1143" s="185" t="s">
        <v>413</v>
      </c>
      <c r="B1143" s="3"/>
      <c r="C1143" s="3" t="s">
        <v>47</v>
      </c>
      <c r="D1143" s="3" t="s">
        <v>24</v>
      </c>
      <c r="E1143" s="3" t="s">
        <v>414</v>
      </c>
      <c r="F1143" s="3"/>
      <c r="G1143" s="5">
        <f>G1144</f>
        <v>182008.6</v>
      </c>
      <c r="H1143" s="5">
        <f t="shared" ref="H1143:I1144" si="526">H1144</f>
        <v>187109.9</v>
      </c>
      <c r="I1143" s="5">
        <f t="shared" si="526"/>
        <v>187109.9</v>
      </c>
    </row>
    <row r="1144" spans="1:9">
      <c r="A1144" s="185" t="s">
        <v>216</v>
      </c>
      <c r="B1144" s="3"/>
      <c r="C1144" s="3" t="s">
        <v>47</v>
      </c>
      <c r="D1144" s="3" t="s">
        <v>24</v>
      </c>
      <c r="E1144" s="3" t="s">
        <v>415</v>
      </c>
      <c r="F1144" s="3"/>
      <c r="G1144" s="5">
        <f>G1145</f>
        <v>182008.6</v>
      </c>
      <c r="H1144" s="5">
        <f t="shared" si="526"/>
        <v>187109.9</v>
      </c>
      <c r="I1144" s="5">
        <f t="shared" si="526"/>
        <v>187109.9</v>
      </c>
    </row>
    <row r="1145" spans="1:9" ht="31.5">
      <c r="A1145" s="185" t="s">
        <v>90</v>
      </c>
      <c r="B1145" s="3"/>
      <c r="C1145" s="3" t="s">
        <v>47</v>
      </c>
      <c r="D1145" s="3" t="s">
        <v>24</v>
      </c>
      <c r="E1145" s="3" t="s">
        <v>415</v>
      </c>
      <c r="F1145" s="3" t="s">
        <v>49</v>
      </c>
      <c r="G1145" s="187">
        <v>182008.6</v>
      </c>
      <c r="H1145" s="187">
        <v>187109.9</v>
      </c>
      <c r="I1145" s="187">
        <v>187109.9</v>
      </c>
    </row>
    <row r="1146" spans="1:9" ht="31.5">
      <c r="A1146" s="185" t="s">
        <v>416</v>
      </c>
      <c r="B1146" s="100"/>
      <c r="C1146" s="3" t="s">
        <v>47</v>
      </c>
      <c r="D1146" s="3" t="s">
        <v>24</v>
      </c>
      <c r="E1146" s="3" t="s">
        <v>417</v>
      </c>
      <c r="F1146" s="3"/>
      <c r="G1146" s="5">
        <f>G1147</f>
        <v>482.6</v>
      </c>
      <c r="H1146" s="5">
        <f t="shared" ref="H1146:I1147" si="527">H1147</f>
        <v>482.6</v>
      </c>
      <c r="I1146" s="5">
        <f t="shared" si="527"/>
        <v>482.6</v>
      </c>
    </row>
    <row r="1147" spans="1:9">
      <c r="A1147" s="185" t="s">
        <v>204</v>
      </c>
      <c r="B1147" s="100"/>
      <c r="C1147" s="3" t="s">
        <v>47</v>
      </c>
      <c r="D1147" s="3" t="s">
        <v>24</v>
      </c>
      <c r="E1147" s="3" t="s">
        <v>418</v>
      </c>
      <c r="F1147" s="3"/>
      <c r="G1147" s="5">
        <f>G1148</f>
        <v>482.6</v>
      </c>
      <c r="H1147" s="5">
        <f t="shared" si="527"/>
        <v>482.6</v>
      </c>
      <c r="I1147" s="5">
        <f t="shared" si="527"/>
        <v>482.6</v>
      </c>
    </row>
    <row r="1148" spans="1:9" ht="31.5">
      <c r="A1148" s="185" t="s">
        <v>90</v>
      </c>
      <c r="B1148" s="3"/>
      <c r="C1148" s="3" t="s">
        <v>47</v>
      </c>
      <c r="D1148" s="3" t="s">
        <v>24</v>
      </c>
      <c r="E1148" s="3" t="s">
        <v>418</v>
      </c>
      <c r="F1148" s="3" t="s">
        <v>49</v>
      </c>
      <c r="G1148" s="5">
        <v>482.6</v>
      </c>
      <c r="H1148" s="5">
        <v>482.6</v>
      </c>
      <c r="I1148" s="5">
        <v>482.6</v>
      </c>
    </row>
    <row r="1149" spans="1:9" ht="31.5">
      <c r="A1149" s="185" t="s">
        <v>735</v>
      </c>
      <c r="B1149" s="100"/>
      <c r="C1149" s="3" t="s">
        <v>47</v>
      </c>
      <c r="D1149" s="3" t="s">
        <v>24</v>
      </c>
      <c r="E1149" s="3" t="s">
        <v>419</v>
      </c>
      <c r="F1149" s="100"/>
      <c r="G1149" s="5">
        <f>G1150</f>
        <v>1248.3</v>
      </c>
      <c r="H1149" s="5">
        <f>H1150</f>
        <v>0</v>
      </c>
      <c r="I1149" s="5">
        <f>I1150</f>
        <v>0</v>
      </c>
    </row>
    <row r="1150" spans="1:9">
      <c r="A1150" s="185" t="s">
        <v>18</v>
      </c>
      <c r="B1150" s="100"/>
      <c r="C1150" s="3" t="s">
        <v>47</v>
      </c>
      <c r="D1150" s="3" t="s">
        <v>24</v>
      </c>
      <c r="E1150" s="3" t="s">
        <v>671</v>
      </c>
      <c r="F1150" s="3"/>
      <c r="G1150" s="5">
        <f>G1151</f>
        <v>1248.3</v>
      </c>
      <c r="H1150" s="5">
        <f>H1151</f>
        <v>0</v>
      </c>
      <c r="I1150" s="5">
        <f t="shared" ref="I1150" si="528">I1151</f>
        <v>0</v>
      </c>
    </row>
    <row r="1151" spans="1:9" ht="31.5">
      <c r="A1151" s="185" t="s">
        <v>90</v>
      </c>
      <c r="B1151" s="100"/>
      <c r="C1151" s="3" t="s">
        <v>47</v>
      </c>
      <c r="D1151" s="3" t="s">
        <v>24</v>
      </c>
      <c r="E1151" s="3" t="s">
        <v>671</v>
      </c>
      <c r="F1151" s="3" t="s">
        <v>49</v>
      </c>
      <c r="G1151" s="5">
        <v>1248.3</v>
      </c>
      <c r="H1151" s="5"/>
      <c r="I1151" s="5"/>
    </row>
    <row r="1152" spans="1:9" hidden="1">
      <c r="A1152" s="185" t="s">
        <v>395</v>
      </c>
      <c r="B1152" s="3"/>
      <c r="C1152" s="3" t="s">
        <v>47</v>
      </c>
      <c r="D1152" s="3" t="s">
        <v>47</v>
      </c>
      <c r="E1152" s="20"/>
      <c r="F1152" s="20"/>
      <c r="G1152" s="7">
        <f>G1153</f>
        <v>0</v>
      </c>
      <c r="H1152" s="7">
        <f t="shared" ref="H1152:I1155" si="529">H1153</f>
        <v>0</v>
      </c>
      <c r="I1152" s="7">
        <f t="shared" si="529"/>
        <v>0</v>
      </c>
    </row>
    <row r="1153" spans="1:9" s="93" customFormat="1" ht="31.5" hidden="1">
      <c r="A1153" s="169" t="s">
        <v>724</v>
      </c>
      <c r="B1153" s="170"/>
      <c r="C1153" s="170" t="s">
        <v>47</v>
      </c>
      <c r="D1153" s="170" t="s">
        <v>47</v>
      </c>
      <c r="E1153" s="171" t="s">
        <v>236</v>
      </c>
      <c r="F1153" s="172"/>
      <c r="G1153" s="173">
        <f>G1154</f>
        <v>0</v>
      </c>
      <c r="H1153" s="173">
        <f t="shared" si="529"/>
        <v>0</v>
      </c>
      <c r="I1153" s="173">
        <f t="shared" si="529"/>
        <v>0</v>
      </c>
    </row>
    <row r="1154" spans="1:9" hidden="1">
      <c r="A1154" s="185" t="s">
        <v>143</v>
      </c>
      <c r="B1154" s="66"/>
      <c r="C1154" s="66" t="s">
        <v>47</v>
      </c>
      <c r="D1154" s="66" t="s">
        <v>47</v>
      </c>
      <c r="E1154" s="66" t="s">
        <v>363</v>
      </c>
      <c r="F1154" s="115"/>
      <c r="G1154" s="38">
        <f>G1155</f>
        <v>0</v>
      </c>
      <c r="H1154" s="38">
        <f t="shared" si="529"/>
        <v>0</v>
      </c>
      <c r="I1154" s="38">
        <f t="shared" si="529"/>
        <v>0</v>
      </c>
    </row>
    <row r="1155" spans="1:9" ht="47.25" hidden="1">
      <c r="A1155" s="184" t="s">
        <v>835</v>
      </c>
      <c r="B1155" s="66"/>
      <c r="C1155" s="66" t="s">
        <v>47</v>
      </c>
      <c r="D1155" s="66" t="s">
        <v>47</v>
      </c>
      <c r="E1155" s="66" t="s">
        <v>385</v>
      </c>
      <c r="F1155" s="66"/>
      <c r="G1155" s="69">
        <f>G1156</f>
        <v>0</v>
      </c>
      <c r="H1155" s="69">
        <f t="shared" si="529"/>
        <v>0</v>
      </c>
      <c r="I1155" s="69">
        <f t="shared" si="529"/>
        <v>0</v>
      </c>
    </row>
    <row r="1156" spans="1:9" ht="31.5" hidden="1">
      <c r="A1156" s="68" t="s">
        <v>403</v>
      </c>
      <c r="B1156" s="66"/>
      <c r="C1156" s="66" t="s">
        <v>47</v>
      </c>
      <c r="D1156" s="66" t="s">
        <v>47</v>
      </c>
      <c r="E1156" s="66" t="s">
        <v>626</v>
      </c>
      <c r="F1156" s="66"/>
      <c r="G1156" s="69">
        <f>G1157+G1158+G1159</f>
        <v>0</v>
      </c>
      <c r="H1156" s="69">
        <f t="shared" ref="H1156:I1156" si="530">H1157+H1158+H1159</f>
        <v>0</v>
      </c>
      <c r="I1156" s="69">
        <f t="shared" si="530"/>
        <v>0</v>
      </c>
    </row>
    <row r="1157" spans="1:9" ht="47.25" hidden="1">
      <c r="A1157" s="116" t="s">
        <v>21</v>
      </c>
      <c r="B1157" s="67"/>
      <c r="C1157" s="66" t="s">
        <v>47</v>
      </c>
      <c r="D1157" s="66" t="s">
        <v>47</v>
      </c>
      <c r="E1157" s="66" t="s">
        <v>626</v>
      </c>
      <c r="F1157" s="66" t="s">
        <v>31</v>
      </c>
      <c r="G1157" s="69"/>
      <c r="H1157" s="69"/>
      <c r="I1157" s="69"/>
    </row>
    <row r="1158" spans="1:9" ht="31.5" hidden="1">
      <c r="A1158" s="68" t="s">
        <v>22</v>
      </c>
      <c r="B1158" s="67"/>
      <c r="C1158" s="66" t="s">
        <v>47</v>
      </c>
      <c r="D1158" s="66" t="s">
        <v>47</v>
      </c>
      <c r="E1158" s="66" t="s">
        <v>626</v>
      </c>
      <c r="F1158" s="66" t="s">
        <v>32</v>
      </c>
      <c r="G1158" s="69"/>
      <c r="H1158" s="5"/>
      <c r="I1158" s="5"/>
    </row>
    <row r="1159" spans="1:9" ht="31.5" hidden="1">
      <c r="A1159" s="185" t="s">
        <v>410</v>
      </c>
      <c r="B1159" s="100"/>
      <c r="C1159" s="66" t="s">
        <v>47</v>
      </c>
      <c r="D1159" s="66" t="s">
        <v>47</v>
      </c>
      <c r="E1159" s="66" t="s">
        <v>626</v>
      </c>
      <c r="F1159" s="66" t="s">
        <v>49</v>
      </c>
      <c r="G1159" s="5"/>
      <c r="H1159" s="5"/>
      <c r="I1159" s="5"/>
    </row>
    <row r="1160" spans="1:9">
      <c r="A1160" s="185" t="s">
        <v>119</v>
      </c>
      <c r="B1160" s="100"/>
      <c r="C1160" s="3" t="s">
        <v>9</v>
      </c>
      <c r="D1160" s="3"/>
      <c r="E1160" s="3"/>
      <c r="F1160" s="3"/>
      <c r="G1160" s="5">
        <f>G1161+G1191</f>
        <v>302856.80000000005</v>
      </c>
      <c r="H1160" s="5">
        <f>H1161+H1191</f>
        <v>318074.60000000003</v>
      </c>
      <c r="I1160" s="5">
        <f>I1161+I1191</f>
        <v>322188</v>
      </c>
    </row>
    <row r="1161" spans="1:9">
      <c r="A1161" s="185" t="s">
        <v>75</v>
      </c>
      <c r="B1161" s="100"/>
      <c r="C1161" s="3" t="s">
        <v>9</v>
      </c>
      <c r="D1161" s="3" t="s">
        <v>17</v>
      </c>
      <c r="E1161" s="3"/>
      <c r="F1161" s="3"/>
      <c r="G1161" s="5">
        <f>G1162+G1172</f>
        <v>232476.5</v>
      </c>
      <c r="H1161" s="5">
        <f t="shared" ref="H1161:I1161" si="531">H1162+H1172</f>
        <v>236580.7</v>
      </c>
      <c r="I1161" s="5">
        <f t="shared" si="531"/>
        <v>239444.1</v>
      </c>
    </row>
    <row r="1162" spans="1:9" s="93" customFormat="1" ht="31.5">
      <c r="A1162" s="85" t="s">
        <v>721</v>
      </c>
      <c r="B1162" s="124"/>
      <c r="C1162" s="90" t="s">
        <v>9</v>
      </c>
      <c r="D1162" s="90" t="s">
        <v>17</v>
      </c>
      <c r="E1162" s="90" t="s">
        <v>191</v>
      </c>
      <c r="F1162" s="94"/>
      <c r="G1162" s="95">
        <f>G1163</f>
        <v>800</v>
      </c>
      <c r="H1162" s="95">
        <f t="shared" ref="H1162:I1162" si="532">H1163</f>
        <v>800</v>
      </c>
      <c r="I1162" s="95">
        <f t="shared" si="532"/>
        <v>800</v>
      </c>
    </row>
    <row r="1163" spans="1:9">
      <c r="A1163" s="185" t="s">
        <v>143</v>
      </c>
      <c r="B1163" s="100"/>
      <c r="C1163" s="186" t="s">
        <v>9</v>
      </c>
      <c r="D1163" s="186" t="s">
        <v>17</v>
      </c>
      <c r="E1163" s="186" t="s">
        <v>192</v>
      </c>
      <c r="F1163" s="3"/>
      <c r="G1163" s="5">
        <f>G1168+G1164</f>
        <v>800</v>
      </c>
      <c r="H1163" s="5">
        <f t="shared" ref="H1163:I1163" si="533">H1168+H1164</f>
        <v>800</v>
      </c>
      <c r="I1163" s="5">
        <f t="shared" si="533"/>
        <v>800</v>
      </c>
    </row>
    <row r="1164" spans="1:9" ht="31.5" hidden="1">
      <c r="A1164" s="185" t="s">
        <v>293</v>
      </c>
      <c r="B1164" s="3"/>
      <c r="C1164" s="3" t="s">
        <v>9</v>
      </c>
      <c r="D1164" s="3" t="s">
        <v>17</v>
      </c>
      <c r="E1164" s="3" t="s">
        <v>294</v>
      </c>
      <c r="F1164" s="3"/>
      <c r="G1164" s="5">
        <f>G1165</f>
        <v>0</v>
      </c>
      <c r="H1164" s="5">
        <f>H1165</f>
        <v>0</v>
      </c>
      <c r="I1164" s="5">
        <f>I1165</f>
        <v>0</v>
      </c>
    </row>
    <row r="1165" spans="1:9" hidden="1">
      <c r="A1165" s="185" t="s">
        <v>204</v>
      </c>
      <c r="B1165" s="3"/>
      <c r="C1165" s="3" t="s">
        <v>9</v>
      </c>
      <c r="D1165" s="3" t="s">
        <v>17</v>
      </c>
      <c r="E1165" s="3" t="s">
        <v>295</v>
      </c>
      <c r="F1165" s="3"/>
      <c r="G1165" s="5">
        <f>G1166+G1167</f>
        <v>0</v>
      </c>
      <c r="H1165" s="5">
        <f t="shared" ref="H1165:I1165" si="534">H1166+H1167</f>
        <v>0</v>
      </c>
      <c r="I1165" s="5">
        <f t="shared" si="534"/>
        <v>0</v>
      </c>
    </row>
    <row r="1166" spans="1:9" ht="31.5" hidden="1">
      <c r="A1166" s="185" t="s">
        <v>22</v>
      </c>
      <c r="B1166" s="3"/>
      <c r="C1166" s="3" t="s">
        <v>9</v>
      </c>
      <c r="D1166" s="3" t="s">
        <v>17</v>
      </c>
      <c r="E1166" s="3" t="s">
        <v>295</v>
      </c>
      <c r="F1166" s="3" t="s">
        <v>32</v>
      </c>
      <c r="G1166" s="5"/>
      <c r="H1166" s="5"/>
      <c r="I1166" s="5"/>
    </row>
    <row r="1167" spans="1:9" ht="31.5" hidden="1">
      <c r="A1167" s="185" t="s">
        <v>410</v>
      </c>
      <c r="B1167" s="3"/>
      <c r="C1167" s="3" t="s">
        <v>9</v>
      </c>
      <c r="D1167" s="3" t="s">
        <v>17</v>
      </c>
      <c r="E1167" s="3" t="s">
        <v>295</v>
      </c>
      <c r="F1167" s="3" t="s">
        <v>49</v>
      </c>
      <c r="G1167" s="5"/>
      <c r="H1167" s="5"/>
      <c r="I1167" s="5"/>
    </row>
    <row r="1168" spans="1:9" ht="31.5">
      <c r="A1168" s="185" t="s">
        <v>357</v>
      </c>
      <c r="B1168" s="100"/>
      <c r="C1168" s="186" t="s">
        <v>9</v>
      </c>
      <c r="D1168" s="186" t="s">
        <v>17</v>
      </c>
      <c r="E1168" s="186" t="s">
        <v>288</v>
      </c>
      <c r="F1168" s="3"/>
      <c r="G1168" s="5">
        <f>G1169</f>
        <v>800</v>
      </c>
      <c r="H1168" s="5">
        <f>H1169</f>
        <v>800</v>
      </c>
      <c r="I1168" s="5">
        <f>I1169</f>
        <v>800</v>
      </c>
    </row>
    <row r="1169" spans="1:9" ht="47.25">
      <c r="A1169" s="185" t="s">
        <v>587</v>
      </c>
      <c r="B1169" s="100"/>
      <c r="C1169" s="186" t="s">
        <v>9</v>
      </c>
      <c r="D1169" s="186" t="s">
        <v>17</v>
      </c>
      <c r="E1169" s="186" t="s">
        <v>303</v>
      </c>
      <c r="F1169" s="3"/>
      <c r="G1169" s="5">
        <f>G1170+G1171</f>
        <v>800</v>
      </c>
      <c r="H1169" s="5">
        <f t="shared" ref="H1169:I1169" si="535">H1170+H1171</f>
        <v>800</v>
      </c>
      <c r="I1169" s="5">
        <f t="shared" si="535"/>
        <v>800</v>
      </c>
    </row>
    <row r="1170" spans="1:9" ht="47.25">
      <c r="A1170" s="185" t="s">
        <v>21</v>
      </c>
      <c r="B1170" s="64"/>
      <c r="C1170" s="186" t="s">
        <v>9</v>
      </c>
      <c r="D1170" s="186" t="s">
        <v>17</v>
      </c>
      <c r="E1170" s="186" t="s">
        <v>303</v>
      </c>
      <c r="F1170" s="20">
        <v>100</v>
      </c>
      <c r="G1170" s="7">
        <v>394.6</v>
      </c>
      <c r="H1170" s="7">
        <v>394.6</v>
      </c>
      <c r="I1170" s="7">
        <v>394.6</v>
      </c>
    </row>
    <row r="1171" spans="1:9" ht="31.5">
      <c r="A1171" s="185" t="s">
        <v>90</v>
      </c>
      <c r="B1171" s="64"/>
      <c r="C1171" s="186" t="s">
        <v>9</v>
      </c>
      <c r="D1171" s="186" t="s">
        <v>17</v>
      </c>
      <c r="E1171" s="186" t="s">
        <v>303</v>
      </c>
      <c r="F1171" s="20">
        <v>600</v>
      </c>
      <c r="G1171" s="7">
        <v>405.4</v>
      </c>
      <c r="H1171" s="7">
        <v>405.4</v>
      </c>
      <c r="I1171" s="7">
        <v>405.4</v>
      </c>
    </row>
    <row r="1172" spans="1:9" s="93" customFormat="1" ht="31.5">
      <c r="A1172" s="85" t="s">
        <v>726</v>
      </c>
      <c r="B1172" s="94"/>
      <c r="C1172" s="94" t="s">
        <v>9</v>
      </c>
      <c r="D1172" s="94" t="s">
        <v>17</v>
      </c>
      <c r="E1172" s="94" t="s">
        <v>238</v>
      </c>
      <c r="F1172" s="94"/>
      <c r="G1172" s="95">
        <f>G1177+G1173</f>
        <v>231676.5</v>
      </c>
      <c r="H1172" s="95">
        <f>H1177+H1173</f>
        <v>235780.7</v>
      </c>
      <c r="I1172" s="95">
        <f>I1177+I1173</f>
        <v>238644.1</v>
      </c>
    </row>
    <row r="1173" spans="1:9">
      <c r="A1173" s="185" t="s">
        <v>420</v>
      </c>
      <c r="B1173" s="100"/>
      <c r="C1173" s="3" t="s">
        <v>9</v>
      </c>
      <c r="D1173" s="3" t="s">
        <v>17</v>
      </c>
      <c r="E1173" s="3" t="s">
        <v>411</v>
      </c>
      <c r="F1173" s="3"/>
      <c r="G1173" s="5">
        <f>G1174</f>
        <v>822.8</v>
      </c>
      <c r="H1173" s="5">
        <f t="shared" ref="H1173:I1174" si="536">H1174</f>
        <v>0</v>
      </c>
      <c r="I1173" s="5">
        <f t="shared" si="536"/>
        <v>0</v>
      </c>
    </row>
    <row r="1174" spans="1:9">
      <c r="A1174" s="185" t="s">
        <v>421</v>
      </c>
      <c r="B1174" s="100"/>
      <c r="C1174" s="3" t="s">
        <v>9</v>
      </c>
      <c r="D1174" s="3" t="s">
        <v>17</v>
      </c>
      <c r="E1174" s="3" t="s">
        <v>422</v>
      </c>
      <c r="F1174" s="3"/>
      <c r="G1174" s="5">
        <f>G1175</f>
        <v>822.8</v>
      </c>
      <c r="H1174" s="5">
        <f t="shared" si="536"/>
        <v>0</v>
      </c>
      <c r="I1174" s="5">
        <f t="shared" si="536"/>
        <v>0</v>
      </c>
    </row>
    <row r="1175" spans="1:9" ht="31.5">
      <c r="A1175" s="73" t="s">
        <v>848</v>
      </c>
      <c r="B1175" s="75"/>
      <c r="C1175" s="74" t="s">
        <v>9</v>
      </c>
      <c r="D1175" s="74" t="s">
        <v>17</v>
      </c>
      <c r="E1175" s="74" t="s">
        <v>849</v>
      </c>
      <c r="F1175" s="74"/>
      <c r="G1175" s="187">
        <f>SUM(G1176)</f>
        <v>822.8</v>
      </c>
      <c r="H1175" s="187">
        <f t="shared" ref="H1175:I1175" si="537">SUM(H1176)</f>
        <v>0</v>
      </c>
      <c r="I1175" s="187">
        <f t="shared" si="537"/>
        <v>0</v>
      </c>
    </row>
    <row r="1176" spans="1:9" ht="31.5">
      <c r="A1176" s="73" t="s">
        <v>22</v>
      </c>
      <c r="B1176" s="75"/>
      <c r="C1176" s="74" t="s">
        <v>9</v>
      </c>
      <c r="D1176" s="74" t="s">
        <v>17</v>
      </c>
      <c r="E1176" s="74" t="s">
        <v>849</v>
      </c>
      <c r="F1176" s="74" t="s">
        <v>32</v>
      </c>
      <c r="G1176" s="187">
        <v>822.8</v>
      </c>
      <c r="H1176" s="187">
        <f>183.3+1.5-183.3-1.5</f>
        <v>0</v>
      </c>
      <c r="I1176" s="187">
        <v>0</v>
      </c>
    </row>
    <row r="1177" spans="1:9">
      <c r="A1177" s="185" t="s">
        <v>143</v>
      </c>
      <c r="B1177" s="3"/>
      <c r="C1177" s="3" t="s">
        <v>9</v>
      </c>
      <c r="D1177" s="3" t="s">
        <v>17</v>
      </c>
      <c r="E1177" s="3" t="s">
        <v>412</v>
      </c>
      <c r="F1177" s="3"/>
      <c r="G1177" s="5">
        <f>G1178+G1184+G1188</f>
        <v>230853.7</v>
      </c>
      <c r="H1177" s="5">
        <f t="shared" ref="H1177:I1177" si="538">H1178+H1184+H1188</f>
        <v>235780.7</v>
      </c>
      <c r="I1177" s="5">
        <f t="shared" si="538"/>
        <v>238644.1</v>
      </c>
    </row>
    <row r="1178" spans="1:9" ht="41.25" customHeight="1">
      <c r="A1178" s="185" t="s">
        <v>413</v>
      </c>
      <c r="B1178" s="3"/>
      <c r="C1178" s="3" t="s">
        <v>9</v>
      </c>
      <c r="D1178" s="3" t="s">
        <v>17</v>
      </c>
      <c r="E1178" s="3" t="s">
        <v>414</v>
      </c>
      <c r="F1178" s="3"/>
      <c r="G1178" s="5">
        <f>G1179</f>
        <v>227897.5</v>
      </c>
      <c r="H1178" s="5">
        <f t="shared" ref="H1178:I1178" si="539">H1179</f>
        <v>231100.2</v>
      </c>
      <c r="I1178" s="5">
        <f t="shared" si="539"/>
        <v>231100.2</v>
      </c>
    </row>
    <row r="1179" spans="1:9">
      <c r="A1179" s="185" t="s">
        <v>216</v>
      </c>
      <c r="B1179" s="3"/>
      <c r="C1179" s="3" t="s">
        <v>9</v>
      </c>
      <c r="D1179" s="3" t="s">
        <v>17</v>
      </c>
      <c r="E1179" s="3" t="s">
        <v>415</v>
      </c>
      <c r="F1179" s="3"/>
      <c r="G1179" s="5">
        <f>G1180+G1181+G1182+G1183</f>
        <v>227897.5</v>
      </c>
      <c r="H1179" s="5">
        <f t="shared" ref="H1179:I1179" si="540">H1180+H1181+H1182+H1183</f>
        <v>231100.2</v>
      </c>
      <c r="I1179" s="5">
        <f t="shared" si="540"/>
        <v>231100.2</v>
      </c>
    </row>
    <row r="1180" spans="1:9" ht="47.25">
      <c r="A1180" s="185" t="s">
        <v>21</v>
      </c>
      <c r="B1180" s="3"/>
      <c r="C1180" s="3" t="s">
        <v>9</v>
      </c>
      <c r="D1180" s="3" t="s">
        <v>17</v>
      </c>
      <c r="E1180" s="3" t="s">
        <v>415</v>
      </c>
      <c r="F1180" s="3" t="s">
        <v>31</v>
      </c>
      <c r="G1180" s="187">
        <v>105618.6</v>
      </c>
      <c r="H1180" s="187">
        <v>105618.6</v>
      </c>
      <c r="I1180" s="187">
        <v>105618.6</v>
      </c>
    </row>
    <row r="1181" spans="1:9" ht="31.5">
      <c r="A1181" s="185" t="s">
        <v>22</v>
      </c>
      <c r="B1181" s="3"/>
      <c r="C1181" s="3" t="s">
        <v>9</v>
      </c>
      <c r="D1181" s="3" t="s">
        <v>17</v>
      </c>
      <c r="E1181" s="3" t="s">
        <v>415</v>
      </c>
      <c r="F1181" s="3" t="s">
        <v>32</v>
      </c>
      <c r="G1181" s="196">
        <v>13777.4</v>
      </c>
      <c r="H1181" s="196">
        <v>14829.4</v>
      </c>
      <c r="I1181" s="196">
        <v>14840.8</v>
      </c>
    </row>
    <row r="1182" spans="1:9" ht="31.5">
      <c r="A1182" s="185" t="s">
        <v>90</v>
      </c>
      <c r="B1182" s="3"/>
      <c r="C1182" s="3" t="s">
        <v>9</v>
      </c>
      <c r="D1182" s="3" t="s">
        <v>17</v>
      </c>
      <c r="E1182" s="3" t="s">
        <v>415</v>
      </c>
      <c r="F1182" s="3" t="s">
        <v>49</v>
      </c>
      <c r="G1182" s="196">
        <v>108004.5</v>
      </c>
      <c r="H1182" s="196">
        <v>110039.1</v>
      </c>
      <c r="I1182" s="196">
        <v>110039.1</v>
      </c>
    </row>
    <row r="1183" spans="1:9">
      <c r="A1183" s="185" t="s">
        <v>10</v>
      </c>
      <c r="B1183" s="3"/>
      <c r="C1183" s="3" t="s">
        <v>9</v>
      </c>
      <c r="D1183" s="3" t="s">
        <v>17</v>
      </c>
      <c r="E1183" s="3" t="s">
        <v>415</v>
      </c>
      <c r="F1183" s="3" t="s">
        <v>36</v>
      </c>
      <c r="G1183" s="187">
        <v>497</v>
      </c>
      <c r="H1183" s="187">
        <v>613.1</v>
      </c>
      <c r="I1183" s="187">
        <v>601.70000000000005</v>
      </c>
    </row>
    <row r="1184" spans="1:9" ht="31.5">
      <c r="A1184" s="185" t="s">
        <v>735</v>
      </c>
      <c r="B1184" s="100"/>
      <c r="C1184" s="3" t="s">
        <v>9</v>
      </c>
      <c r="D1184" s="3" t="s">
        <v>17</v>
      </c>
      <c r="E1184" s="3" t="s">
        <v>419</v>
      </c>
      <c r="F1184" s="3"/>
      <c r="G1184" s="5">
        <f>G1185</f>
        <v>2956.2</v>
      </c>
      <c r="H1184" s="5">
        <f t="shared" ref="H1184:I1184" si="541">H1185</f>
        <v>1657</v>
      </c>
      <c r="I1184" s="5">
        <f t="shared" si="541"/>
        <v>1657</v>
      </c>
    </row>
    <row r="1185" spans="1:9">
      <c r="A1185" s="185" t="s">
        <v>18</v>
      </c>
      <c r="B1185" s="3"/>
      <c r="C1185" s="3" t="s">
        <v>9</v>
      </c>
      <c r="D1185" s="3" t="s">
        <v>17</v>
      </c>
      <c r="E1185" s="3" t="s">
        <v>671</v>
      </c>
      <c r="F1185" s="3"/>
      <c r="G1185" s="5">
        <f>G1186+G1187</f>
        <v>2956.2</v>
      </c>
      <c r="H1185" s="5">
        <f t="shared" ref="H1185:I1185" si="542">H1186+H1187</f>
        <v>1657</v>
      </c>
      <c r="I1185" s="5">
        <f t="shared" si="542"/>
        <v>1657</v>
      </c>
    </row>
    <row r="1186" spans="1:9" ht="31.5">
      <c r="A1186" s="185" t="s">
        <v>22</v>
      </c>
      <c r="B1186" s="100"/>
      <c r="C1186" s="3" t="s">
        <v>9</v>
      </c>
      <c r="D1186" s="3" t="s">
        <v>17</v>
      </c>
      <c r="E1186" s="3" t="s">
        <v>671</v>
      </c>
      <c r="F1186" s="3" t="s">
        <v>32</v>
      </c>
      <c r="G1186" s="187">
        <v>2378.6999999999998</v>
      </c>
      <c r="H1186" s="187">
        <v>1657</v>
      </c>
      <c r="I1186" s="187">
        <v>1657</v>
      </c>
    </row>
    <row r="1187" spans="1:9" ht="31.5">
      <c r="A1187" s="185" t="s">
        <v>90</v>
      </c>
      <c r="B1187" s="100"/>
      <c r="C1187" s="3" t="s">
        <v>9</v>
      </c>
      <c r="D1187" s="3" t="s">
        <v>17</v>
      </c>
      <c r="E1187" s="3" t="s">
        <v>671</v>
      </c>
      <c r="F1187" s="3" t="s">
        <v>49</v>
      </c>
      <c r="G1187" s="187">
        <f>796.6+60+23-302.1</f>
        <v>577.5</v>
      </c>
      <c r="H1187" s="187">
        <v>0</v>
      </c>
      <c r="I1187" s="187">
        <v>0</v>
      </c>
    </row>
    <row r="1188" spans="1:9" ht="78.75">
      <c r="A1188" s="185" t="s">
        <v>782</v>
      </c>
      <c r="B1188" s="3"/>
      <c r="C1188" s="3" t="s">
        <v>9</v>
      </c>
      <c r="D1188" s="3" t="s">
        <v>17</v>
      </c>
      <c r="E1188" s="3" t="s">
        <v>423</v>
      </c>
      <c r="F1188" s="3"/>
      <c r="G1188" s="5">
        <f>G1189</f>
        <v>0</v>
      </c>
      <c r="H1188" s="5">
        <f t="shared" ref="H1188:I1189" si="543">H1189</f>
        <v>3023.5</v>
      </c>
      <c r="I1188" s="5">
        <f t="shared" si="543"/>
        <v>5886.9</v>
      </c>
    </row>
    <row r="1189" spans="1:9">
      <c r="A1189" s="185" t="s">
        <v>18</v>
      </c>
      <c r="B1189" s="3"/>
      <c r="C1189" s="3" t="s">
        <v>9</v>
      </c>
      <c r="D1189" s="3" t="s">
        <v>17</v>
      </c>
      <c r="E1189" s="3" t="s">
        <v>672</v>
      </c>
      <c r="F1189" s="3"/>
      <c r="G1189" s="5">
        <f>G1190</f>
        <v>0</v>
      </c>
      <c r="H1189" s="5">
        <f t="shared" si="543"/>
        <v>3023.5</v>
      </c>
      <c r="I1189" s="5">
        <f t="shared" si="543"/>
        <v>5886.9</v>
      </c>
    </row>
    <row r="1190" spans="1:9" ht="31.5">
      <c r="A1190" s="185" t="s">
        <v>90</v>
      </c>
      <c r="B1190" s="3"/>
      <c r="C1190" s="3" t="s">
        <v>9</v>
      </c>
      <c r="D1190" s="3" t="s">
        <v>17</v>
      </c>
      <c r="E1190" s="3" t="s">
        <v>672</v>
      </c>
      <c r="F1190" s="3" t="s">
        <v>49</v>
      </c>
      <c r="G1190" s="5"/>
      <c r="H1190" s="5">
        <v>3023.5</v>
      </c>
      <c r="I1190" s="5">
        <v>5886.9</v>
      </c>
    </row>
    <row r="1191" spans="1:9">
      <c r="A1191" s="185" t="s">
        <v>424</v>
      </c>
      <c r="B1191" s="100"/>
      <c r="C1191" s="3" t="s">
        <v>9</v>
      </c>
      <c r="D1191" s="3" t="s">
        <v>7</v>
      </c>
      <c r="E1191" s="3"/>
      <c r="F1191" s="100"/>
      <c r="G1191" s="5">
        <f>G1192</f>
        <v>70380.300000000017</v>
      </c>
      <c r="H1191" s="5">
        <f t="shared" ref="H1191:I1191" si="544">H1192</f>
        <v>81493.900000000009</v>
      </c>
      <c r="I1191" s="5">
        <f t="shared" si="544"/>
        <v>82743.900000000009</v>
      </c>
    </row>
    <row r="1192" spans="1:9" s="93" customFormat="1" ht="31.5">
      <c r="A1192" s="85" t="s">
        <v>726</v>
      </c>
      <c r="B1192" s="124"/>
      <c r="C1192" s="94" t="s">
        <v>9</v>
      </c>
      <c r="D1192" s="94" t="s">
        <v>7</v>
      </c>
      <c r="E1192" s="94" t="s">
        <v>238</v>
      </c>
      <c r="F1192" s="124"/>
      <c r="G1192" s="95">
        <f>G1197+G1193</f>
        <v>70380.300000000017</v>
      </c>
      <c r="H1192" s="95">
        <f>H1197</f>
        <v>81493.900000000009</v>
      </c>
      <c r="I1192" s="95">
        <f>I1197</f>
        <v>82743.900000000009</v>
      </c>
    </row>
    <row r="1193" spans="1:9" s="93" customFormat="1">
      <c r="A1193" s="214" t="s">
        <v>420</v>
      </c>
      <c r="B1193" s="100"/>
      <c r="C1193" s="3" t="s">
        <v>9</v>
      </c>
      <c r="D1193" s="3" t="s">
        <v>7</v>
      </c>
      <c r="E1193" s="3" t="s">
        <v>411</v>
      </c>
      <c r="F1193" s="124"/>
      <c r="G1193" s="95">
        <f>G1194</f>
        <v>133.6</v>
      </c>
      <c r="H1193" s="95"/>
      <c r="I1193" s="95"/>
    </row>
    <row r="1194" spans="1:9" s="93" customFormat="1">
      <c r="A1194" s="214" t="s">
        <v>421</v>
      </c>
      <c r="B1194" s="100"/>
      <c r="C1194" s="3" t="s">
        <v>9</v>
      </c>
      <c r="D1194" s="3" t="s">
        <v>7</v>
      </c>
      <c r="E1194" s="3" t="s">
        <v>422</v>
      </c>
      <c r="F1194" s="124"/>
      <c r="G1194" s="95">
        <f>G1195</f>
        <v>133.6</v>
      </c>
      <c r="H1194" s="95"/>
      <c r="I1194" s="95"/>
    </row>
    <row r="1195" spans="1:9" s="93" customFormat="1" ht="31.5">
      <c r="A1195" s="73" t="s">
        <v>848</v>
      </c>
      <c r="B1195" s="100"/>
      <c r="C1195" s="3" t="s">
        <v>9</v>
      </c>
      <c r="D1195" s="3" t="s">
        <v>7</v>
      </c>
      <c r="E1195" s="3" t="s">
        <v>593</v>
      </c>
      <c r="F1195" s="124"/>
      <c r="G1195" s="95">
        <f>G1196</f>
        <v>133.6</v>
      </c>
      <c r="H1195" s="95"/>
      <c r="I1195" s="95"/>
    </row>
    <row r="1196" spans="1:9" s="93" customFormat="1">
      <c r="A1196" s="214" t="s">
        <v>19</v>
      </c>
      <c r="B1196" s="100"/>
      <c r="C1196" s="3" t="s">
        <v>9</v>
      </c>
      <c r="D1196" s="3" t="s">
        <v>7</v>
      </c>
      <c r="E1196" s="3" t="s">
        <v>593</v>
      </c>
      <c r="F1196" s="3" t="s">
        <v>39</v>
      </c>
      <c r="G1196" s="95">
        <v>133.6</v>
      </c>
      <c r="H1196" s="95"/>
      <c r="I1196" s="95"/>
    </row>
    <row r="1197" spans="1:9">
      <c r="A1197" s="185" t="s">
        <v>143</v>
      </c>
      <c r="B1197" s="3"/>
      <c r="C1197" s="3" t="s">
        <v>9</v>
      </c>
      <c r="D1197" s="3" t="s">
        <v>7</v>
      </c>
      <c r="E1197" s="3" t="s">
        <v>412</v>
      </c>
      <c r="F1197" s="100"/>
      <c r="G1197" s="5">
        <f>G1198+G1207+G1212+G1218</f>
        <v>70246.700000000012</v>
      </c>
      <c r="H1197" s="5">
        <f>H1198+H1207+H1212+H1218</f>
        <v>81493.900000000009</v>
      </c>
      <c r="I1197" s="5">
        <f>I1198+I1207+I1212+I1218</f>
        <v>82743.900000000009</v>
      </c>
    </row>
    <row r="1198" spans="1:9" ht="31.5">
      <c r="A1198" s="185" t="s">
        <v>425</v>
      </c>
      <c r="B1198" s="100"/>
      <c r="C1198" s="3" t="s">
        <v>9</v>
      </c>
      <c r="D1198" s="3" t="s">
        <v>7</v>
      </c>
      <c r="E1198" s="3" t="s">
        <v>426</v>
      </c>
      <c r="F1198" s="3"/>
      <c r="G1198" s="5">
        <f>G1199+G1202+G1205</f>
        <v>7613.9</v>
      </c>
      <c r="H1198" s="5">
        <f t="shared" ref="H1198:I1198" si="545">H1199+H1202+H1205</f>
        <v>10102.299999999999</v>
      </c>
      <c r="I1198" s="5">
        <f t="shared" si="545"/>
        <v>10102.299999999999</v>
      </c>
    </row>
    <row r="1199" spans="1:9">
      <c r="A1199" s="72" t="s">
        <v>27</v>
      </c>
      <c r="B1199" s="70"/>
      <c r="C1199" s="70" t="s">
        <v>9</v>
      </c>
      <c r="D1199" s="70" t="s">
        <v>7</v>
      </c>
      <c r="E1199" s="3" t="s">
        <v>427</v>
      </c>
      <c r="F1199" s="70"/>
      <c r="G1199" s="71">
        <f>+G1200+G1201</f>
        <v>7390.6</v>
      </c>
      <c r="H1199" s="71">
        <f t="shared" ref="H1199:I1199" si="546">+H1200+H1201</f>
        <v>9879</v>
      </c>
      <c r="I1199" s="71">
        <f t="shared" si="546"/>
        <v>9879</v>
      </c>
    </row>
    <row r="1200" spans="1:9" ht="47.25">
      <c r="A1200" s="72" t="s">
        <v>21</v>
      </c>
      <c r="B1200" s="70"/>
      <c r="C1200" s="70" t="s">
        <v>9</v>
      </c>
      <c r="D1200" s="70" t="s">
        <v>7</v>
      </c>
      <c r="E1200" s="3" t="s">
        <v>427</v>
      </c>
      <c r="F1200" s="70" t="s">
        <v>31</v>
      </c>
      <c r="G1200" s="197">
        <v>7389.6</v>
      </c>
      <c r="H1200" s="197">
        <v>9878</v>
      </c>
      <c r="I1200" s="197">
        <v>9878</v>
      </c>
    </row>
    <row r="1201" spans="1:9" ht="31.5">
      <c r="A1201" s="72" t="s">
        <v>22</v>
      </c>
      <c r="B1201" s="70"/>
      <c r="C1201" s="70" t="s">
        <v>9</v>
      </c>
      <c r="D1201" s="70" t="s">
        <v>7</v>
      </c>
      <c r="E1201" s="3" t="s">
        <v>427</v>
      </c>
      <c r="F1201" s="70" t="s">
        <v>32</v>
      </c>
      <c r="G1201" s="197">
        <v>1</v>
      </c>
      <c r="H1201" s="197">
        <v>1</v>
      </c>
      <c r="I1201" s="197">
        <v>1</v>
      </c>
    </row>
    <row r="1202" spans="1:9">
      <c r="A1202" s="72" t="s">
        <v>35</v>
      </c>
      <c r="B1202" s="70"/>
      <c r="C1202" s="70" t="s">
        <v>9</v>
      </c>
      <c r="D1202" s="70" t="s">
        <v>7</v>
      </c>
      <c r="E1202" s="3" t="s">
        <v>428</v>
      </c>
      <c r="F1202" s="70"/>
      <c r="G1202" s="71">
        <f>G1203+G1204</f>
        <v>74.400000000000006</v>
      </c>
      <c r="H1202" s="71">
        <f t="shared" ref="H1202:I1202" si="547">H1203+H1204</f>
        <v>74.400000000000006</v>
      </c>
      <c r="I1202" s="71">
        <f t="shared" si="547"/>
        <v>74.400000000000006</v>
      </c>
    </row>
    <row r="1203" spans="1:9" ht="31.5">
      <c r="A1203" s="72" t="s">
        <v>22</v>
      </c>
      <c r="B1203" s="70"/>
      <c r="C1203" s="70" t="s">
        <v>9</v>
      </c>
      <c r="D1203" s="70" t="s">
        <v>7</v>
      </c>
      <c r="E1203" s="3" t="s">
        <v>428</v>
      </c>
      <c r="F1203" s="70" t="s">
        <v>32</v>
      </c>
      <c r="G1203" s="197">
        <v>73</v>
      </c>
      <c r="H1203" s="197">
        <v>73</v>
      </c>
      <c r="I1203" s="197">
        <v>73</v>
      </c>
    </row>
    <row r="1204" spans="1:9">
      <c r="A1204" s="185" t="s">
        <v>10</v>
      </c>
      <c r="B1204" s="70"/>
      <c r="C1204" s="70" t="s">
        <v>9</v>
      </c>
      <c r="D1204" s="70" t="s">
        <v>7</v>
      </c>
      <c r="E1204" s="3" t="s">
        <v>428</v>
      </c>
      <c r="F1204" s="70" t="s">
        <v>36</v>
      </c>
      <c r="G1204" s="197">
        <v>1.4</v>
      </c>
      <c r="H1204" s="197">
        <v>1.4</v>
      </c>
      <c r="I1204" s="197">
        <v>1.4</v>
      </c>
    </row>
    <row r="1205" spans="1:9" ht="31.5">
      <c r="A1205" s="185" t="s">
        <v>38</v>
      </c>
      <c r="B1205" s="70"/>
      <c r="C1205" s="70" t="s">
        <v>9</v>
      </c>
      <c r="D1205" s="70" t="s">
        <v>7</v>
      </c>
      <c r="E1205" s="3" t="s">
        <v>429</v>
      </c>
      <c r="F1205" s="70"/>
      <c r="G1205" s="71">
        <f>SUM(G1206:G1206)</f>
        <v>148.9</v>
      </c>
      <c r="H1205" s="71">
        <f t="shared" ref="H1205:I1205" si="548">SUM(H1206:H1206)</f>
        <v>148.9</v>
      </c>
      <c r="I1205" s="71">
        <f t="shared" si="548"/>
        <v>148.9</v>
      </c>
    </row>
    <row r="1206" spans="1:9" ht="31.5">
      <c r="A1206" s="72" t="s">
        <v>22</v>
      </c>
      <c r="B1206" s="70"/>
      <c r="C1206" s="70" t="s">
        <v>9</v>
      </c>
      <c r="D1206" s="70" t="s">
        <v>7</v>
      </c>
      <c r="E1206" s="3" t="s">
        <v>429</v>
      </c>
      <c r="F1206" s="70" t="s">
        <v>32</v>
      </c>
      <c r="G1206" s="197">
        <v>148.9</v>
      </c>
      <c r="H1206" s="197">
        <v>148.9</v>
      </c>
      <c r="I1206" s="197">
        <v>148.9</v>
      </c>
    </row>
    <row r="1207" spans="1:9" ht="47.25">
      <c r="A1207" s="185" t="s">
        <v>850</v>
      </c>
      <c r="B1207" s="100"/>
      <c r="C1207" s="3" t="s">
        <v>9</v>
      </c>
      <c r="D1207" s="3" t="s">
        <v>7</v>
      </c>
      <c r="E1207" s="3" t="s">
        <v>430</v>
      </c>
      <c r="F1207" s="100"/>
      <c r="G1207" s="5">
        <f>G1208</f>
        <v>53822.8</v>
      </c>
      <c r="H1207" s="5">
        <f t="shared" ref="H1207:I1207" si="549">H1208</f>
        <v>63881.600000000006</v>
      </c>
      <c r="I1207" s="5">
        <f t="shared" si="549"/>
        <v>63881.600000000006</v>
      </c>
    </row>
    <row r="1208" spans="1:9">
      <c r="A1208" s="185" t="s">
        <v>216</v>
      </c>
      <c r="B1208" s="100"/>
      <c r="C1208" s="3" t="s">
        <v>9</v>
      </c>
      <c r="D1208" s="3" t="s">
        <v>7</v>
      </c>
      <c r="E1208" s="3" t="s">
        <v>431</v>
      </c>
      <c r="F1208" s="100"/>
      <c r="G1208" s="5">
        <f>G1209+G1210+G1211</f>
        <v>53822.8</v>
      </c>
      <c r="H1208" s="5">
        <f t="shared" ref="H1208:I1208" si="550">H1209+H1210+H1211</f>
        <v>63881.600000000006</v>
      </c>
      <c r="I1208" s="5">
        <f t="shared" si="550"/>
        <v>63881.600000000006</v>
      </c>
    </row>
    <row r="1209" spans="1:9" ht="47.25">
      <c r="A1209" s="185" t="s">
        <v>21</v>
      </c>
      <c r="B1209" s="100"/>
      <c r="C1209" s="3" t="s">
        <v>9</v>
      </c>
      <c r="D1209" s="3" t="s">
        <v>7</v>
      </c>
      <c r="E1209" s="3" t="s">
        <v>431</v>
      </c>
      <c r="F1209" s="3" t="s">
        <v>31</v>
      </c>
      <c r="G1209" s="187">
        <v>52513.4</v>
      </c>
      <c r="H1209" s="187">
        <v>61245.3</v>
      </c>
      <c r="I1209" s="187">
        <v>61245.3</v>
      </c>
    </row>
    <row r="1210" spans="1:9" ht="31.5">
      <c r="A1210" s="185" t="s">
        <v>22</v>
      </c>
      <c r="B1210" s="100"/>
      <c r="C1210" s="3" t="s">
        <v>9</v>
      </c>
      <c r="D1210" s="3" t="s">
        <v>7</v>
      </c>
      <c r="E1210" s="3" t="s">
        <v>431</v>
      </c>
      <c r="F1210" s="3" t="s">
        <v>32</v>
      </c>
      <c r="G1210" s="187">
        <v>1306.3</v>
      </c>
      <c r="H1210" s="187">
        <v>2633</v>
      </c>
      <c r="I1210" s="187">
        <v>2633</v>
      </c>
    </row>
    <row r="1211" spans="1:9">
      <c r="A1211" s="185" t="s">
        <v>10</v>
      </c>
      <c r="B1211" s="100"/>
      <c r="C1211" s="3" t="s">
        <v>9</v>
      </c>
      <c r="D1211" s="3" t="s">
        <v>7</v>
      </c>
      <c r="E1211" s="3" t="s">
        <v>431</v>
      </c>
      <c r="F1211" s="3" t="s">
        <v>36</v>
      </c>
      <c r="G1211" s="187">
        <v>3.1</v>
      </c>
      <c r="H1211" s="187">
        <v>3.3</v>
      </c>
      <c r="I1211" s="187">
        <v>3.3</v>
      </c>
    </row>
    <row r="1212" spans="1:9" ht="31.5">
      <c r="A1212" s="185" t="s">
        <v>416</v>
      </c>
      <c r="B1212" s="100"/>
      <c r="C1212" s="3" t="s">
        <v>9</v>
      </c>
      <c r="D1212" s="3" t="s">
        <v>7</v>
      </c>
      <c r="E1212" s="3" t="s">
        <v>417</v>
      </c>
      <c r="F1212" s="3"/>
      <c r="G1212" s="5">
        <f>G1213</f>
        <v>8610</v>
      </c>
      <c r="H1212" s="5">
        <f t="shared" ref="H1212:I1212" si="551">H1213</f>
        <v>7510</v>
      </c>
      <c r="I1212" s="5">
        <f t="shared" si="551"/>
        <v>8760</v>
      </c>
    </row>
    <row r="1213" spans="1:9">
      <c r="A1213" s="185" t="s">
        <v>18</v>
      </c>
      <c r="B1213" s="100"/>
      <c r="C1213" s="3" t="s">
        <v>9</v>
      </c>
      <c r="D1213" s="3" t="s">
        <v>7</v>
      </c>
      <c r="E1213" s="3" t="s">
        <v>418</v>
      </c>
      <c r="F1213" s="3"/>
      <c r="G1213" s="5">
        <f>SUM(G1214:G1217)</f>
        <v>8610</v>
      </c>
      <c r="H1213" s="5">
        <f t="shared" ref="H1213:I1213" si="552">SUM(H1214:H1217)</f>
        <v>7510</v>
      </c>
      <c r="I1213" s="5">
        <f t="shared" si="552"/>
        <v>8760</v>
      </c>
    </row>
    <row r="1214" spans="1:9" ht="47.25" hidden="1">
      <c r="A1214" s="72" t="s">
        <v>21</v>
      </c>
      <c r="B1214" s="100"/>
      <c r="C1214" s="3" t="s">
        <v>9</v>
      </c>
      <c r="D1214" s="3" t="s">
        <v>7</v>
      </c>
      <c r="E1214" s="3" t="s">
        <v>418</v>
      </c>
      <c r="F1214" s="3" t="s">
        <v>31</v>
      </c>
      <c r="G1214" s="5"/>
      <c r="H1214" s="5"/>
      <c r="I1214" s="5"/>
    </row>
    <row r="1215" spans="1:9" ht="31.5">
      <c r="A1215" s="185" t="s">
        <v>22</v>
      </c>
      <c r="B1215" s="100"/>
      <c r="C1215" s="3" t="s">
        <v>9</v>
      </c>
      <c r="D1215" s="3" t="s">
        <v>7</v>
      </c>
      <c r="E1215" s="3" t="s">
        <v>418</v>
      </c>
      <c r="F1215" s="3" t="s">
        <v>32</v>
      </c>
      <c r="G1215" s="187">
        <v>1880</v>
      </c>
      <c r="H1215" s="187">
        <v>2980</v>
      </c>
      <c r="I1215" s="187">
        <v>2980</v>
      </c>
    </row>
    <row r="1216" spans="1:9" hidden="1">
      <c r="A1216" s="185" t="s">
        <v>19</v>
      </c>
      <c r="B1216" s="100"/>
      <c r="C1216" s="3" t="s">
        <v>9</v>
      </c>
      <c r="D1216" s="3" t="s">
        <v>7</v>
      </c>
      <c r="E1216" s="3" t="s">
        <v>418</v>
      </c>
      <c r="F1216" s="3" t="s">
        <v>39</v>
      </c>
      <c r="G1216" s="187"/>
      <c r="H1216" s="187"/>
      <c r="I1216" s="187"/>
    </row>
    <row r="1217" spans="1:9" ht="31.5">
      <c r="A1217" s="185" t="s">
        <v>90</v>
      </c>
      <c r="B1217" s="100"/>
      <c r="C1217" s="3" t="s">
        <v>9</v>
      </c>
      <c r="D1217" s="3" t="s">
        <v>7</v>
      </c>
      <c r="E1217" s="3" t="s">
        <v>418</v>
      </c>
      <c r="F1217" s="3" t="s">
        <v>49</v>
      </c>
      <c r="G1217" s="187">
        <v>6730</v>
      </c>
      <c r="H1217" s="187">
        <v>4530</v>
      </c>
      <c r="I1217" s="187">
        <v>5780</v>
      </c>
    </row>
    <row r="1218" spans="1:9" ht="31.5">
      <c r="A1218" s="185" t="s">
        <v>735</v>
      </c>
      <c r="B1218" s="100"/>
      <c r="C1218" s="3" t="s">
        <v>9</v>
      </c>
      <c r="D1218" s="3" t="s">
        <v>7</v>
      </c>
      <c r="E1218" s="3" t="s">
        <v>419</v>
      </c>
      <c r="F1218" s="3"/>
      <c r="G1218" s="5">
        <f t="shared" ref="G1218:I1219" si="553">G1219</f>
        <v>200</v>
      </c>
      <c r="H1218" s="5">
        <f t="shared" si="553"/>
        <v>0</v>
      </c>
      <c r="I1218" s="5">
        <f t="shared" si="553"/>
        <v>0</v>
      </c>
    </row>
    <row r="1219" spans="1:9">
      <c r="A1219" s="185" t="s">
        <v>18</v>
      </c>
      <c r="B1219" s="100"/>
      <c r="C1219" s="3" t="s">
        <v>9</v>
      </c>
      <c r="D1219" s="3" t="s">
        <v>7</v>
      </c>
      <c r="E1219" s="3" t="s">
        <v>671</v>
      </c>
      <c r="F1219" s="3"/>
      <c r="G1219" s="5">
        <f t="shared" si="553"/>
        <v>200</v>
      </c>
      <c r="H1219" s="5">
        <f t="shared" si="553"/>
        <v>0</v>
      </c>
      <c r="I1219" s="5">
        <f t="shared" si="553"/>
        <v>0</v>
      </c>
    </row>
    <row r="1220" spans="1:9" ht="31.5">
      <c r="A1220" s="185" t="s">
        <v>22</v>
      </c>
      <c r="B1220" s="100"/>
      <c r="C1220" s="3" t="s">
        <v>9</v>
      </c>
      <c r="D1220" s="3" t="s">
        <v>7</v>
      </c>
      <c r="E1220" s="3" t="s">
        <v>671</v>
      </c>
      <c r="F1220" s="3" t="s">
        <v>32</v>
      </c>
      <c r="G1220" s="5">
        <v>200</v>
      </c>
      <c r="H1220" s="5"/>
      <c r="I1220" s="5"/>
    </row>
    <row r="1221" spans="1:9" ht="21.75" customHeight="1">
      <c r="A1221" s="59" t="s">
        <v>112</v>
      </c>
      <c r="B1221" s="118"/>
      <c r="C1221" s="56"/>
      <c r="D1221" s="56"/>
      <c r="E1221" s="56"/>
      <c r="F1221" s="56"/>
      <c r="G1221" s="62"/>
      <c r="H1221" s="62">
        <v>130000</v>
      </c>
      <c r="I1221" s="62">
        <v>250000</v>
      </c>
    </row>
    <row r="1222" spans="1:9">
      <c r="A1222" s="60" t="s">
        <v>432</v>
      </c>
      <c r="B1222" s="119"/>
      <c r="C1222" s="52"/>
      <c r="D1222" s="52"/>
      <c r="E1222" s="52"/>
      <c r="F1222" s="52"/>
      <c r="G1222" s="58">
        <f>G9+G34+G580+G631+G776+G863+G1129+G1221</f>
        <v>8883875.6000000015</v>
      </c>
      <c r="H1222" s="58">
        <f>H9+H34+H580+H631+H776+H863+H1129+H1221</f>
        <v>9276194.8999999985</v>
      </c>
      <c r="I1222" s="58">
        <f>I9+I34+I580+I631+I776+I863+I1129+I1221</f>
        <v>10285001.099999998</v>
      </c>
    </row>
    <row r="1223" spans="1:9" ht="21" customHeight="1">
      <c r="G1223" s="25"/>
      <c r="H1223" s="25"/>
      <c r="I1223" s="25"/>
    </row>
    <row r="1224" spans="1:9" hidden="1">
      <c r="G1224" s="25">
        <v>8883875.5999999996</v>
      </c>
      <c r="H1224" s="25">
        <v>9276194.9000000004</v>
      </c>
      <c r="I1224" s="25">
        <v>10285001.1</v>
      </c>
    </row>
    <row r="1225" spans="1:9" hidden="1">
      <c r="G1225" s="98"/>
      <c r="H1225" s="98"/>
      <c r="I1225" s="98"/>
    </row>
    <row r="1226" spans="1:9" hidden="1">
      <c r="G1226" s="149">
        <f>G1224-G1222</f>
        <v>0</v>
      </c>
      <c r="H1226" s="149">
        <f t="shared" ref="H1226:I1226" si="554">H1224-H1222</f>
        <v>0</v>
      </c>
      <c r="I1226" s="149">
        <f t="shared" si="554"/>
        <v>0</v>
      </c>
    </row>
    <row r="1228" spans="1:9">
      <c r="G1228" s="25"/>
      <c r="H1228" s="25"/>
      <c r="I1228" s="25"/>
    </row>
    <row r="1230" spans="1:9">
      <c r="G1230" s="25"/>
      <c r="H1230" s="25"/>
      <c r="I1230" s="25"/>
    </row>
  </sheetData>
  <mergeCells count="5">
    <mergeCell ref="G7:G8"/>
    <mergeCell ref="H7:H8"/>
    <mergeCell ref="I7:I8"/>
    <mergeCell ref="A7:A8"/>
    <mergeCell ref="B7:F7"/>
  </mergeCells>
  <pageMargins left="0.47244094488188981" right="0.11811023622047245" top="0" bottom="0" header="0" footer="0"/>
  <pageSetup paperSize="9" scale="74" fitToHeight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K60"/>
  <sheetViews>
    <sheetView tabSelected="1" zoomScale="90" zoomScaleNormal="9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F63" sqref="F63"/>
    </sheetView>
  </sheetViews>
  <sheetFormatPr defaultRowHeight="15.75"/>
  <cols>
    <col min="1" max="1" width="55.5703125" style="26" customWidth="1"/>
    <col min="2" max="3" width="12" style="27" customWidth="1"/>
    <col min="4" max="6" width="18.140625" style="27" customWidth="1"/>
    <col min="7" max="16384" width="9.140625" style="27"/>
  </cols>
  <sheetData>
    <row r="1" spans="1:11">
      <c r="A1" s="161"/>
      <c r="B1" s="162"/>
      <c r="C1" s="163"/>
      <c r="D1" s="162"/>
      <c r="E1" s="164"/>
      <c r="F1" s="159" t="s">
        <v>686</v>
      </c>
      <c r="G1" s="159"/>
      <c r="H1" s="159"/>
      <c r="I1" s="159"/>
      <c r="J1" s="159"/>
    </row>
    <row r="2" spans="1:11" ht="15.75" customHeight="1">
      <c r="A2" s="161"/>
      <c r="B2" s="162"/>
      <c r="C2" s="163"/>
      <c r="D2" s="162"/>
      <c r="E2" s="163"/>
      <c r="F2" s="166" t="s">
        <v>683</v>
      </c>
      <c r="G2" s="160"/>
      <c r="H2" s="160"/>
      <c r="I2" s="160"/>
      <c r="J2" s="160"/>
    </row>
    <row r="3" spans="1:11" ht="15.75" customHeight="1">
      <c r="A3" s="161"/>
      <c r="B3" s="162"/>
      <c r="C3" s="163"/>
      <c r="D3" s="162"/>
      <c r="E3" s="163"/>
      <c r="F3" s="166" t="s">
        <v>684</v>
      </c>
      <c r="G3" s="160"/>
      <c r="H3" s="160"/>
      <c r="I3" s="160"/>
      <c r="J3" s="160"/>
    </row>
    <row r="4" spans="1:11">
      <c r="A4" s="161"/>
      <c r="B4" s="162"/>
      <c r="C4" s="163"/>
      <c r="D4" s="162"/>
      <c r="E4" s="163"/>
      <c r="F4" s="166" t="s">
        <v>880</v>
      </c>
      <c r="G4" s="158"/>
      <c r="I4" s="162"/>
      <c r="J4" s="165"/>
    </row>
    <row r="5" spans="1:11" ht="46.5" customHeight="1">
      <c r="A5" s="239" t="s">
        <v>690</v>
      </c>
      <c r="B5" s="240"/>
      <c r="C5" s="240"/>
      <c r="D5" s="241"/>
      <c r="E5" s="241"/>
      <c r="F5" s="241"/>
    </row>
    <row r="6" spans="1:11">
      <c r="D6" s="28"/>
      <c r="E6" s="28"/>
      <c r="F6" s="28" t="s">
        <v>105</v>
      </c>
    </row>
    <row r="7" spans="1:11" ht="27" customHeight="1">
      <c r="A7" s="29" t="s">
        <v>51</v>
      </c>
      <c r="B7" s="30" t="s">
        <v>55</v>
      </c>
      <c r="C7" s="30" t="s">
        <v>56</v>
      </c>
      <c r="D7" s="18" t="s">
        <v>691</v>
      </c>
      <c r="E7" s="18" t="s">
        <v>692</v>
      </c>
      <c r="F7" s="18" t="s">
        <v>693</v>
      </c>
    </row>
    <row r="8" spans="1:11" s="34" customFormat="1">
      <c r="A8" s="31" t="s">
        <v>29</v>
      </c>
      <c r="B8" s="32" t="s">
        <v>17</v>
      </c>
      <c r="C8" s="32" t="s">
        <v>15</v>
      </c>
      <c r="D8" s="33">
        <f>SUM(D9:D15)</f>
        <v>536825.29999999993</v>
      </c>
      <c r="E8" s="33">
        <f>SUM(E9:E15)</f>
        <v>596159.70000000007</v>
      </c>
      <c r="F8" s="33">
        <f>SUM(F9:F15)</f>
        <v>675195</v>
      </c>
    </row>
    <row r="9" spans="1:11" ht="47.25">
      <c r="A9" s="35" t="s">
        <v>57</v>
      </c>
      <c r="B9" s="36" t="s">
        <v>17</v>
      </c>
      <c r="C9" s="36" t="s">
        <v>20</v>
      </c>
      <c r="D9" s="37">
        <f>Ведомственная!G36</f>
        <v>7595.6</v>
      </c>
      <c r="E9" s="37">
        <f>Ведомственная!H36</f>
        <v>7595.6</v>
      </c>
      <c r="F9" s="37">
        <f>Ведомственная!I36</f>
        <v>7595.6</v>
      </c>
    </row>
    <row r="10" spans="1:11" ht="63">
      <c r="A10" s="35" t="s">
        <v>58</v>
      </c>
      <c r="B10" s="36" t="s">
        <v>17</v>
      </c>
      <c r="C10" s="36" t="s">
        <v>24</v>
      </c>
      <c r="D10" s="37">
        <f>Ведомственная!G11</f>
        <v>38157.5</v>
      </c>
      <c r="E10" s="37">
        <f>Ведомственная!H11</f>
        <v>39743.599999999999</v>
      </c>
      <c r="F10" s="37">
        <f>Ведомственная!I11</f>
        <v>39743.599999999999</v>
      </c>
    </row>
    <row r="11" spans="1:11" ht="63">
      <c r="A11" s="35" t="s">
        <v>59</v>
      </c>
      <c r="B11" s="36" t="s">
        <v>17</v>
      </c>
      <c r="C11" s="36" t="s">
        <v>7</v>
      </c>
      <c r="D11" s="37">
        <f>Ведомственная!G42</f>
        <v>325815.99999999994</v>
      </c>
      <c r="E11" s="37">
        <f>Ведомственная!H42</f>
        <v>348749.8</v>
      </c>
      <c r="F11" s="37">
        <f>Ведомственная!I42</f>
        <v>348749.8</v>
      </c>
      <c r="H11" s="44"/>
      <c r="I11" s="44"/>
      <c r="J11" s="44"/>
      <c r="K11" s="44"/>
    </row>
    <row r="12" spans="1:11">
      <c r="A12" s="35" t="s">
        <v>60</v>
      </c>
      <c r="B12" s="36" t="s">
        <v>17</v>
      </c>
      <c r="C12" s="36" t="s">
        <v>61</v>
      </c>
      <c r="D12" s="37">
        <f>Ведомственная!G66</f>
        <v>199.1</v>
      </c>
      <c r="E12" s="37">
        <f>Ведомственная!H66</f>
        <v>10.9</v>
      </c>
      <c r="F12" s="37">
        <f>Ведомственная!I66</f>
        <v>11.8</v>
      </c>
      <c r="H12" s="44"/>
      <c r="I12" s="44"/>
      <c r="J12" s="44"/>
      <c r="K12" s="44"/>
    </row>
    <row r="13" spans="1:11" ht="47.25">
      <c r="A13" s="35" t="s">
        <v>40</v>
      </c>
      <c r="B13" s="36" t="s">
        <v>17</v>
      </c>
      <c r="C13" s="36" t="s">
        <v>26</v>
      </c>
      <c r="D13" s="37">
        <f>Ведомственная!G582</f>
        <v>67242.900000000009</v>
      </c>
      <c r="E13" s="37">
        <f>Ведомственная!H582</f>
        <v>72128.700000000012</v>
      </c>
      <c r="F13" s="37">
        <f>Ведомственная!I582</f>
        <v>72128.700000000012</v>
      </c>
      <c r="H13" s="44"/>
      <c r="I13" s="44"/>
      <c r="J13" s="44"/>
      <c r="K13" s="44"/>
    </row>
    <row r="14" spans="1:11">
      <c r="A14" s="35" t="s">
        <v>50</v>
      </c>
      <c r="B14" s="36" t="s">
        <v>17</v>
      </c>
      <c r="C14" s="36" t="s">
        <v>62</v>
      </c>
      <c r="D14" s="37">
        <f>Ведомственная!G589</f>
        <v>3000</v>
      </c>
      <c r="E14" s="37">
        <f>Ведомственная!H589</f>
        <v>5000</v>
      </c>
      <c r="F14" s="37">
        <f>Ведомственная!I589</f>
        <v>5000</v>
      </c>
      <c r="H14" s="44"/>
      <c r="I14" s="44"/>
      <c r="J14" s="44"/>
      <c r="K14" s="44"/>
    </row>
    <row r="15" spans="1:11">
      <c r="A15" s="35" t="s">
        <v>33</v>
      </c>
      <c r="B15" s="36" t="s">
        <v>17</v>
      </c>
      <c r="C15" s="36" t="s">
        <v>34</v>
      </c>
      <c r="D15" s="37">
        <f>Ведомственная!G19+Ведомственная!G70+Ведомственная!G593</f>
        <v>94814.2</v>
      </c>
      <c r="E15" s="37">
        <f>Ведомственная!H19+Ведомственная!H70+Ведомственная!H593</f>
        <v>122931.09999999999</v>
      </c>
      <c r="F15" s="37">
        <f>Ведомственная!I19+Ведомственная!I70+Ведомственная!I593</f>
        <v>201965.5</v>
      </c>
    </row>
    <row r="16" spans="1:11" s="34" customFormat="1" ht="31.5">
      <c r="A16" s="31" t="s">
        <v>91</v>
      </c>
      <c r="B16" s="32" t="s">
        <v>24</v>
      </c>
      <c r="C16" s="32" t="s">
        <v>15</v>
      </c>
      <c r="D16" s="33">
        <f>SUM(D17:D20)</f>
        <v>88921.900000000009</v>
      </c>
      <c r="E16" s="33">
        <f t="shared" ref="E16:F16" si="0">SUM(E17:E20)</f>
        <v>127220.90000000001</v>
      </c>
      <c r="F16" s="33">
        <f t="shared" si="0"/>
        <v>136317.1</v>
      </c>
    </row>
    <row r="17" spans="1:6">
      <c r="A17" s="35" t="s">
        <v>63</v>
      </c>
      <c r="B17" s="36" t="s">
        <v>24</v>
      </c>
      <c r="C17" s="36" t="s">
        <v>7</v>
      </c>
      <c r="D17" s="37">
        <f>Ведомственная!G117</f>
        <v>8740.1</v>
      </c>
      <c r="E17" s="37">
        <f>Ведомственная!H117</f>
        <v>9245.6</v>
      </c>
      <c r="F17" s="37">
        <f>Ведомственная!I117</f>
        <v>9641.7000000000007</v>
      </c>
    </row>
    <row r="18" spans="1:6">
      <c r="A18" s="35" t="s">
        <v>114</v>
      </c>
      <c r="B18" s="36" t="s">
        <v>24</v>
      </c>
      <c r="C18" s="36" t="s">
        <v>64</v>
      </c>
      <c r="D18" s="37">
        <f>Ведомственная!G126</f>
        <v>44084.700000000004</v>
      </c>
      <c r="E18" s="37">
        <f>Ведомственная!H126</f>
        <v>58804.500000000007</v>
      </c>
      <c r="F18" s="37">
        <f>Ведомственная!I126</f>
        <v>58804.500000000007</v>
      </c>
    </row>
    <row r="19" spans="1:6" ht="47.25">
      <c r="A19" s="2" t="s">
        <v>115</v>
      </c>
      <c r="B19" s="36" t="s">
        <v>24</v>
      </c>
      <c r="C19" s="36" t="s">
        <v>14</v>
      </c>
      <c r="D19" s="37">
        <f>Ведомственная!G140</f>
        <v>31373.3</v>
      </c>
      <c r="E19" s="37">
        <f>Ведомственная!H140</f>
        <v>57953</v>
      </c>
      <c r="F19" s="37">
        <f>Ведомственная!I140</f>
        <v>66653.100000000006</v>
      </c>
    </row>
    <row r="20" spans="1:6" ht="31.5">
      <c r="A20" s="2" t="s">
        <v>678</v>
      </c>
      <c r="B20" s="36" t="s">
        <v>24</v>
      </c>
      <c r="C20" s="36" t="s">
        <v>677</v>
      </c>
      <c r="D20" s="38">
        <f>Ведомственная!G170</f>
        <v>4723.7999999999993</v>
      </c>
      <c r="E20" s="38">
        <f>Ведомственная!H170</f>
        <v>1217.8000000000002</v>
      </c>
      <c r="F20" s="38">
        <f>Ведомственная!I170</f>
        <v>1217.8000000000002</v>
      </c>
    </row>
    <row r="21" spans="1:6" s="34" customFormat="1">
      <c r="A21" s="31" t="s">
        <v>6</v>
      </c>
      <c r="B21" s="32" t="s">
        <v>7</v>
      </c>
      <c r="C21" s="32" t="s">
        <v>15</v>
      </c>
      <c r="D21" s="33">
        <f>SUM(D22:D24)</f>
        <v>941742.3</v>
      </c>
      <c r="E21" s="33">
        <f>SUM(E22:E24)</f>
        <v>842906.4</v>
      </c>
      <c r="F21" s="33">
        <f>SUM(F22:F24)</f>
        <v>756113.20000000007</v>
      </c>
    </row>
    <row r="22" spans="1:6">
      <c r="A22" s="35" t="s">
        <v>8</v>
      </c>
      <c r="B22" s="36" t="s">
        <v>7</v>
      </c>
      <c r="C22" s="36" t="s">
        <v>9</v>
      </c>
      <c r="D22" s="37">
        <f>Ведомственная!G183</f>
        <v>481963.00000000006</v>
      </c>
      <c r="E22" s="37">
        <f>Ведомственная!H183</f>
        <v>450315.5</v>
      </c>
      <c r="F22" s="37">
        <f>Ведомственная!I183</f>
        <v>484176</v>
      </c>
    </row>
    <row r="23" spans="1:6">
      <c r="A23" s="35" t="s">
        <v>65</v>
      </c>
      <c r="B23" s="36" t="s">
        <v>7</v>
      </c>
      <c r="C23" s="36" t="s">
        <v>64</v>
      </c>
      <c r="D23" s="37">
        <f>Ведомственная!G207</f>
        <v>428659.89999999997</v>
      </c>
      <c r="E23" s="37">
        <f>Ведомственная!H207</f>
        <v>365758.1</v>
      </c>
      <c r="F23" s="37">
        <f>Ведомственная!I207</f>
        <v>245104.4</v>
      </c>
    </row>
    <row r="24" spans="1:6">
      <c r="A24" s="35" t="s">
        <v>11</v>
      </c>
      <c r="B24" s="36" t="s">
        <v>7</v>
      </c>
      <c r="C24" s="36" t="s">
        <v>12</v>
      </c>
      <c r="D24" s="37">
        <f>Ведомственная!G282</f>
        <v>31119.4</v>
      </c>
      <c r="E24" s="37">
        <f>Ведомственная!H282</f>
        <v>26832.799999999999</v>
      </c>
      <c r="F24" s="37">
        <f>Ведомственная!I282</f>
        <v>26832.799999999999</v>
      </c>
    </row>
    <row r="25" spans="1:6" ht="14.25" customHeight="1">
      <c r="A25" s="31" t="s">
        <v>92</v>
      </c>
      <c r="B25" s="32" t="s">
        <v>61</v>
      </c>
      <c r="C25" s="32" t="s">
        <v>15</v>
      </c>
      <c r="D25" s="33">
        <f>SUM(D26:D29)</f>
        <v>556151.5</v>
      </c>
      <c r="E25" s="33">
        <f>SUM(E26:E29)</f>
        <v>588773.19999999995</v>
      </c>
      <c r="F25" s="33">
        <f>SUM(F26:F29)</f>
        <v>1348164.9999999998</v>
      </c>
    </row>
    <row r="26" spans="1:6">
      <c r="A26" s="35" t="s">
        <v>66</v>
      </c>
      <c r="B26" s="36" t="s">
        <v>61</v>
      </c>
      <c r="C26" s="36" t="s">
        <v>17</v>
      </c>
      <c r="D26" s="37">
        <f>Ведомственная!G324</f>
        <v>0</v>
      </c>
      <c r="E26" s="37">
        <f>Ведомственная!H324</f>
        <v>39976.399999999994</v>
      </c>
      <c r="F26" s="37">
        <f>Ведомственная!I324</f>
        <v>31231.200000000001</v>
      </c>
    </row>
    <row r="27" spans="1:6">
      <c r="A27" s="35" t="s">
        <v>67</v>
      </c>
      <c r="B27" s="36" t="s">
        <v>61</v>
      </c>
      <c r="C27" s="36" t="s">
        <v>20</v>
      </c>
      <c r="D27" s="37">
        <f>Ведомственная!G334</f>
        <v>69390.3</v>
      </c>
      <c r="E27" s="37">
        <f>Ведомственная!H334</f>
        <v>105843.2</v>
      </c>
      <c r="F27" s="37">
        <f>Ведомственная!I334</f>
        <v>869897.89999999991</v>
      </c>
    </row>
    <row r="28" spans="1:6">
      <c r="A28" s="35" t="s">
        <v>68</v>
      </c>
      <c r="B28" s="36" t="s">
        <v>61</v>
      </c>
      <c r="C28" s="36" t="s">
        <v>24</v>
      </c>
      <c r="D28" s="38">
        <f>Ведомственная!G383</f>
        <v>482839.1</v>
      </c>
      <c r="E28" s="38">
        <f>Ведомственная!H383</f>
        <v>407132.89999999997</v>
      </c>
      <c r="F28" s="38">
        <f>Ведомственная!I383</f>
        <v>404542.1</v>
      </c>
    </row>
    <row r="29" spans="1:6" ht="31.5">
      <c r="A29" s="35" t="s">
        <v>69</v>
      </c>
      <c r="B29" s="36" t="s">
        <v>61</v>
      </c>
      <c r="C29" s="36" t="s">
        <v>61</v>
      </c>
      <c r="D29" s="38">
        <f>Ведомственная!G494</f>
        <v>3922.1</v>
      </c>
      <c r="E29" s="38">
        <f>Ведомственная!H494</f>
        <v>35820.699999999997</v>
      </c>
      <c r="F29" s="38">
        <f>Ведомственная!I494</f>
        <v>42493.8</v>
      </c>
    </row>
    <row r="30" spans="1:6" s="34" customFormat="1">
      <c r="A30" s="31" t="s">
        <v>103</v>
      </c>
      <c r="B30" s="32" t="s">
        <v>26</v>
      </c>
      <c r="C30" s="32" t="s">
        <v>15</v>
      </c>
      <c r="D30" s="33">
        <f>SUM(D31:D32)</f>
        <v>47487.700000000004</v>
      </c>
      <c r="E30" s="33">
        <f>SUM(E31:E32)</f>
        <v>31355.3</v>
      </c>
      <c r="F30" s="33">
        <f>SUM(F31:F32)</f>
        <v>40346.199999999997</v>
      </c>
    </row>
    <row r="31" spans="1:6" ht="31.5">
      <c r="A31" s="35" t="s">
        <v>94</v>
      </c>
      <c r="B31" s="36" t="s">
        <v>26</v>
      </c>
      <c r="C31" s="36" t="s">
        <v>24</v>
      </c>
      <c r="D31" s="37">
        <f>Ведомственная!G513</f>
        <v>15742.300000000001</v>
      </c>
      <c r="E31" s="37">
        <f>Ведомственная!H513</f>
        <v>17624.099999999999</v>
      </c>
      <c r="F31" s="37">
        <f>Ведомственная!I513</f>
        <v>17624.099999999999</v>
      </c>
    </row>
    <row r="32" spans="1:6">
      <c r="A32" s="35" t="s">
        <v>70</v>
      </c>
      <c r="B32" s="36" t="s">
        <v>26</v>
      </c>
      <c r="C32" s="36" t="s">
        <v>61</v>
      </c>
      <c r="D32" s="37">
        <f>Ведомственная!G522+Ведомственная!G608</f>
        <v>31745.4</v>
      </c>
      <c r="E32" s="37">
        <f>Ведомственная!H522+Ведомственная!H608</f>
        <v>13731.2</v>
      </c>
      <c r="F32" s="37">
        <f>Ведомственная!I522+Ведомственная!I608</f>
        <v>22722.100000000002</v>
      </c>
    </row>
    <row r="33" spans="1:6" s="34" customFormat="1">
      <c r="A33" s="31" t="s">
        <v>46</v>
      </c>
      <c r="B33" s="32" t="s">
        <v>47</v>
      </c>
      <c r="C33" s="32" t="s">
        <v>15</v>
      </c>
      <c r="D33" s="33">
        <f>SUM(D34:D39)</f>
        <v>4411408.4000000004</v>
      </c>
      <c r="E33" s="33">
        <f>SUM(E34:E39)</f>
        <v>4736227.1999999993</v>
      </c>
      <c r="F33" s="33">
        <f>SUM(F34:F39)</f>
        <v>4638866.3</v>
      </c>
    </row>
    <row r="34" spans="1:6">
      <c r="A34" s="35" t="s">
        <v>71</v>
      </c>
      <c r="B34" s="36" t="s">
        <v>47</v>
      </c>
      <c r="C34" s="36" t="s">
        <v>17</v>
      </c>
      <c r="D34" s="37">
        <f>Ведомственная!G865</f>
        <v>1359875.5000000002</v>
      </c>
      <c r="E34" s="37">
        <f>Ведомственная!H865</f>
        <v>1469863.1</v>
      </c>
      <c r="F34" s="37">
        <f>Ведомственная!I865</f>
        <v>1456686.2</v>
      </c>
    </row>
    <row r="35" spans="1:6">
      <c r="A35" s="35" t="s">
        <v>72</v>
      </c>
      <c r="B35" s="36" t="s">
        <v>47</v>
      </c>
      <c r="C35" s="36" t="s">
        <v>20</v>
      </c>
      <c r="D35" s="37">
        <f>Ведомственная!G906</f>
        <v>2474789.9999999995</v>
      </c>
      <c r="E35" s="37">
        <f>Ведомственная!H906</f>
        <v>2677335.5999999996</v>
      </c>
      <c r="F35" s="37">
        <f>Ведомственная!I906</f>
        <v>2583803.1999999997</v>
      </c>
    </row>
    <row r="36" spans="1:6">
      <c r="A36" s="35" t="s">
        <v>48</v>
      </c>
      <c r="B36" s="36" t="s">
        <v>47</v>
      </c>
      <c r="C36" s="36" t="s">
        <v>24</v>
      </c>
      <c r="D36" s="37">
        <f>Ведомственная!G983+Ведомственная!G1131</f>
        <v>418622.4</v>
      </c>
      <c r="E36" s="37">
        <f>Ведомственная!H983+Ведомственная!H1131</f>
        <v>434792.7</v>
      </c>
      <c r="F36" s="37">
        <f>Ведомственная!I983+Ведомственная!I1131</f>
        <v>432210.39999999997</v>
      </c>
    </row>
    <row r="37" spans="1:6" ht="31.5">
      <c r="A37" s="2" t="s">
        <v>113</v>
      </c>
      <c r="B37" s="36" t="s">
        <v>47</v>
      </c>
      <c r="C37" s="36" t="s">
        <v>61</v>
      </c>
      <c r="D37" s="38">
        <f>Ведомственная!G613+Ведомственная!G633</f>
        <v>273.2</v>
      </c>
      <c r="E37" s="38">
        <f>Ведомственная!H613+Ведомственная!H633</f>
        <v>273.2</v>
      </c>
      <c r="F37" s="38">
        <f>Ведомственная!I613+Ведомственная!I633</f>
        <v>273.2</v>
      </c>
    </row>
    <row r="38" spans="1:6">
      <c r="A38" s="35" t="s">
        <v>73</v>
      </c>
      <c r="B38" s="36" t="s">
        <v>47</v>
      </c>
      <c r="C38" s="36" t="s">
        <v>47</v>
      </c>
      <c r="D38" s="37">
        <f>Ведомственная!G778+Ведомственная!G1005+Ведомственная!G1152</f>
        <v>5101.5</v>
      </c>
      <c r="E38" s="37">
        <f>Ведомственная!H778+Ведомственная!H1005+Ведомственная!H1152</f>
        <v>5101.5</v>
      </c>
      <c r="F38" s="37">
        <f>Ведомственная!I778+Ведомственная!I1005+Ведомственная!I1152</f>
        <v>8801.7999999999993</v>
      </c>
    </row>
    <row r="39" spans="1:6">
      <c r="A39" s="35" t="s">
        <v>74</v>
      </c>
      <c r="B39" s="36" t="s">
        <v>47</v>
      </c>
      <c r="C39" s="36" t="s">
        <v>64</v>
      </c>
      <c r="D39" s="37">
        <f>Ведомственная!G1031+Ведомственная!G536</f>
        <v>152745.80000000002</v>
      </c>
      <c r="E39" s="37">
        <f>Ведомственная!H1031+Ведомственная!H536</f>
        <v>148861.09999999998</v>
      </c>
      <c r="F39" s="37">
        <f>Ведомственная!I1031+Ведомственная!I536</f>
        <v>157091.5</v>
      </c>
    </row>
    <row r="40" spans="1:6" s="34" customFormat="1">
      <c r="A40" s="31" t="s">
        <v>104</v>
      </c>
      <c r="B40" s="32" t="s">
        <v>9</v>
      </c>
      <c r="C40" s="32" t="s">
        <v>15</v>
      </c>
      <c r="D40" s="33">
        <f>SUM(D41:D42)</f>
        <v>330668</v>
      </c>
      <c r="E40" s="33">
        <f>SUM(E41:E42)</f>
        <v>346103.80000000005</v>
      </c>
      <c r="F40" s="33">
        <f>SUM(F41:F42)</f>
        <v>360588</v>
      </c>
    </row>
    <row r="41" spans="1:6">
      <c r="A41" s="35" t="s">
        <v>75</v>
      </c>
      <c r="B41" s="36" t="s">
        <v>9</v>
      </c>
      <c r="C41" s="36" t="s">
        <v>17</v>
      </c>
      <c r="D41" s="37">
        <f>Ведомственная!G1161+Ведомственная!G543</f>
        <v>260287.7</v>
      </c>
      <c r="E41" s="37">
        <f>Ведомственная!H1161+Ведомственная!H543</f>
        <v>264609.90000000002</v>
      </c>
      <c r="F41" s="37">
        <f>Ведомственная!I1161+Ведомственная!I543</f>
        <v>277844.09999999998</v>
      </c>
    </row>
    <row r="42" spans="1:6">
      <c r="A42" s="35" t="s">
        <v>120</v>
      </c>
      <c r="B42" s="36" t="s">
        <v>9</v>
      </c>
      <c r="C42" s="36" t="s">
        <v>7</v>
      </c>
      <c r="D42" s="37">
        <f>Ведомственная!G1191</f>
        <v>70380.300000000017</v>
      </c>
      <c r="E42" s="37">
        <f>Ведомственная!H1191</f>
        <v>81493.900000000009</v>
      </c>
      <c r="F42" s="37">
        <f>Ведомственная!I1191</f>
        <v>82743.900000000009</v>
      </c>
    </row>
    <row r="43" spans="1:6" s="34" customFormat="1">
      <c r="A43" s="31" t="s">
        <v>13</v>
      </c>
      <c r="B43" s="32" t="s">
        <v>14</v>
      </c>
      <c r="C43" s="32" t="s">
        <v>15</v>
      </c>
      <c r="D43" s="33">
        <f>SUM(D44:D47)</f>
        <v>1474127.4000000001</v>
      </c>
      <c r="E43" s="33">
        <f>SUM(E44:E47)</f>
        <v>1275901.8000000003</v>
      </c>
      <c r="F43" s="33">
        <f>SUM(F44:F47)</f>
        <v>1291934.5</v>
      </c>
    </row>
    <row r="44" spans="1:6">
      <c r="A44" s="35" t="s">
        <v>16</v>
      </c>
      <c r="B44" s="36" t="s">
        <v>14</v>
      </c>
      <c r="C44" s="36" t="s">
        <v>17</v>
      </c>
      <c r="D44" s="37">
        <f>Ведомственная!G640</f>
        <v>32000</v>
      </c>
      <c r="E44" s="37">
        <f>Ведомственная!H640</f>
        <v>32000</v>
      </c>
      <c r="F44" s="37">
        <f>Ведомственная!I640</f>
        <v>32000</v>
      </c>
    </row>
    <row r="45" spans="1:6">
      <c r="A45" s="35" t="s">
        <v>23</v>
      </c>
      <c r="B45" s="36" t="s">
        <v>14</v>
      </c>
      <c r="C45" s="36" t="s">
        <v>24</v>
      </c>
      <c r="D45" s="37">
        <f>Ведомственная!G785+Ведомственная!G1087+Ведомственная!G646</f>
        <v>762925.6</v>
      </c>
      <c r="E45" s="37">
        <f>Ведомственная!H785+Ведомственная!H1087+Ведомственная!H646</f>
        <v>776533.70000000007</v>
      </c>
      <c r="F45" s="37">
        <f>Ведомственная!I785+Ведомственная!I1087+Ведомственная!I646</f>
        <v>795755.7</v>
      </c>
    </row>
    <row r="46" spans="1:6">
      <c r="A46" s="35" t="s">
        <v>76</v>
      </c>
      <c r="B46" s="36" t="s">
        <v>14</v>
      </c>
      <c r="C46" s="36" t="s">
        <v>7</v>
      </c>
      <c r="D46" s="37">
        <f>Ведомственная!G550+Ведомственная!G1095+Ведомственная!G721</f>
        <v>340432.5</v>
      </c>
      <c r="E46" s="37">
        <f>Ведомственная!H550+Ведомственная!H1095+Ведомственная!H721</f>
        <v>363864.5</v>
      </c>
      <c r="F46" s="37">
        <f>Ведомственная!I550+Ведомственная!I1095+Ведомственная!I721</f>
        <v>378615</v>
      </c>
    </row>
    <row r="47" spans="1:6">
      <c r="A47" s="35" t="s">
        <v>25</v>
      </c>
      <c r="B47" s="36" t="s">
        <v>14</v>
      </c>
      <c r="C47" s="36" t="s">
        <v>26</v>
      </c>
      <c r="D47" s="37">
        <f>Ведомственная!G738+Ведомственная!G620+Ведомственная!G562</f>
        <v>338769.30000000005</v>
      </c>
      <c r="E47" s="37">
        <f>Ведомственная!H738+Ведомственная!H620+Ведомственная!H562</f>
        <v>103503.59999999999</v>
      </c>
      <c r="F47" s="37">
        <f>Ведомственная!I738+Ведомственная!I620+Ведомственная!I562</f>
        <v>85563.799999999988</v>
      </c>
    </row>
    <row r="48" spans="1:6" s="34" customFormat="1">
      <c r="A48" s="31" t="s">
        <v>98</v>
      </c>
      <c r="B48" s="32" t="s">
        <v>62</v>
      </c>
      <c r="C48" s="32" t="s">
        <v>15</v>
      </c>
      <c r="D48" s="33">
        <f>SUM(D49:D52)</f>
        <v>491782.7</v>
      </c>
      <c r="E48" s="33">
        <f>SUM(E49:E52)</f>
        <v>601546.6</v>
      </c>
      <c r="F48" s="33">
        <f>SUM(F49:F52)</f>
        <v>787475.8</v>
      </c>
    </row>
    <row r="49" spans="1:6">
      <c r="A49" s="35" t="s">
        <v>77</v>
      </c>
      <c r="B49" s="36" t="s">
        <v>62</v>
      </c>
      <c r="C49" s="36" t="s">
        <v>17</v>
      </c>
      <c r="D49" s="37">
        <f>Ведомственная!G792</f>
        <v>405787</v>
      </c>
      <c r="E49" s="37">
        <f>Ведомственная!H792</f>
        <v>422120.1</v>
      </c>
      <c r="F49" s="37">
        <f>Ведомственная!I792</f>
        <v>442081.2</v>
      </c>
    </row>
    <row r="50" spans="1:6">
      <c r="A50" s="35" t="s">
        <v>78</v>
      </c>
      <c r="B50" s="36" t="s">
        <v>62</v>
      </c>
      <c r="C50" s="36" t="s">
        <v>20</v>
      </c>
      <c r="D50" s="37">
        <f>Ведомственная!G816+Ведомственная!G1113</f>
        <v>24004.9</v>
      </c>
      <c r="E50" s="37">
        <f>Ведомственная!H816+Ведомственная!H1113</f>
        <v>137828.90000000002</v>
      </c>
      <c r="F50" s="37">
        <f>Ведомственная!I816+Ведомственная!I1113</f>
        <v>302994.10000000003</v>
      </c>
    </row>
    <row r="51" spans="1:6" ht="13.5" customHeight="1">
      <c r="A51" s="35" t="s">
        <v>79</v>
      </c>
      <c r="B51" s="36" t="s">
        <v>62</v>
      </c>
      <c r="C51" s="36" t="s">
        <v>24</v>
      </c>
      <c r="D51" s="37">
        <f>Ведомственная!G836</f>
        <v>14146.599999999999</v>
      </c>
      <c r="E51" s="37">
        <f>Ведомственная!H836</f>
        <v>18926.2</v>
      </c>
      <c r="F51" s="37">
        <f>Ведомственная!I836</f>
        <v>19179.099999999999</v>
      </c>
    </row>
    <row r="52" spans="1:6" ht="31.5">
      <c r="A52" s="35" t="s">
        <v>80</v>
      </c>
      <c r="B52" s="36" t="s">
        <v>62</v>
      </c>
      <c r="C52" s="36" t="s">
        <v>61</v>
      </c>
      <c r="D52" s="37">
        <f>Ведомственная!G848+Ведомственная!G1123+Ведомственная!G574</f>
        <v>47844.2</v>
      </c>
      <c r="E52" s="37">
        <f>Ведомственная!H848+Ведомственная!H1123+Ведомственная!H574</f>
        <v>22671.4</v>
      </c>
      <c r="F52" s="37">
        <f>Ведомственная!I848+Ведомственная!I1123+Ведомственная!I574</f>
        <v>23221.4</v>
      </c>
    </row>
    <row r="53" spans="1:6" ht="31.5">
      <c r="A53" s="35" t="s">
        <v>736</v>
      </c>
      <c r="B53" s="179" t="s">
        <v>34</v>
      </c>
      <c r="C53" s="179" t="s">
        <v>15</v>
      </c>
      <c r="D53" s="33">
        <f>D54</f>
        <v>4760.3999999999996</v>
      </c>
      <c r="E53" s="33">
        <f t="shared" ref="E53:F53" si="1">E54</f>
        <v>0</v>
      </c>
      <c r="F53" s="33">
        <f t="shared" si="1"/>
        <v>0</v>
      </c>
    </row>
    <row r="54" spans="1:6" ht="31.5">
      <c r="A54" s="35" t="s">
        <v>737</v>
      </c>
      <c r="B54" s="180" t="s">
        <v>34</v>
      </c>
      <c r="C54" s="180" t="s">
        <v>17</v>
      </c>
      <c r="D54" s="37">
        <f>Ведомственная!G625</f>
        <v>4760.3999999999996</v>
      </c>
      <c r="E54" s="37">
        <f>Ведомственная!H625</f>
        <v>0</v>
      </c>
      <c r="F54" s="37">
        <f>Ведомственная!I625</f>
        <v>0</v>
      </c>
    </row>
    <row r="55" spans="1:6">
      <c r="A55" s="31" t="s">
        <v>112</v>
      </c>
      <c r="B55" s="36"/>
      <c r="C55" s="36"/>
      <c r="D55" s="37"/>
      <c r="E55" s="83">
        <v>130000</v>
      </c>
      <c r="F55" s="83">
        <v>250000</v>
      </c>
    </row>
    <row r="56" spans="1:6" s="34" customFormat="1" ht="20.25" customHeight="1">
      <c r="A56" s="31" t="s">
        <v>81</v>
      </c>
      <c r="B56" s="39"/>
      <c r="C56" s="39"/>
      <c r="D56" s="40">
        <f>SUM(D8+D16+D21+D25+D30+D33+D40+D43+D48)+D55+D53</f>
        <v>8883875.6000000015</v>
      </c>
      <c r="E56" s="40">
        <f>SUM(E8+E16+E21+E25+E30+E33+E40+E43+E48)+E55+E53</f>
        <v>9276194.8999999985</v>
      </c>
      <c r="F56" s="40">
        <f>SUM(F8+F16+F21+F25+F30+F33+F40+F43+F48)+F55+F53</f>
        <v>10285001.100000001</v>
      </c>
    </row>
    <row r="57" spans="1:6" hidden="1">
      <c r="D57" s="41"/>
      <c r="E57" s="41"/>
      <c r="F57" s="41"/>
    </row>
    <row r="58" spans="1:6" hidden="1">
      <c r="D58" s="42">
        <f>SUM(Ведомственная!G1222)</f>
        <v>8883875.6000000015</v>
      </c>
      <c r="E58" s="42">
        <f>SUM(Ведомственная!H1222)</f>
        <v>9276194.8999999985</v>
      </c>
      <c r="F58" s="42">
        <f>SUM(Ведомственная!I1222)</f>
        <v>10285001.099999998</v>
      </c>
    </row>
    <row r="59" spans="1:6" hidden="1">
      <c r="D59" s="42">
        <f>SUM(D58-D56)</f>
        <v>0</v>
      </c>
      <c r="E59" s="42">
        <f>SUM(E58-E56)</f>
        <v>0</v>
      </c>
      <c r="F59" s="42">
        <f>SUM(F58-F56)</f>
        <v>-3.7252902984619141E-9</v>
      </c>
    </row>
    <row r="60" spans="1:6" hidden="1">
      <c r="D60" s="43"/>
      <c r="E60" s="43"/>
      <c r="F60" s="43"/>
    </row>
  </sheetData>
  <mergeCells count="1">
    <mergeCell ref="A5:F5"/>
  </mergeCells>
  <conditionalFormatting sqref="E22:F24 E41:F42 E44:F47 E31:F32 D55 E26:F29 E34:F39 D8:D52 E9:F20 E49:F52">
    <cfRule type="cellIs" dxfId="3" priority="17" operator="lessThan">
      <formula>0</formula>
    </cfRule>
  </conditionalFormatting>
  <conditionalFormatting sqref="E8 E40 E21 E48 E43 E33 E30 E25 E55:F55">
    <cfRule type="cellIs" dxfId="2" priority="3" operator="lessThan">
      <formula>0</formula>
    </cfRule>
  </conditionalFormatting>
  <conditionalFormatting sqref="F8 F40 F21 F48 F43 F33 F30 F25">
    <cfRule type="cellIs" dxfId="1" priority="2" operator="lessThan">
      <formula>0</formula>
    </cfRule>
  </conditionalFormatting>
  <conditionalFormatting sqref="D53:F54">
    <cfRule type="cellIs" dxfId="0" priority="1" operator="lessThan">
      <formula>0</formula>
    </cfRule>
  </conditionalFormatting>
  <pageMargins left="0.70866141732283472" right="0.11811023622047245" top="0.35433070866141736" bottom="0.15748031496062992" header="0.31496062992125984" footer="0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Программы</vt:lpstr>
      <vt:lpstr>Ведомственная</vt:lpstr>
      <vt:lpstr>Раздел, подраздел</vt:lpstr>
      <vt:lpstr>Ведомственная!Заголовки_для_печати</vt:lpstr>
      <vt:lpstr>Программы!Заголовки_для_печати</vt:lpstr>
      <vt:lpstr>'Раздел, подраздел'!Заголовки_для_печати</vt:lpstr>
      <vt:lpstr>Ведомственная!Область_печати</vt:lpstr>
      <vt:lpstr>Программы!Область_печати</vt:lpstr>
      <vt:lpstr>'Раздел, подраздел'!Область_печати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User</cp:lastModifiedBy>
  <cp:lastPrinted>2026-01-20T06:48:23Z</cp:lastPrinted>
  <dcterms:created xsi:type="dcterms:W3CDTF">2016-11-10T06:54:02Z</dcterms:created>
  <dcterms:modified xsi:type="dcterms:W3CDTF">2026-01-20T06:48:33Z</dcterms:modified>
</cp:coreProperties>
</file>