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перемещ" sheetId="1" r:id="rId1"/>
  </sheets>
  <definedNames>
    <definedName name="_xlnm.Print_Titles" localSheetId="0">перемещ!$4:$5</definedName>
    <definedName name="_xlnm.Print_Area" localSheetId="0">перемещ!$A$1:$G$97</definedName>
  </definedNames>
  <calcPr calcId="145621"/>
</workbook>
</file>

<file path=xl/calcChain.xml><?xml version="1.0" encoding="utf-8"?>
<calcChain xmlns="http://schemas.openxmlformats.org/spreadsheetml/2006/main">
  <c r="D57" i="1" l="1"/>
  <c r="D87" i="1"/>
  <c r="F60" i="1"/>
  <c r="D60" i="1"/>
  <c r="D68" i="1"/>
  <c r="D27" i="1"/>
  <c r="D39" i="1"/>
  <c r="D63" i="1"/>
  <c r="D84" i="1" l="1"/>
  <c r="D76" i="1" l="1"/>
  <c r="D12" i="1"/>
  <c r="D18" i="1"/>
  <c r="F14" i="1"/>
  <c r="D78" i="1" l="1"/>
  <c r="D77" i="1"/>
  <c r="D20" i="1" l="1"/>
  <c r="E18" i="1" l="1"/>
  <c r="E12" i="1"/>
  <c r="E96" i="1"/>
  <c r="D95" i="1"/>
  <c r="C95" i="1"/>
  <c r="E88" i="1"/>
  <c r="E87" i="1"/>
  <c r="F84" i="1"/>
  <c r="F83" i="1" s="1"/>
  <c r="E84" i="1"/>
  <c r="D83" i="1"/>
  <c r="C83" i="1"/>
  <c r="E81" i="1"/>
  <c r="E80" i="1"/>
  <c r="F75" i="1"/>
  <c r="E78" i="1"/>
  <c r="E77" i="1"/>
  <c r="E76" i="1"/>
  <c r="D75" i="1"/>
  <c r="C75" i="1"/>
  <c r="E73" i="1"/>
  <c r="E68" i="1"/>
  <c r="F67" i="1"/>
  <c r="D67" i="1"/>
  <c r="C67" i="1"/>
  <c r="E66" i="1"/>
  <c r="E65" i="1"/>
  <c r="F63" i="1"/>
  <c r="E63" i="1"/>
  <c r="E60" i="1"/>
  <c r="E57" i="1"/>
  <c r="F56" i="1"/>
  <c r="D56" i="1"/>
  <c r="C56" i="1"/>
  <c r="E54" i="1"/>
  <c r="E52" i="1"/>
  <c r="F51" i="1"/>
  <c r="D51" i="1"/>
  <c r="C51" i="1"/>
  <c r="E50" i="1"/>
  <c r="E39" i="1"/>
  <c r="F38" i="1"/>
  <c r="D38" i="1"/>
  <c r="C38" i="1"/>
  <c r="E27" i="1"/>
  <c r="E26" i="1" s="1"/>
  <c r="F26" i="1"/>
  <c r="D26" i="1"/>
  <c r="C26" i="1"/>
  <c r="E20" i="1"/>
  <c r="F19" i="1"/>
  <c r="D19" i="1"/>
  <c r="C19" i="1"/>
  <c r="F6" i="1"/>
  <c r="E11" i="1"/>
  <c r="E7" i="1"/>
  <c r="C6" i="1"/>
  <c r="E75" i="1" l="1"/>
  <c r="H75" i="1" s="1"/>
  <c r="E38" i="1"/>
  <c r="H38" i="1" s="1"/>
  <c r="H26" i="1"/>
  <c r="E95" i="1"/>
  <c r="D6" i="1"/>
  <c r="E6" i="1" s="1"/>
  <c r="H6" i="1" s="1"/>
  <c r="E83" i="1"/>
  <c r="H83" i="1" s="1"/>
  <c r="F97" i="1"/>
  <c r="E67" i="1"/>
  <c r="H67" i="1" s="1"/>
  <c r="C97" i="1"/>
  <c r="E19" i="1"/>
  <c r="H19" i="1" s="1"/>
  <c r="E56" i="1"/>
  <c r="H56" i="1" s="1"/>
  <c r="E51" i="1"/>
  <c r="H51" i="1" s="1"/>
  <c r="D97" i="1" l="1"/>
  <c r="E97" i="1" s="1"/>
  <c r="H97" i="1" s="1"/>
</calcChain>
</file>

<file path=xl/sharedStrings.xml><?xml version="1.0" encoding="utf-8"?>
<sst xmlns="http://schemas.openxmlformats.org/spreadsheetml/2006/main" count="112" uniqueCount="103">
  <si>
    <t>тыс. рублей</t>
  </si>
  <si>
    <t xml:space="preserve"> Раз дел</t>
  </si>
  <si>
    <t>Наименование разделов/ ГРБС</t>
  </si>
  <si>
    <t xml:space="preserve">Уточненный бюджет на 2025 год  </t>
  </si>
  <si>
    <t>Ассигнования на 2025 год</t>
  </si>
  <si>
    <t>Отклонение</t>
  </si>
  <si>
    <t>проверка (скрыть)</t>
  </si>
  <si>
    <t>Пояснение</t>
  </si>
  <si>
    <t>1</t>
  </si>
  <si>
    <t>0100</t>
  </si>
  <si>
    <t>Общегосударственные вопросы, в том числе</t>
  </si>
  <si>
    <t>Администрация города Миасса</t>
  </si>
  <si>
    <t>Уменьшение (перемещение) ассигнований в сумме 280,0 тыс. рублей, в том числе:</t>
  </si>
  <si>
    <t>в сумме 13,5 тыс. рублей между разделами, в соответствии с  бюджетной классификацией,  расходов по повышению квалификации на раздел 0700</t>
  </si>
  <si>
    <t>в сумме 266,5 тыс. рублей перемещение с экономии по смете расходов на разделы 0300, 0800</t>
  </si>
  <si>
    <t>Собрание депутатов города Миасса</t>
  </si>
  <si>
    <t>Увеличение (перемещение) ассигнований в сумме 2637,7 тыс. рублей на компенсацию расходов, связанной с осуществлением депутатской деятельности, премии Собрания депутатов города Миасса, ФОТ  в связи со сменой фактической численности, а так же с окончанием срока полномочий 6 созыва (увольнение и прием председателя)</t>
  </si>
  <si>
    <t>Финансовое управление Администрации города Миасса</t>
  </si>
  <si>
    <t xml:space="preserve">Увеличение (перемещение) ассигнований в сумме  1561,6 тыс. рублей возврат неиспользованных средств, выделенных из резервного фонда с раздела 0300 </t>
  </si>
  <si>
    <t>в т.ч.</t>
  </si>
  <si>
    <t>резервный фонд Администрации города Миасса, зарезервированные на выполнение обязательств по исполнению судебных решений по искам, удовлетворяемых за счет бюджета Округа и иных незапланированных расходов бюджета Округа</t>
  </si>
  <si>
    <t>0300</t>
  </si>
  <si>
    <t>Национальная безопасность и правоохранительная деятельность, в том числе</t>
  </si>
  <si>
    <r>
      <t xml:space="preserve">Администрация города Миасса </t>
    </r>
    <r>
      <rPr>
        <i/>
        <sz val="11"/>
        <rFont val="Times New Roman"/>
        <family val="1"/>
        <charset val="204"/>
      </rPr>
      <t>(в том числе Управление ГО и ЧС, отдел ЗАГС)</t>
    </r>
  </si>
  <si>
    <t>Уменьшение (перемешение) ассигнований в сумме 1561,6 тыс. рублей неиспользованных на выделенные цели в резервный фонд на раздел 0100</t>
  </si>
  <si>
    <t>Уменьшение (перемещение) ассигнований в сумме  40,0 тыс. рублей между разделами, в соответствии с  бюджетной классификацией,  расходов по повышению квалификации на раздел 0700</t>
  </si>
  <si>
    <t>Увеличение (перемещение) ассигнований в сумме 66,5 тыс. рублей на оборудование линии связи  с раздела 0100</t>
  </si>
  <si>
    <t>0400</t>
  </si>
  <si>
    <t>Национальная экономика, в том числе</t>
  </si>
  <si>
    <r>
      <t>Администрация города Миасса</t>
    </r>
    <r>
      <rPr>
        <i/>
        <sz val="11"/>
        <rFont val="Times New Roman"/>
        <family val="1"/>
        <charset val="204"/>
      </rPr>
      <t xml:space="preserve"> (в том числе  МКУ "Комитет по строительству", Управление ЖКХ, энергетики и транспорта (транспорт))</t>
    </r>
  </si>
  <si>
    <t>Уменьшение (перемещение) ассигнований в сумме 682,1 тыс. рублей, в том числе:</t>
  </si>
  <si>
    <t>в сумме 1,7 тыс. рублей с благоустройства дворовых территорий на раздел 0500</t>
  </si>
  <si>
    <t>в сумме 125,4 тыс. рублей по наказам избирателей между ГРБС  на разделы 0700, 1100</t>
  </si>
  <si>
    <t>в сумме 200,0 тыс. рублей с капитального ремонта дорог на раздел 0500</t>
  </si>
  <si>
    <t>в сумме 355,0 тыс. рублей с проектно-сметных работ по объекту "Автобусный парк МУП УПП МГО" на раздел 1100</t>
  </si>
  <si>
    <t>в сумме 221,9 тыс. рублей перемещение  по инициативному бюджетированию между разделами с раздела 0500</t>
  </si>
  <si>
    <t>в сумме 494,3 тыс. рублей на фонд оплаты труда МКУ "Комитет по строительству" с раздела 1100</t>
  </si>
  <si>
    <t>в сумме 13,1 тыс. рублей по наказам избирателей между ГРБС  с раздела 0500</t>
  </si>
  <si>
    <t>0500</t>
  </si>
  <si>
    <t>Жилищно-коммунальное хозяйство, в том числе</t>
  </si>
  <si>
    <r>
      <t>Администрация города Миасса</t>
    </r>
    <r>
      <rPr>
        <i/>
        <sz val="11"/>
        <rFont val="Times New Roman"/>
        <family val="1"/>
        <charset val="204"/>
      </rPr>
      <t xml:space="preserve"> (в том числе  МКУ "Комитет по строительству", Управление ЖКХ, энергетики и транспорта)</t>
    </r>
  </si>
  <si>
    <t>в сумме 1,7 тыс. рублей на благоустройство и содержание общегородских территорий с раздела 0400</t>
  </si>
  <si>
    <t>в сумме 200,0 тыс. рублей на зимние городки с раздела 0400</t>
  </si>
  <si>
    <t>в сумме 179,7 тыс. рублей на строительство линии наружного освещения автомобильной объездной дороги Тургоякского шоссе с раздела 1100</t>
  </si>
  <si>
    <t>Уменьшение (перемещение) ассигнований в сумме 3366,7 тыс. рублей, в том числе:</t>
  </si>
  <si>
    <t>в сумме 2402,8 тыс. рублей с проектно-изыскательских работ по объекту "Система сбора, отвода, очистки поверхностного стока и дренажных вод с территории в районе п. Дачный г. Миасса" на раздел 0800</t>
  </si>
  <si>
    <t>в сумме 66,6 тыс. рублей по наказам избирателей между ГРБС  на разделы 0700, 1100</t>
  </si>
  <si>
    <t>в сумме 662,3 тыс. рублей со строительно-монтажных работ по объектам  "Реконструкция очистных сооружений с биологической очисткой на биофильтрах, расположенных на территории пос. Хребет Миасского городского округа",  "Распределительный газопровод с. Новоандреевка – с. Селянкино Миасского городского округа 1 этап до поселка Новотагилка" на раздел 1100</t>
  </si>
  <si>
    <t>в сумме 221,9 тыс. рублей перемещение  по инициативному бюджетированию между разделами на раздел 0400</t>
  </si>
  <si>
    <t>в сумме 13,1 тыс. рублей по наказам избирателей между ГРБС  на раздел 0400</t>
  </si>
  <si>
    <t>Управление ФКиС Администрации города Миасса</t>
  </si>
  <si>
    <t>0600</t>
  </si>
  <si>
    <t>Охрана  окружающей  среды, в том числе</t>
  </si>
  <si>
    <r>
      <t xml:space="preserve">Администрация города Миасса </t>
    </r>
    <r>
      <rPr>
        <i/>
        <sz val="11"/>
        <rFont val="Times New Roman"/>
        <family val="1"/>
        <charset val="204"/>
      </rPr>
      <t>(в том числе МКУ "УЭП")</t>
    </r>
  </si>
  <si>
    <t>0700</t>
  </si>
  <si>
    <t>Образование, в том числе</t>
  </si>
  <si>
    <t>Управление образования Администрации города Миасса</t>
  </si>
  <si>
    <t>Увеличение (перемещение) ассигнований в сумме 147,1 тыс. рублей по наказам избирателей между ГРБС  с разделов 0400, 0500</t>
  </si>
  <si>
    <t>Уменьшение (перемещение) ассигнований в сумме 345,1 тыс. рублей  по социальному сертификату на услуги дополнительного обоазования на раздел 1100</t>
  </si>
  <si>
    <r>
      <t xml:space="preserve">Управление культуры Администрации города Миасса </t>
    </r>
    <r>
      <rPr>
        <i/>
        <sz val="11"/>
        <rFont val="Times New Roman"/>
        <family val="1"/>
        <charset val="204"/>
      </rPr>
      <t>(муз.школы)</t>
    </r>
  </si>
  <si>
    <t>Увеличение (перемещение) ассигнований в сумме  53,5 тыс. рублей между разделами, в соответствии с  бюджетной классификацией,  расходов по повышению квалификации с раздела 0300, 1100</t>
  </si>
  <si>
    <t>УСЗН Администрации города Миасса</t>
  </si>
  <si>
    <t>0800</t>
  </si>
  <si>
    <t>Культура, кинематография, в том числе</t>
  </si>
  <si>
    <t>Управление культуры Администрации города Миасса</t>
  </si>
  <si>
    <t>Увеличение (перемещение) ассигнований в сумме 200,0 тыс. рублей на организацию и проведение мероприятий в области культуры с раздела 0100</t>
  </si>
  <si>
    <r>
      <t xml:space="preserve">Администрация города Миасса </t>
    </r>
    <r>
      <rPr>
        <i/>
        <sz val="12"/>
        <rFont val="Times New Roman"/>
        <family val="1"/>
        <charset val="204"/>
      </rPr>
      <t>(в том числе  МКУ "Комитет по строительству")</t>
    </r>
  </si>
  <si>
    <t>Увеличение (перемещение) ассигнований в сумме 3000,0 тыс. рублей на строительно-монтажные работы по объекту "Памятник на братской могиле, где похоронены 70 человек жертв колчаковской расправы в городе Миассе" с разделов 0500, 1100</t>
  </si>
  <si>
    <t>1000</t>
  </si>
  <si>
    <t>Социальная политика, в том числе</t>
  </si>
  <si>
    <r>
      <t>УСЗН Администрации города Миасса (</t>
    </r>
    <r>
      <rPr>
        <i/>
        <sz val="11"/>
        <rFont val="Times New Roman"/>
        <family val="1"/>
        <charset val="204"/>
      </rPr>
      <t>в том числе содержание аппарата, пособия, пенсии, компенсации и т.д.)</t>
    </r>
  </si>
  <si>
    <r>
      <t xml:space="preserve">Финансовое управление Администрации города Миасса </t>
    </r>
    <r>
      <rPr>
        <i/>
        <sz val="11"/>
        <rFont val="Times New Roman"/>
        <family val="1"/>
        <charset val="204"/>
      </rPr>
      <t>(резерв на з/плату)</t>
    </r>
  </si>
  <si>
    <t>1100</t>
  </si>
  <si>
    <t>Физическая культура и спорт, в том числе</t>
  </si>
  <si>
    <r>
      <t xml:space="preserve">Администрация города Миасса </t>
    </r>
    <r>
      <rPr>
        <i/>
        <sz val="11"/>
        <rFont val="Times New Roman"/>
        <family val="1"/>
        <charset val="204"/>
      </rPr>
      <t xml:space="preserve">(в том числе МКУ "Комитет по строительству") </t>
    </r>
  </si>
  <si>
    <t>Уменьшение (перемещение) ассигнований в сумме 1271,3 тыс. рублей с работ по техническому присоединению  по объекту "Центр спортивных единоборств" на разделы 0400, 0500, 0800</t>
  </si>
  <si>
    <t>Увеличение (перемещение) ассигнований в сумме 355,0 тыс рублей  на проектно-изыскательские работы по объекту "Физкультурно-оздоровительный комплекс на стадионе в Южной части г. Миасса" с раздела 0400</t>
  </si>
  <si>
    <t>Увеличение (перемещение) ассигнований в сумме 3024,5 тыс. рублей, в том числе:</t>
  </si>
  <si>
    <t>в сумме 622,2 тыс. рублей  на монтаж линии наружного освещения, монтаж охранной сигнализации, монтаж системы видеонаблюдения, монтаж системы автоматической пожарной сигнализации и системы оповещения и управления эвакуацией с раздела 0100</t>
  </si>
  <si>
    <t>в сумме 44,9 тыс. рублей по наказам избирателей между ГРБС  с разделов 0400, 0500</t>
  </si>
  <si>
    <t>в сумме 662,3 тыс. рублей на приобретение основных средств с раздела 0500</t>
  </si>
  <si>
    <t>в сумме 76,4 тыс. рублей на проведение мероприятий для Совета ветеранов спортас раздела 0100</t>
  </si>
  <si>
    <t>в сумме 345,1 тыс. рублей  по социальному сертификату на услуги дополнительного обоазования с раздела 0700</t>
  </si>
  <si>
    <t>в сумме 1273,6 тыс. рублей на проведение технического перевооружения осветительного оборудования стадиона «Труд», на оборудование зала баскетбола в «Физкультурно-спортивном комплексе (ФСК) «Центр скалолазания» (изготовление металлоконструкций для баскетбольных щитов и монтаж табло) с раздела 0100</t>
  </si>
  <si>
    <t>1300</t>
  </si>
  <si>
    <t>Обслуживание государственного (муниципального) долга, в том числе</t>
  </si>
  <si>
    <t>ВСЕГО</t>
  </si>
  <si>
    <t>ДОБАВИТЬ ДЕКАБРЬ</t>
  </si>
  <si>
    <t>Уменьшение (перемещение) ассигнований в сумме  4609,8 тыс. рублей  зарезервированных средств на разделы 0100, 1100</t>
  </si>
  <si>
    <t>Уменьшение (перемещение) ассигнований в сумме  1000,0 тыс. рублей  зарезервированных средств на раздел 1000</t>
  </si>
  <si>
    <t>Увеличение ассигнований в сумме 1000,0 тыс.рублей на материальную помощь на погребение погибших участников СВО с зарезервированных средств</t>
  </si>
  <si>
    <t>Уменьшение (перемещение) ассигнований в сумме 7532,8 тыс. рублей с работ по   по объекту "Модульный бассейн в Северной части города г. Миасс Челябинской области"  на разделы 0400, 0500</t>
  </si>
  <si>
    <t>Уменьшение (перемещение) ассигнований в сумме 9925,8 тыс. рублей с работ по   по объекту "Строительство общеобразовательной школы №8 города Миасса"  на разделы 0400, 0500</t>
  </si>
  <si>
    <t>в сумме 14417,7 тыс. рублей на организацию пассажирских перевозок</t>
  </si>
  <si>
    <t>Увеличение (перемещение) ассигнований в сумме 15147,0 тыс. рублей, в том числе:</t>
  </si>
  <si>
    <t>в сумме 3040,9 тыс. рублей на  благоустройство нечетной стороны по ул.Лихачева с разделов 0700,1100</t>
  </si>
  <si>
    <t>Увеличение (перемещение) ассигнований в сумме 3422,3 тыс. рублей, в том числе:</t>
  </si>
  <si>
    <t xml:space="preserve">Увеличение (перемещение) ассигнований в сумме 732,0 тыс. рублей между бюджетополучателями по организации и проведению мероприятий в области культуры с раздела 0700 </t>
  </si>
  <si>
    <t xml:space="preserve">Уменьшение (перемещение) ассигнований в сумме  732,0 тыс. рублей между бюджетополучателями по организации и проведению мероприятий в области культуры на раздел 0800 </t>
  </si>
  <si>
    <t>Увеличение ассигнований в сумме 1106,2 тыс. рублей на устранение аварийных ситуаций в образовательных организациях с раздела 1000</t>
  </si>
  <si>
    <t>Уменьшение (перемещение) ассигнований в сумме 1106,2 тыс. рублей с расходов, предусмотренных на софинансирование по привлечению детей из малообеспеченных, неблагополучных семей, а также семей, оказавшихся в трудной жизненной ситуации, в муниципальные образовательные организации, реализующие образовательные программы дошкольного образования, через предоставление компенсации части родительской платы</t>
  </si>
  <si>
    <t>Информация об изменении ассигнований бюджета Миасского городского округа Челябинской области в 2025 году (после принятия решения Собранием депутатов города Миасса от 31.10.2025г. № 1 по 19.12.2025г.)</t>
  </si>
  <si>
    <t>Приложение 5 к реестру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</si>
</sst>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2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i/>
      <sz val="13"/>
      <name val="Times New Roman"/>
      <family val="1"/>
      <charset val="204"/>
    </font>
    <font>
      <sz val="13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.5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0.5"/>
      <name val="Times New Roman"/>
      <family val="1"/>
      <charset val="204"/>
    </font>
    <font>
      <sz val="12"/>
      <color rgb="FFFFFF00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color theme="1"/>
      <name val="Times New Roman"/>
      <family val="2"/>
      <charset val="204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0" fontId="17" fillId="0" borderId="0"/>
    <xf numFmtId="0" fontId="18" fillId="0" borderId="0"/>
    <xf numFmtId="0" fontId="19" fillId="0" borderId="0"/>
    <xf numFmtId="0" fontId="17" fillId="0" borderId="0"/>
    <xf numFmtId="0" fontId="19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1" fillId="0" borderId="0"/>
    <xf numFmtId="0" fontId="2" fillId="0" borderId="0" applyFont="0" applyFill="0" applyBorder="0" applyAlignment="0" applyProtection="0"/>
  </cellStyleXfs>
  <cellXfs count="131">
    <xf numFmtId="0" fontId="0" fillId="0" borderId="0" xfId="0"/>
    <xf numFmtId="0" fontId="5" fillId="2" borderId="0" xfId="0" applyFont="1" applyFill="1"/>
    <xf numFmtId="49" fontId="6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justify" vertical="center"/>
    </xf>
    <xf numFmtId="164" fontId="5" fillId="2" borderId="0" xfId="0" applyNumberFormat="1" applyFont="1" applyFill="1" applyAlignment="1">
      <alignment horizontal="center" vertical="center"/>
    </xf>
    <xf numFmtId="164" fontId="7" fillId="2" borderId="0" xfId="0" applyNumberFormat="1" applyFont="1" applyFill="1" applyAlignment="1">
      <alignment horizontal="right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6" fillId="2" borderId="0" xfId="0" applyFont="1" applyFill="1"/>
    <xf numFmtId="49" fontId="5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justify" vertical="center" wrapText="1"/>
    </xf>
    <xf numFmtId="164" fontId="9" fillId="2" borderId="1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justify" vertical="center" wrapText="1"/>
    </xf>
    <xf numFmtId="164" fontId="5" fillId="2" borderId="0" xfId="0" applyNumberFormat="1" applyFont="1" applyFill="1"/>
    <xf numFmtId="164" fontId="9" fillId="2" borderId="2" xfId="0" applyNumberFormat="1" applyFont="1" applyFill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justify" vertical="center" wrapText="1"/>
    </xf>
    <xf numFmtId="164" fontId="7" fillId="2" borderId="4" xfId="0" applyNumberFormat="1" applyFont="1" applyFill="1" applyBorder="1" applyAlignment="1">
      <alignment horizontal="center" vertical="center"/>
    </xf>
    <xf numFmtId="164" fontId="7" fillId="2" borderId="4" xfId="0" applyNumberFormat="1" applyFont="1" applyFill="1" applyBorder="1" applyAlignment="1">
      <alignment horizontal="justify" vertical="center" wrapText="1"/>
    </xf>
    <xf numFmtId="164" fontId="7" fillId="3" borderId="4" xfId="0" applyNumberFormat="1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justify" vertical="center" wrapText="1"/>
    </xf>
    <xf numFmtId="164" fontId="7" fillId="2" borderId="1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justify" vertical="center" wrapText="1"/>
    </xf>
    <xf numFmtId="164" fontId="8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justify" vertical="center" wrapText="1"/>
    </xf>
    <xf numFmtId="49" fontId="6" fillId="2" borderId="4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justify" vertical="center" wrapText="1"/>
    </xf>
    <xf numFmtId="0" fontId="10" fillId="2" borderId="1" xfId="0" applyFont="1" applyFill="1" applyBorder="1" applyAlignment="1">
      <alignment horizontal="justify" vertical="center" wrapText="1"/>
    </xf>
    <xf numFmtId="164" fontId="13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justify" vertical="center" wrapText="1"/>
    </xf>
    <xf numFmtId="49" fontId="6" fillId="2" borderId="3" xfId="0" applyNumberFormat="1" applyFont="1" applyFill="1" applyBorder="1" applyAlignment="1">
      <alignment horizontal="center" vertical="center"/>
    </xf>
    <xf numFmtId="164" fontId="10" fillId="2" borderId="4" xfId="0" applyNumberFormat="1" applyFont="1" applyFill="1" applyBorder="1" applyAlignment="1">
      <alignment horizontal="justify" vertical="center" wrapText="1"/>
    </xf>
    <xf numFmtId="0" fontId="10" fillId="0" borderId="1" xfId="0" applyFont="1" applyFill="1" applyBorder="1" applyAlignment="1">
      <alignment horizontal="justify" vertical="center" wrapText="1"/>
    </xf>
    <xf numFmtId="49" fontId="10" fillId="0" borderId="1" xfId="0" applyNumberFormat="1" applyFont="1" applyFill="1" applyBorder="1" applyAlignment="1">
      <alignment horizontal="justify" vertical="center" wrapText="1"/>
    </xf>
    <xf numFmtId="0" fontId="7" fillId="2" borderId="3" xfId="0" applyFont="1" applyFill="1" applyBorder="1" applyAlignment="1">
      <alignment horizontal="left" vertical="center" wrapText="1"/>
    </xf>
    <xf numFmtId="164" fontId="7" fillId="2" borderId="3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/>
    <xf numFmtId="164" fontId="10" fillId="0" borderId="1" xfId="0" applyNumberFormat="1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center" vertical="center"/>
    </xf>
    <xf numFmtId="164" fontId="6" fillId="2" borderId="0" xfId="0" applyNumberFormat="1" applyFont="1" applyFill="1"/>
    <xf numFmtId="164" fontId="15" fillId="2" borderId="0" xfId="0" applyNumberFormat="1" applyFont="1" applyFill="1"/>
    <xf numFmtId="164" fontId="7" fillId="2" borderId="2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justify" vertical="center"/>
    </xf>
    <xf numFmtId="49" fontId="7" fillId="2" borderId="1" xfId="0" applyNumberFormat="1" applyFont="1" applyFill="1" applyBorder="1" applyAlignment="1">
      <alignment horizontal="justify" vertical="center" wrapText="1"/>
    </xf>
    <xf numFmtId="0" fontId="9" fillId="2" borderId="0" xfId="0" applyFont="1" applyFill="1"/>
    <xf numFmtId="4" fontId="7" fillId="2" borderId="2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16" fillId="2" borderId="0" xfId="0" applyFont="1" applyFill="1"/>
    <xf numFmtId="49" fontId="5" fillId="2" borderId="3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/>
    </xf>
    <xf numFmtId="165" fontId="9" fillId="2" borderId="1" xfId="0" applyNumberFormat="1" applyFont="1" applyFill="1" applyBorder="1" applyAlignment="1">
      <alignment horizontal="justify" vertical="center"/>
    </xf>
    <xf numFmtId="164" fontId="14" fillId="2" borderId="1" xfId="0" applyNumberFormat="1" applyFont="1" applyFill="1" applyBorder="1" applyAlignment="1">
      <alignment horizontal="justify" vertical="center"/>
    </xf>
    <xf numFmtId="49" fontId="5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justify" vertical="center" wrapText="1"/>
    </xf>
    <xf numFmtId="0" fontId="5" fillId="4" borderId="0" xfId="0" applyFont="1" applyFill="1"/>
    <xf numFmtId="0" fontId="7" fillId="2" borderId="4" xfId="0" applyFont="1" applyFill="1" applyBorder="1" applyAlignment="1">
      <alignment horizontal="justify" vertical="center" wrapText="1"/>
    </xf>
    <xf numFmtId="0" fontId="6" fillId="0" borderId="0" xfId="0" applyFont="1" applyFill="1"/>
    <xf numFmtId="164" fontId="10" fillId="0" borderId="3" xfId="0" applyNumberFormat="1" applyFont="1" applyFill="1" applyBorder="1" applyAlignment="1">
      <alignment horizontal="justify" vertical="center" wrapText="1"/>
    </xf>
    <xf numFmtId="164" fontId="9" fillId="0" borderId="1" xfId="0" applyNumberFormat="1" applyFont="1" applyFill="1" applyBorder="1" applyAlignment="1">
      <alignment horizontal="center" vertical="center"/>
    </xf>
    <xf numFmtId="164" fontId="13" fillId="0" borderId="1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164" fontId="7" fillId="0" borderId="4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justify" vertical="center" wrapText="1"/>
    </xf>
    <xf numFmtId="0" fontId="7" fillId="2" borderId="0" xfId="0" applyFont="1" applyFill="1" applyAlignment="1">
      <alignment horizontal="right" vertical="center" wrapText="1"/>
    </xf>
    <xf numFmtId="164" fontId="7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2" borderId="1" xfId="0" applyFont="1" applyFill="1" applyBorder="1" applyAlignment="1">
      <alignment horizontal="justify" vertical="center" wrapText="1"/>
    </xf>
    <xf numFmtId="0" fontId="0" fillId="2" borderId="1" xfId="0" applyFill="1" applyBorder="1" applyAlignment="1">
      <alignment horizontal="justify" vertical="center" wrapText="1"/>
    </xf>
    <xf numFmtId="164" fontId="8" fillId="2" borderId="2" xfId="0" applyNumberFormat="1" applyFont="1" applyFill="1" applyBorder="1" applyAlignment="1">
      <alignment horizontal="center" vertical="center"/>
    </xf>
    <xf numFmtId="164" fontId="8" fillId="2" borderId="4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164" fontId="7" fillId="2" borderId="2" xfId="0" applyNumberFormat="1" applyFont="1" applyFill="1" applyBorder="1" applyAlignment="1">
      <alignment horizontal="center" vertical="center"/>
    </xf>
    <xf numFmtId="164" fontId="7" fillId="2" borderId="3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 wrapText="1"/>
    </xf>
    <xf numFmtId="164" fontId="7" fillId="2" borderId="4" xfId="0" applyNumberFormat="1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 vertical="center"/>
    </xf>
    <xf numFmtId="164" fontId="10" fillId="0" borderId="2" xfId="0" applyNumberFormat="1" applyFont="1" applyFill="1" applyBorder="1" applyAlignment="1">
      <alignment horizontal="justify" vertical="center" wrapText="1"/>
    </xf>
    <xf numFmtId="164" fontId="10" fillId="0" borderId="3" xfId="0" applyNumberFormat="1" applyFont="1" applyFill="1" applyBorder="1" applyAlignment="1">
      <alignment horizontal="justify" vertical="center" wrapText="1"/>
    </xf>
    <xf numFmtId="49" fontId="6" fillId="2" borderId="2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justify" vertical="center" wrapText="1"/>
    </xf>
    <xf numFmtId="0" fontId="10" fillId="2" borderId="3" xfId="0" applyFont="1" applyFill="1" applyBorder="1" applyAlignment="1">
      <alignment horizontal="justify" vertical="center" wrapText="1"/>
    </xf>
    <xf numFmtId="0" fontId="10" fillId="2" borderId="4" xfId="0" applyFont="1" applyFill="1" applyBorder="1" applyAlignment="1">
      <alignment horizontal="justify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164" fontId="10" fillId="2" borderId="2" xfId="0" applyNumberFormat="1" applyFont="1" applyFill="1" applyBorder="1" applyAlignment="1">
      <alignment horizontal="justify" vertical="center" wrapText="1"/>
    </xf>
    <xf numFmtId="164" fontId="10" fillId="2" borderId="4" xfId="0" applyNumberFormat="1" applyFont="1" applyFill="1" applyBorder="1" applyAlignment="1">
      <alignment horizontal="justify" vertical="center" wrapText="1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justify" vertical="center" wrapText="1"/>
    </xf>
    <xf numFmtId="164" fontId="8" fillId="2" borderId="2" xfId="0" applyNumberFormat="1" applyFont="1" applyFill="1" applyBorder="1" applyAlignment="1">
      <alignment horizontal="center" vertical="center" wrapText="1"/>
    </xf>
    <xf numFmtId="164" fontId="8" fillId="2" borderId="4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164" fontId="10" fillId="0" borderId="4" xfId="0" applyNumberFormat="1" applyFont="1" applyFill="1" applyBorder="1" applyAlignment="1">
      <alignment horizontal="justify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164" fontId="7" fillId="2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164" fontId="7" fillId="0" borderId="2" xfId="0" applyNumberFormat="1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center"/>
    </xf>
    <xf numFmtId="164" fontId="7" fillId="0" borderId="4" xfId="0" applyNumberFormat="1" applyFont="1" applyFill="1" applyBorder="1" applyAlignment="1">
      <alignment horizontal="center" vertical="center"/>
    </xf>
    <xf numFmtId="2" fontId="10" fillId="2" borderId="2" xfId="0" applyNumberFormat="1" applyFont="1" applyFill="1" applyBorder="1" applyAlignment="1">
      <alignment horizontal="justify" vertical="center" wrapText="1"/>
    </xf>
    <xf numFmtId="2" fontId="10" fillId="2" borderId="4" xfId="0" applyNumberFormat="1" applyFont="1" applyFill="1" applyBorder="1" applyAlignment="1">
      <alignment horizontal="justify" vertical="center" wrapText="1"/>
    </xf>
    <xf numFmtId="164" fontId="8" fillId="0" borderId="1" xfId="0" applyNumberFormat="1" applyFont="1" applyFill="1" applyBorder="1" applyAlignment="1">
      <alignment horizontal="center" vertical="center"/>
    </xf>
    <xf numFmtId="49" fontId="10" fillId="2" borderId="2" xfId="0" applyNumberFormat="1" applyFont="1" applyFill="1" applyBorder="1" applyAlignment="1">
      <alignment horizontal="justify" vertical="center" wrapText="1"/>
    </xf>
    <xf numFmtId="49" fontId="10" fillId="2" borderId="4" xfId="0" applyNumberFormat="1" applyFont="1" applyFill="1" applyBorder="1" applyAlignment="1">
      <alignment horizontal="justify" vertical="center" wrapText="1"/>
    </xf>
    <xf numFmtId="164" fontId="8" fillId="0" borderId="2" xfId="0" applyNumberFormat="1" applyFont="1" applyFill="1" applyBorder="1" applyAlignment="1">
      <alignment horizontal="center" vertical="center"/>
    </xf>
    <xf numFmtId="164" fontId="8" fillId="0" borderId="4" xfId="0" applyNumberFormat="1" applyFont="1" applyFill="1" applyBorder="1" applyAlignment="1">
      <alignment horizontal="center" vertical="center"/>
    </xf>
  </cellXfs>
  <cellStyles count="16">
    <cellStyle name="Normal" xfId="1"/>
    <cellStyle name="Обычный" xfId="0" builtinId="0"/>
    <cellStyle name="Обычный 2" xfId="2"/>
    <cellStyle name="Обычный 2 2" xfId="3"/>
    <cellStyle name="Обычный 3" xfId="4"/>
    <cellStyle name="Обычный 4" xfId="5"/>
    <cellStyle name="Обычный 5" xfId="6"/>
    <cellStyle name="Обычный 5 2" xfId="7"/>
    <cellStyle name="Обычный 5 3" xfId="8"/>
    <cellStyle name="Обычный 6" xfId="9"/>
    <cellStyle name="Обычный 6 2" xfId="10"/>
    <cellStyle name="Обычный 7" xfId="11"/>
    <cellStyle name="Обычный 7 2" xfId="12"/>
    <cellStyle name="Обычный 7 3" xfId="13"/>
    <cellStyle name="Обычный 8" xfId="14"/>
    <cellStyle name="Финансовый 2 2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H98"/>
  <sheetViews>
    <sheetView tabSelected="1" workbookViewId="0">
      <pane xSplit="2" ySplit="4" topLeftCell="C85" activePane="bottomRight" state="frozen"/>
      <selection pane="topRight" activeCell="C1" sqref="C1"/>
      <selection pane="bottomLeft" activeCell="A4" sqref="A4"/>
      <selection pane="bottomRight" activeCell="G90" sqref="G90"/>
    </sheetView>
  </sheetViews>
  <sheetFormatPr defaultColWidth="14.42578125" defaultRowHeight="15.75" x14ac:dyDescent="0.25"/>
  <cols>
    <col min="1" max="1" width="7.5703125" style="61" customWidth="1"/>
    <col min="2" max="2" width="48.5703125" style="3" customWidth="1"/>
    <col min="3" max="3" width="16.85546875" style="4" customWidth="1"/>
    <col min="4" max="4" width="15.140625" style="4" customWidth="1"/>
    <col min="5" max="5" width="13.5703125" style="4" customWidth="1"/>
    <col min="6" max="6" width="14.140625" style="4" customWidth="1"/>
    <col min="7" max="7" width="71.5703125" style="62" customWidth="1"/>
    <col min="8" max="8" width="15" style="1" hidden="1" customWidth="1"/>
    <col min="9" max="20" width="9.140625" style="1" customWidth="1"/>
    <col min="21" max="21" width="60.42578125" style="1" customWidth="1"/>
    <col min="22" max="22" width="0" style="1" hidden="1" customWidth="1"/>
    <col min="23" max="23" width="14.7109375" style="1" customWidth="1"/>
    <col min="24" max="24" width="14.5703125" style="1" customWidth="1"/>
    <col min="25" max="25" width="0" style="1" hidden="1" customWidth="1"/>
    <col min="26" max="26" width="14.5703125" style="1" customWidth="1"/>
    <col min="27" max="27" width="15" style="1" customWidth="1"/>
    <col min="28" max="29" width="14.5703125" style="1" customWidth="1"/>
    <col min="30" max="16384" width="14.42578125" style="1"/>
  </cols>
  <sheetData>
    <row r="1" spans="1:8" x14ac:dyDescent="0.25">
      <c r="G1" s="74" t="s">
        <v>102</v>
      </c>
    </row>
    <row r="2" spans="1:8" ht="33.75" customHeight="1" x14ac:dyDescent="0.25">
      <c r="A2" s="119" t="s">
        <v>101</v>
      </c>
      <c r="B2" s="119"/>
      <c r="C2" s="119"/>
      <c r="D2" s="119"/>
      <c r="E2" s="119"/>
      <c r="F2" s="119"/>
      <c r="G2" s="120"/>
    </row>
    <row r="3" spans="1:8" x14ac:dyDescent="0.25">
      <c r="A3" s="2"/>
      <c r="G3" s="5" t="s">
        <v>0</v>
      </c>
    </row>
    <row r="4" spans="1:8" s="11" customFormat="1" ht="45" x14ac:dyDescent="0.25">
      <c r="A4" s="6" t="s">
        <v>1</v>
      </c>
      <c r="B4" s="7" t="s">
        <v>2</v>
      </c>
      <c r="C4" s="8" t="s">
        <v>3</v>
      </c>
      <c r="D4" s="8" t="s">
        <v>4</v>
      </c>
      <c r="E4" s="8" t="s">
        <v>5</v>
      </c>
      <c r="F4" s="9" t="s">
        <v>6</v>
      </c>
      <c r="G4" s="10" t="s">
        <v>7</v>
      </c>
      <c r="H4" s="65"/>
    </row>
    <row r="5" spans="1:8" x14ac:dyDescent="0.25">
      <c r="A5" s="12" t="s">
        <v>8</v>
      </c>
      <c r="B5" s="10">
        <v>2</v>
      </c>
      <c r="C5" s="13">
        <v>3</v>
      </c>
      <c r="D5" s="13">
        <v>4</v>
      </c>
      <c r="E5" s="13">
        <v>5</v>
      </c>
      <c r="F5" s="14"/>
      <c r="G5" s="10">
        <v>6</v>
      </c>
      <c r="H5" s="63" t="s">
        <v>87</v>
      </c>
    </row>
    <row r="6" spans="1:8" ht="43.5" customHeight="1" x14ac:dyDescent="0.25">
      <c r="A6" s="15" t="s">
        <v>9</v>
      </c>
      <c r="B6" s="16" t="s">
        <v>10</v>
      </c>
      <c r="C6" s="17">
        <f>SUM(C7:C18)-C18</f>
        <v>579133.1</v>
      </c>
      <c r="D6" s="17">
        <f>SUM(D7:D18)-D18</f>
        <v>577442.6</v>
      </c>
      <c r="E6" s="17">
        <f t="shared" ref="E6:E19" si="0">D6-C6</f>
        <v>-1690.5</v>
      </c>
      <c r="F6" s="17">
        <f>SUM(F7:F16)</f>
        <v>-1690.4999999999959</v>
      </c>
      <c r="G6" s="18"/>
      <c r="H6" s="19">
        <f>E6-F6</f>
        <v>-4.0927261579781771E-12</v>
      </c>
    </row>
    <row r="7" spans="1:8" ht="28.5" customHeight="1" x14ac:dyDescent="0.25">
      <c r="A7" s="95"/>
      <c r="B7" s="85" t="s">
        <v>11</v>
      </c>
      <c r="C7" s="87">
        <v>408905.4</v>
      </c>
      <c r="D7" s="87">
        <v>408625.4</v>
      </c>
      <c r="E7" s="87">
        <f>D7-C7</f>
        <v>-280</v>
      </c>
      <c r="F7" s="20"/>
      <c r="G7" s="21" t="s">
        <v>12</v>
      </c>
      <c r="H7" s="19"/>
    </row>
    <row r="8" spans="1:8" ht="33.75" customHeight="1" x14ac:dyDescent="0.25">
      <c r="A8" s="96"/>
      <c r="B8" s="86"/>
      <c r="C8" s="88"/>
      <c r="D8" s="88"/>
      <c r="E8" s="88"/>
      <c r="F8" s="50">
        <v>-13.5</v>
      </c>
      <c r="G8" s="18" t="s">
        <v>13</v>
      </c>
      <c r="H8" s="19"/>
    </row>
    <row r="9" spans="1:8" ht="30.75" customHeight="1" x14ac:dyDescent="0.25">
      <c r="A9" s="96"/>
      <c r="B9" s="86"/>
      <c r="C9" s="88"/>
      <c r="D9" s="88"/>
      <c r="E9" s="88"/>
      <c r="F9" s="22">
        <v>-266.5</v>
      </c>
      <c r="G9" s="23" t="s">
        <v>14</v>
      </c>
      <c r="H9" s="19"/>
    </row>
    <row r="10" spans="1:8" ht="23.25" hidden="1" customHeight="1" x14ac:dyDescent="0.25">
      <c r="A10" s="96"/>
      <c r="B10" s="90"/>
      <c r="C10" s="91"/>
      <c r="D10" s="91"/>
      <c r="E10" s="91"/>
      <c r="F10" s="22"/>
      <c r="G10" s="24"/>
      <c r="H10" s="19"/>
    </row>
    <row r="11" spans="1:8" ht="68.25" customHeight="1" x14ac:dyDescent="0.25">
      <c r="A11" s="96"/>
      <c r="B11" s="25" t="s">
        <v>15</v>
      </c>
      <c r="C11" s="8">
        <v>40990.800000000003</v>
      </c>
      <c r="D11" s="8">
        <v>43628.5</v>
      </c>
      <c r="E11" s="26">
        <f>D11-C11</f>
        <v>2637.6999999999971</v>
      </c>
      <c r="F11" s="27">
        <v>2637.7</v>
      </c>
      <c r="G11" s="28" t="s">
        <v>16</v>
      </c>
      <c r="H11" s="19"/>
    </row>
    <row r="12" spans="1:8" ht="12.75" customHeight="1" x14ac:dyDescent="0.25">
      <c r="A12" s="96"/>
      <c r="B12" s="85" t="s">
        <v>17</v>
      </c>
      <c r="C12" s="87">
        <v>129236.9</v>
      </c>
      <c r="D12" s="121">
        <f>136670.9-50470.6+39988.4-1000</f>
        <v>125188.69999999998</v>
      </c>
      <c r="E12" s="121">
        <f t="shared" ref="E12" si="1">D12-C12</f>
        <v>-4048.2000000000116</v>
      </c>
      <c r="F12" s="126">
        <v>1561.6</v>
      </c>
      <c r="G12" s="127" t="s">
        <v>18</v>
      </c>
      <c r="H12" s="19"/>
    </row>
    <row r="13" spans="1:8" ht="12.75" customHeight="1" x14ac:dyDescent="0.25">
      <c r="A13" s="96"/>
      <c r="B13" s="86"/>
      <c r="C13" s="88"/>
      <c r="D13" s="122"/>
      <c r="E13" s="122"/>
      <c r="F13" s="126"/>
      <c r="G13" s="128"/>
      <c r="H13" s="19"/>
    </row>
    <row r="14" spans="1:8" ht="20.25" customHeight="1" x14ac:dyDescent="0.25">
      <c r="A14" s="96"/>
      <c r="B14" s="86"/>
      <c r="C14" s="88"/>
      <c r="D14" s="122"/>
      <c r="E14" s="122"/>
      <c r="F14" s="129">
        <f>-622.2-2637.7-76.4-1273.5-32170.6-7817.9+0.1+39988.4</f>
        <v>-4609.7999999999956</v>
      </c>
      <c r="G14" s="124" t="s">
        <v>88</v>
      </c>
      <c r="H14" s="19"/>
    </row>
    <row r="15" spans="1:8" ht="20.25" customHeight="1" x14ac:dyDescent="0.25">
      <c r="A15" s="96"/>
      <c r="B15" s="86"/>
      <c r="C15" s="88"/>
      <c r="D15" s="122"/>
      <c r="E15" s="122"/>
      <c r="F15" s="130"/>
      <c r="G15" s="125"/>
      <c r="H15" s="19"/>
    </row>
    <row r="16" spans="1:8" ht="27" customHeight="1" x14ac:dyDescent="0.25">
      <c r="A16" s="97"/>
      <c r="B16" s="90"/>
      <c r="C16" s="91"/>
      <c r="D16" s="123"/>
      <c r="E16" s="123"/>
      <c r="F16" s="70">
        <v>-1000</v>
      </c>
      <c r="G16" s="124" t="s">
        <v>89</v>
      </c>
      <c r="H16" s="19"/>
    </row>
    <row r="17" spans="1:8" ht="27" hidden="1" customHeight="1" x14ac:dyDescent="0.25">
      <c r="A17" s="31"/>
      <c r="B17" s="32"/>
      <c r="C17" s="22"/>
      <c r="D17" s="71"/>
      <c r="E17" s="71"/>
      <c r="F17" s="70"/>
      <c r="G17" s="125"/>
      <c r="H17" s="19"/>
    </row>
    <row r="18" spans="1:8" ht="63.75" x14ac:dyDescent="0.25">
      <c r="A18" s="33" t="s">
        <v>19</v>
      </c>
      <c r="B18" s="34" t="s">
        <v>20</v>
      </c>
      <c r="C18" s="27">
        <v>34486.5</v>
      </c>
      <c r="D18" s="70">
        <f>41920.5-50470.6+39988.4-1000</f>
        <v>30438.300000000003</v>
      </c>
      <c r="E18" s="70">
        <f>D18-C18</f>
        <v>-4048.1999999999971</v>
      </c>
      <c r="F18" s="72"/>
      <c r="G18" s="35"/>
      <c r="H18" s="19"/>
    </row>
    <row r="19" spans="1:8" ht="42.75" x14ac:dyDescent="0.25">
      <c r="A19" s="15" t="s">
        <v>21</v>
      </c>
      <c r="B19" s="16" t="s">
        <v>22</v>
      </c>
      <c r="C19" s="17">
        <f>C20</f>
        <v>121262.6</v>
      </c>
      <c r="D19" s="17">
        <f>D20</f>
        <v>119727.5</v>
      </c>
      <c r="E19" s="17">
        <f t="shared" si="0"/>
        <v>-1535.1000000000058</v>
      </c>
      <c r="F19" s="36">
        <f>SUM(F20:F25)</f>
        <v>-1535.1</v>
      </c>
      <c r="G19" s="37"/>
      <c r="H19" s="19">
        <f>SUM(E19-F19)</f>
        <v>-5.9117155615240335E-12</v>
      </c>
    </row>
    <row r="20" spans="1:8" ht="1.5" customHeight="1" x14ac:dyDescent="0.25">
      <c r="A20" s="95"/>
      <c r="B20" s="85" t="s">
        <v>23</v>
      </c>
      <c r="C20" s="87">
        <v>121262.6</v>
      </c>
      <c r="D20" s="87">
        <f>119786.2-58.7</f>
        <v>119727.5</v>
      </c>
      <c r="E20" s="87">
        <f>D20-C20</f>
        <v>-1535.1000000000058</v>
      </c>
      <c r="F20" s="87">
        <v>-1561.6</v>
      </c>
      <c r="G20" s="93" t="s">
        <v>24</v>
      </c>
      <c r="H20" s="19"/>
    </row>
    <row r="21" spans="1:8" x14ac:dyDescent="0.25">
      <c r="A21" s="96"/>
      <c r="B21" s="86"/>
      <c r="C21" s="88"/>
      <c r="D21" s="88"/>
      <c r="E21" s="88"/>
      <c r="F21" s="88"/>
      <c r="G21" s="94"/>
      <c r="H21" s="19"/>
    </row>
    <row r="22" spans="1:8" ht="15.75" hidden="1" customHeight="1" x14ac:dyDescent="0.25">
      <c r="A22" s="96"/>
      <c r="B22" s="86"/>
      <c r="C22" s="88"/>
      <c r="D22" s="88"/>
      <c r="E22" s="88"/>
      <c r="F22" s="88"/>
      <c r="G22" s="94"/>
      <c r="H22" s="19"/>
    </row>
    <row r="23" spans="1:8" x14ac:dyDescent="0.25">
      <c r="A23" s="96"/>
      <c r="B23" s="86"/>
      <c r="C23" s="88"/>
      <c r="D23" s="88"/>
      <c r="E23" s="88"/>
      <c r="F23" s="91"/>
      <c r="G23" s="113"/>
      <c r="H23" s="19"/>
    </row>
    <row r="24" spans="1:8" ht="40.5" x14ac:dyDescent="0.25">
      <c r="A24" s="38"/>
      <c r="B24" s="86"/>
      <c r="C24" s="88"/>
      <c r="D24" s="88"/>
      <c r="E24" s="88"/>
      <c r="F24" s="22">
        <v>-40</v>
      </c>
      <c r="G24" s="39" t="s">
        <v>25</v>
      </c>
      <c r="H24" s="19"/>
    </row>
    <row r="25" spans="1:8" ht="30" x14ac:dyDescent="0.25">
      <c r="A25" s="38"/>
      <c r="B25" s="86"/>
      <c r="C25" s="88"/>
      <c r="D25" s="88"/>
      <c r="E25" s="88"/>
      <c r="F25" s="22">
        <v>66.5</v>
      </c>
      <c r="G25" s="25" t="s">
        <v>26</v>
      </c>
      <c r="H25" s="19"/>
    </row>
    <row r="26" spans="1:8" x14ac:dyDescent="0.25">
      <c r="A26" s="15" t="s">
        <v>27</v>
      </c>
      <c r="B26" s="16" t="s">
        <v>28</v>
      </c>
      <c r="C26" s="17">
        <f>SUM(C27)</f>
        <v>1272038.2</v>
      </c>
      <c r="D26" s="17">
        <f>SUM(D27)</f>
        <v>1286503.0999999999</v>
      </c>
      <c r="E26" s="17">
        <f>SUM(E27)</f>
        <v>14464.899999999907</v>
      </c>
      <c r="F26" s="17">
        <f>SUM(F27:F37)</f>
        <v>14464.900000000001</v>
      </c>
      <c r="G26" s="35"/>
      <c r="H26" s="19">
        <f>SUM(E26-F26)</f>
        <v>-9.4587448984384537E-11</v>
      </c>
    </row>
    <row r="27" spans="1:8" ht="15.75" customHeight="1" x14ac:dyDescent="0.25">
      <c r="A27" s="95"/>
      <c r="B27" s="85" t="s">
        <v>29</v>
      </c>
      <c r="C27" s="114">
        <v>1272038.2</v>
      </c>
      <c r="D27" s="87">
        <f>1385202.9-113117.5+14417.7</f>
        <v>1286503.0999999999</v>
      </c>
      <c r="E27" s="87">
        <f>D27-C27</f>
        <v>14464.899999999907</v>
      </c>
      <c r="F27" s="26"/>
      <c r="G27" s="35"/>
      <c r="H27" s="19"/>
    </row>
    <row r="28" spans="1:8" ht="18.75" customHeight="1" x14ac:dyDescent="0.25">
      <c r="A28" s="96"/>
      <c r="B28" s="86"/>
      <c r="C28" s="115"/>
      <c r="D28" s="88"/>
      <c r="E28" s="88"/>
      <c r="F28" s="26"/>
      <c r="G28" s="35" t="s">
        <v>30</v>
      </c>
      <c r="H28" s="19"/>
    </row>
    <row r="29" spans="1:8" ht="27" x14ac:dyDescent="0.25">
      <c r="A29" s="96"/>
      <c r="B29" s="86"/>
      <c r="C29" s="115"/>
      <c r="D29" s="88"/>
      <c r="E29" s="88"/>
      <c r="F29" s="26">
        <v>-1.7</v>
      </c>
      <c r="G29" s="40" t="s">
        <v>31</v>
      </c>
      <c r="H29" s="19"/>
    </row>
    <row r="30" spans="1:8" ht="27" x14ac:dyDescent="0.25">
      <c r="A30" s="96"/>
      <c r="B30" s="86"/>
      <c r="C30" s="115"/>
      <c r="D30" s="88"/>
      <c r="E30" s="88"/>
      <c r="F30" s="26">
        <v>-125.4</v>
      </c>
      <c r="G30" s="41" t="s">
        <v>32</v>
      </c>
      <c r="H30" s="19"/>
    </row>
    <row r="31" spans="1:8" x14ac:dyDescent="0.25">
      <c r="A31" s="96"/>
      <c r="B31" s="86"/>
      <c r="C31" s="115"/>
      <c r="D31" s="88"/>
      <c r="E31" s="88"/>
      <c r="F31" s="26">
        <v>-200</v>
      </c>
      <c r="G31" s="28" t="s">
        <v>33</v>
      </c>
      <c r="H31" s="19"/>
    </row>
    <row r="32" spans="1:8" ht="27" x14ac:dyDescent="0.25">
      <c r="A32" s="96"/>
      <c r="B32" s="86"/>
      <c r="C32" s="115"/>
      <c r="D32" s="88"/>
      <c r="E32" s="88"/>
      <c r="F32" s="26">
        <v>-355</v>
      </c>
      <c r="G32" s="41" t="s">
        <v>34</v>
      </c>
      <c r="H32" s="19"/>
    </row>
    <row r="33" spans="1:8" ht="27" x14ac:dyDescent="0.25">
      <c r="A33" s="96"/>
      <c r="B33" s="42"/>
      <c r="C33" s="116"/>
      <c r="D33" s="118"/>
      <c r="E33" s="118"/>
      <c r="F33" s="26"/>
      <c r="G33" s="28" t="s">
        <v>94</v>
      </c>
      <c r="H33" s="19"/>
    </row>
    <row r="34" spans="1:8" ht="27" x14ac:dyDescent="0.25">
      <c r="A34" s="96"/>
      <c r="B34" s="42"/>
      <c r="C34" s="116"/>
      <c r="D34" s="118"/>
      <c r="E34" s="118"/>
      <c r="F34" s="26">
        <v>221.9</v>
      </c>
      <c r="G34" s="28" t="s">
        <v>35</v>
      </c>
      <c r="H34" s="19"/>
    </row>
    <row r="35" spans="1:8" ht="27" x14ac:dyDescent="0.25">
      <c r="A35" s="96"/>
      <c r="B35" s="42"/>
      <c r="C35" s="116"/>
      <c r="D35" s="118"/>
      <c r="E35" s="118"/>
      <c r="F35" s="26">
        <v>494.3</v>
      </c>
      <c r="G35" s="28" t="s">
        <v>36</v>
      </c>
      <c r="H35" s="19"/>
    </row>
    <row r="36" spans="1:8" x14ac:dyDescent="0.25">
      <c r="A36" s="96"/>
      <c r="B36" s="42"/>
      <c r="C36" s="116"/>
      <c r="D36" s="118"/>
      <c r="E36" s="118"/>
      <c r="F36" s="47">
        <v>14417.7</v>
      </c>
      <c r="G36" s="28" t="s">
        <v>93</v>
      </c>
      <c r="H36" s="19"/>
    </row>
    <row r="37" spans="1:8" x14ac:dyDescent="0.25">
      <c r="A37" s="96"/>
      <c r="B37" s="42"/>
      <c r="C37" s="117"/>
      <c r="D37" s="106"/>
      <c r="E37" s="106"/>
      <c r="F37" s="26">
        <v>13.1</v>
      </c>
      <c r="G37" s="28" t="s">
        <v>37</v>
      </c>
      <c r="H37" s="19"/>
    </row>
    <row r="38" spans="1:8" ht="28.5" x14ac:dyDescent="0.25">
      <c r="A38" s="15" t="s">
        <v>38</v>
      </c>
      <c r="B38" s="16" t="s">
        <v>39</v>
      </c>
      <c r="C38" s="17">
        <f>SUM(C39:C50)</f>
        <v>1256997.3999999999</v>
      </c>
      <c r="D38" s="17">
        <f>SUM(D39:D50)</f>
        <v>1257053</v>
      </c>
      <c r="E38" s="17">
        <f>SUM(E39:E50)</f>
        <v>55.600000000093132</v>
      </c>
      <c r="F38" s="17">
        <f>SUM(F40:F50)</f>
        <v>55.599999999999561</v>
      </c>
      <c r="G38" s="35"/>
      <c r="H38" s="44">
        <f>SUM(E38-F38)</f>
        <v>9.3571372872247593E-11</v>
      </c>
    </row>
    <row r="39" spans="1:8" ht="27" x14ac:dyDescent="0.25">
      <c r="A39" s="95"/>
      <c r="B39" s="85" t="s">
        <v>40</v>
      </c>
      <c r="C39" s="87">
        <v>982204.9</v>
      </c>
      <c r="D39" s="87">
        <f>1100992.6-121773+3040.9</f>
        <v>982260.50000000012</v>
      </c>
      <c r="E39" s="87">
        <f>SUM(D39-C39)</f>
        <v>55.600000000093132</v>
      </c>
      <c r="F39" s="17"/>
      <c r="G39" s="35" t="s">
        <v>96</v>
      </c>
      <c r="H39" s="44"/>
    </row>
    <row r="40" spans="1:8" ht="27" customHeight="1" x14ac:dyDescent="0.25">
      <c r="A40" s="96"/>
      <c r="B40" s="86"/>
      <c r="C40" s="88"/>
      <c r="D40" s="88"/>
      <c r="E40" s="88"/>
      <c r="F40" s="26">
        <v>1.7</v>
      </c>
      <c r="G40" s="40" t="s">
        <v>41</v>
      </c>
      <c r="H40" s="19"/>
    </row>
    <row r="41" spans="1:8" ht="16.5" customHeight="1" x14ac:dyDescent="0.25">
      <c r="A41" s="96"/>
      <c r="B41" s="86"/>
      <c r="C41" s="88"/>
      <c r="D41" s="88"/>
      <c r="E41" s="88"/>
      <c r="F41" s="26">
        <v>200</v>
      </c>
      <c r="G41" s="28" t="s">
        <v>42</v>
      </c>
      <c r="H41" s="19"/>
    </row>
    <row r="42" spans="1:8" ht="27" x14ac:dyDescent="0.25">
      <c r="A42" s="96"/>
      <c r="B42" s="86"/>
      <c r="C42" s="88"/>
      <c r="D42" s="88"/>
      <c r="E42" s="88"/>
      <c r="F42" s="47">
        <v>3040.9</v>
      </c>
      <c r="G42" s="28" t="s">
        <v>95</v>
      </c>
      <c r="H42" s="19"/>
    </row>
    <row r="43" spans="1:8" ht="27" customHeight="1" x14ac:dyDescent="0.25">
      <c r="A43" s="96"/>
      <c r="B43" s="86"/>
      <c r="C43" s="88"/>
      <c r="D43" s="88"/>
      <c r="E43" s="88"/>
      <c r="F43" s="26">
        <v>179.7</v>
      </c>
      <c r="G43" s="28" t="s">
        <v>43</v>
      </c>
      <c r="H43" s="19"/>
    </row>
    <row r="44" spans="1:8" ht="27" customHeight="1" x14ac:dyDescent="0.25">
      <c r="A44" s="96"/>
      <c r="B44" s="86"/>
      <c r="C44" s="88"/>
      <c r="D44" s="88"/>
      <c r="E44" s="88"/>
      <c r="F44" s="26"/>
      <c r="G44" s="40" t="s">
        <v>44</v>
      </c>
      <c r="H44" s="19"/>
    </row>
    <row r="45" spans="1:8" ht="40.5" x14ac:dyDescent="0.25">
      <c r="A45" s="96"/>
      <c r="B45" s="86"/>
      <c r="C45" s="88"/>
      <c r="D45" s="88"/>
      <c r="E45" s="88"/>
      <c r="F45" s="26">
        <v>-2402.8000000000002</v>
      </c>
      <c r="G45" s="45" t="s">
        <v>45</v>
      </c>
      <c r="H45" s="19"/>
    </row>
    <row r="46" spans="1:8" ht="27" x14ac:dyDescent="0.25">
      <c r="A46" s="96"/>
      <c r="B46" s="86"/>
      <c r="C46" s="88"/>
      <c r="D46" s="88"/>
      <c r="E46" s="88"/>
      <c r="F46" s="26">
        <v>-66.599999999999994</v>
      </c>
      <c r="G46" s="45" t="s">
        <v>46</v>
      </c>
      <c r="H46" s="19"/>
    </row>
    <row r="47" spans="1:8" ht="67.5" x14ac:dyDescent="0.25">
      <c r="A47" s="96"/>
      <c r="B47" s="86"/>
      <c r="C47" s="88"/>
      <c r="D47" s="88"/>
      <c r="E47" s="88"/>
      <c r="F47" s="26">
        <v>-662.3</v>
      </c>
      <c r="G47" s="28" t="s">
        <v>47</v>
      </c>
      <c r="H47" s="19"/>
    </row>
    <row r="48" spans="1:8" ht="27" x14ac:dyDescent="0.25">
      <c r="A48" s="96"/>
      <c r="B48" s="86"/>
      <c r="C48" s="88"/>
      <c r="D48" s="88"/>
      <c r="E48" s="88"/>
      <c r="F48" s="26">
        <v>-221.9</v>
      </c>
      <c r="G48" s="28" t="s">
        <v>48</v>
      </c>
      <c r="H48" s="19"/>
    </row>
    <row r="49" spans="1:8" x14ac:dyDescent="0.25">
      <c r="A49" s="96"/>
      <c r="B49" s="86"/>
      <c r="C49" s="88"/>
      <c r="D49" s="88"/>
      <c r="E49" s="88"/>
      <c r="F49" s="26">
        <v>-13.1</v>
      </c>
      <c r="G49" s="28" t="s">
        <v>49</v>
      </c>
      <c r="H49" s="19"/>
    </row>
    <row r="50" spans="1:8" x14ac:dyDescent="0.25">
      <c r="A50" s="97"/>
      <c r="B50" s="46" t="s">
        <v>50</v>
      </c>
      <c r="C50" s="26">
        <v>274792.5</v>
      </c>
      <c r="D50" s="26">
        <v>274792.5</v>
      </c>
      <c r="E50" s="26">
        <f>D50-C50</f>
        <v>0</v>
      </c>
      <c r="F50" s="27"/>
      <c r="G50" s="28"/>
      <c r="H50" s="19"/>
    </row>
    <row r="51" spans="1:8" x14ac:dyDescent="0.25">
      <c r="A51" s="15" t="s">
        <v>51</v>
      </c>
      <c r="B51" s="16" t="s">
        <v>52</v>
      </c>
      <c r="C51" s="17">
        <f>C52+C54</f>
        <v>51079.7</v>
      </c>
      <c r="D51" s="17">
        <f>D52+D54</f>
        <v>51079.7</v>
      </c>
      <c r="E51" s="17">
        <f>E52+E54</f>
        <v>0</v>
      </c>
      <c r="F51" s="17">
        <f>F52+F54+F53+F55</f>
        <v>0</v>
      </c>
      <c r="G51" s="35"/>
      <c r="H51" s="19">
        <f t="shared" ref="H51" si="2">SUM(E51-F51)</f>
        <v>0</v>
      </c>
    </row>
    <row r="52" spans="1:8" x14ac:dyDescent="0.25">
      <c r="A52" s="83"/>
      <c r="B52" s="112" t="s">
        <v>53</v>
      </c>
      <c r="C52" s="75">
        <v>32260.2</v>
      </c>
      <c r="D52" s="75">
        <v>32260.2</v>
      </c>
      <c r="E52" s="75">
        <f>D52-C52</f>
        <v>0</v>
      </c>
      <c r="F52" s="107"/>
      <c r="G52" s="108"/>
      <c r="H52" s="11"/>
    </row>
    <row r="53" spans="1:8" x14ac:dyDescent="0.25">
      <c r="A53" s="84"/>
      <c r="B53" s="112"/>
      <c r="C53" s="75"/>
      <c r="D53" s="75"/>
      <c r="E53" s="75"/>
      <c r="F53" s="107"/>
      <c r="G53" s="108"/>
      <c r="H53" s="11"/>
    </row>
    <row r="54" spans="1:8" ht="15.75" customHeight="1" x14ac:dyDescent="0.25">
      <c r="A54" s="84"/>
      <c r="B54" s="101" t="s">
        <v>17</v>
      </c>
      <c r="C54" s="87">
        <v>18819.5</v>
      </c>
      <c r="D54" s="87">
        <v>18819.5</v>
      </c>
      <c r="E54" s="87">
        <f>D54-C54</f>
        <v>0</v>
      </c>
      <c r="F54" s="109"/>
      <c r="G54" s="103"/>
      <c r="H54" s="11"/>
    </row>
    <row r="55" spans="1:8" ht="15.75" customHeight="1" x14ac:dyDescent="0.25">
      <c r="A55" s="111"/>
      <c r="B55" s="102"/>
      <c r="C55" s="91"/>
      <c r="D55" s="91"/>
      <c r="E55" s="91"/>
      <c r="F55" s="110"/>
      <c r="G55" s="104"/>
      <c r="H55" s="11"/>
    </row>
    <row r="56" spans="1:8" x14ac:dyDescent="0.25">
      <c r="A56" s="15" t="s">
        <v>54</v>
      </c>
      <c r="B56" s="16" t="s">
        <v>55</v>
      </c>
      <c r="C56" s="17">
        <f>SUM(C57:C66)</f>
        <v>4587138.9999999991</v>
      </c>
      <c r="D56" s="17">
        <f>SUM(D57:D66)</f>
        <v>4577442.8999999994</v>
      </c>
      <c r="E56" s="17">
        <f>SUM(E57:E66)</f>
        <v>-9696.099999999813</v>
      </c>
      <c r="F56" s="17">
        <f>SUM(F57:F66)</f>
        <v>-9696.0999999999985</v>
      </c>
      <c r="G56" s="35"/>
      <c r="H56" s="48">
        <f>SUM(E56-F56)</f>
        <v>1.8553691916167736E-10</v>
      </c>
    </row>
    <row r="57" spans="1:8" ht="27" x14ac:dyDescent="0.25">
      <c r="A57" s="89"/>
      <c r="B57" s="85" t="s">
        <v>56</v>
      </c>
      <c r="C57" s="87">
        <v>4386909.5</v>
      </c>
      <c r="D57" s="87">
        <f>4376776.5+9935+1106.2</f>
        <v>4387817.7</v>
      </c>
      <c r="E57" s="87">
        <f>D57-C57</f>
        <v>908.20000000018626</v>
      </c>
      <c r="F57" s="50">
        <v>147.1</v>
      </c>
      <c r="G57" s="28" t="s">
        <v>57</v>
      </c>
      <c r="H57" s="19"/>
    </row>
    <row r="58" spans="1:8" ht="27" x14ac:dyDescent="0.25">
      <c r="A58" s="89"/>
      <c r="B58" s="86"/>
      <c r="C58" s="88"/>
      <c r="D58" s="88"/>
      <c r="E58" s="88"/>
      <c r="F58" s="47">
        <v>1106.2</v>
      </c>
      <c r="G58" s="66" t="s">
        <v>99</v>
      </c>
      <c r="H58" s="19"/>
    </row>
    <row r="59" spans="1:8" ht="27" customHeight="1" x14ac:dyDescent="0.25">
      <c r="A59" s="89"/>
      <c r="B59" s="86"/>
      <c r="C59" s="88"/>
      <c r="D59" s="88"/>
      <c r="E59" s="88"/>
      <c r="F59" s="26">
        <v>-345.1</v>
      </c>
      <c r="G59" s="28" t="s">
        <v>58</v>
      </c>
      <c r="H59" s="19"/>
    </row>
    <row r="60" spans="1:8" ht="15.75" customHeight="1" x14ac:dyDescent="0.25">
      <c r="A60" s="89"/>
      <c r="B60" s="85" t="s">
        <v>59</v>
      </c>
      <c r="C60" s="87">
        <v>189894.8</v>
      </c>
      <c r="D60" s="87">
        <f>190032.8-870</f>
        <v>189162.8</v>
      </c>
      <c r="E60" s="87">
        <f>D60-C60</f>
        <v>-732</v>
      </c>
      <c r="F60" s="79">
        <f>138-870</f>
        <v>-732</v>
      </c>
      <c r="G60" s="93" t="s">
        <v>98</v>
      </c>
      <c r="H60" s="19"/>
    </row>
    <row r="61" spans="1:8" ht="28.5" customHeight="1" x14ac:dyDescent="0.25">
      <c r="A61" s="89"/>
      <c r="B61" s="86"/>
      <c r="C61" s="88"/>
      <c r="D61" s="88"/>
      <c r="E61" s="88"/>
      <c r="F61" s="92"/>
      <c r="G61" s="94"/>
      <c r="H61" s="19"/>
    </row>
    <row r="62" spans="1:8" ht="13.5" hidden="1" customHeight="1" x14ac:dyDescent="0.25">
      <c r="A62" s="89"/>
      <c r="B62" s="42"/>
      <c r="C62" s="43"/>
      <c r="D62" s="43"/>
      <c r="E62" s="43"/>
      <c r="F62" s="92"/>
      <c r="G62" s="94"/>
      <c r="H62" s="19"/>
    </row>
    <row r="63" spans="1:8" ht="41.25" customHeight="1" x14ac:dyDescent="0.25">
      <c r="A63" s="89"/>
      <c r="B63" s="85" t="s">
        <v>11</v>
      </c>
      <c r="C63" s="87">
        <v>10024.1</v>
      </c>
      <c r="D63" s="87">
        <f>10077.6-9925.8</f>
        <v>151.80000000000109</v>
      </c>
      <c r="E63" s="87">
        <f t="shared" ref="E63:E66" si="3">D63-C63</f>
        <v>-9872.2999999999993</v>
      </c>
      <c r="F63" s="27">
        <f>13.5+40</f>
        <v>53.5</v>
      </c>
      <c r="G63" s="28" t="s">
        <v>60</v>
      </c>
      <c r="H63" s="19"/>
    </row>
    <row r="64" spans="1:8" ht="41.25" customHeight="1" x14ac:dyDescent="0.25">
      <c r="A64" s="89"/>
      <c r="B64" s="105"/>
      <c r="C64" s="106"/>
      <c r="D64" s="106"/>
      <c r="E64" s="106"/>
      <c r="F64" s="29">
        <v>-9925.7999999999993</v>
      </c>
      <c r="G64" s="28" t="s">
        <v>92</v>
      </c>
      <c r="H64" s="19"/>
    </row>
    <row r="65" spans="1:8" x14ac:dyDescent="0.25">
      <c r="A65" s="89"/>
      <c r="B65" s="51" t="s">
        <v>61</v>
      </c>
      <c r="C65" s="26">
        <v>40</v>
      </c>
      <c r="D65" s="26">
        <v>40</v>
      </c>
      <c r="E65" s="26">
        <f t="shared" si="3"/>
        <v>0</v>
      </c>
      <c r="F65" s="27"/>
      <c r="G65" s="52"/>
      <c r="H65" s="53"/>
    </row>
    <row r="66" spans="1:8" ht="30" x14ac:dyDescent="0.25">
      <c r="A66" s="89"/>
      <c r="B66" s="25" t="s">
        <v>17</v>
      </c>
      <c r="C66" s="26">
        <v>270.60000000000002</v>
      </c>
      <c r="D66" s="26">
        <v>270.60000000000002</v>
      </c>
      <c r="E66" s="26">
        <f t="shared" si="3"/>
        <v>0</v>
      </c>
      <c r="F66" s="27"/>
      <c r="G66" s="28"/>
      <c r="H66" s="11"/>
    </row>
    <row r="67" spans="1:8" x14ac:dyDescent="0.25">
      <c r="A67" s="15" t="s">
        <v>62</v>
      </c>
      <c r="B67" s="16" t="s">
        <v>63</v>
      </c>
      <c r="C67" s="17">
        <f>SUM(C68:C73)</f>
        <v>390793.39999999997</v>
      </c>
      <c r="D67" s="17">
        <f>SUM(D68:D73)</f>
        <v>394725.39999999997</v>
      </c>
      <c r="E67" s="17">
        <f>SUM(E68:E73)</f>
        <v>3932</v>
      </c>
      <c r="F67" s="17">
        <f>SUM(F68:F74)</f>
        <v>3932</v>
      </c>
      <c r="G67" s="35"/>
      <c r="H67" s="48">
        <f>SUM(E67-F67)</f>
        <v>0</v>
      </c>
    </row>
    <row r="68" spans="1:8" ht="10.5" customHeight="1" x14ac:dyDescent="0.25">
      <c r="A68" s="95"/>
      <c r="B68" s="85" t="s">
        <v>64</v>
      </c>
      <c r="C68" s="87">
        <v>363326.3</v>
      </c>
      <c r="D68" s="87">
        <f>363520-131.7+870</f>
        <v>364258.3</v>
      </c>
      <c r="E68" s="87">
        <f>D68-C68</f>
        <v>932</v>
      </c>
      <c r="F68" s="87">
        <v>200</v>
      </c>
      <c r="G68" s="98" t="s">
        <v>65</v>
      </c>
      <c r="H68" s="19"/>
    </row>
    <row r="69" spans="1:8" ht="8.25" customHeight="1" x14ac:dyDescent="0.25">
      <c r="A69" s="96"/>
      <c r="B69" s="86"/>
      <c r="C69" s="88"/>
      <c r="D69" s="88"/>
      <c r="E69" s="88"/>
      <c r="F69" s="88"/>
      <c r="G69" s="99"/>
      <c r="H69" s="19"/>
    </row>
    <row r="70" spans="1:8" ht="10.5" customHeight="1" x14ac:dyDescent="0.25">
      <c r="A70" s="96"/>
      <c r="B70" s="86"/>
      <c r="C70" s="88"/>
      <c r="D70" s="88"/>
      <c r="E70" s="88"/>
      <c r="F70" s="91"/>
      <c r="G70" s="100"/>
      <c r="H70" s="19"/>
    </row>
    <row r="71" spans="1:8" ht="24" customHeight="1" x14ac:dyDescent="0.25">
      <c r="A71" s="96"/>
      <c r="B71" s="86"/>
      <c r="C71" s="88"/>
      <c r="D71" s="88"/>
      <c r="E71" s="88"/>
      <c r="F71" s="43">
        <v>870</v>
      </c>
      <c r="G71" s="98" t="s">
        <v>97</v>
      </c>
      <c r="H71" s="19"/>
    </row>
    <row r="72" spans="1:8" ht="24" customHeight="1" x14ac:dyDescent="0.25">
      <c r="A72" s="96"/>
      <c r="B72" s="86"/>
      <c r="C72" s="88"/>
      <c r="D72" s="88"/>
      <c r="E72" s="88"/>
      <c r="F72" s="43">
        <v>-138</v>
      </c>
      <c r="G72" s="100"/>
      <c r="H72" s="19"/>
    </row>
    <row r="73" spans="1:8" ht="29.25" customHeight="1" x14ac:dyDescent="0.25">
      <c r="A73" s="96"/>
      <c r="B73" s="101" t="s">
        <v>66</v>
      </c>
      <c r="C73" s="87">
        <v>27467.1</v>
      </c>
      <c r="D73" s="87">
        <v>30467.1</v>
      </c>
      <c r="E73" s="87">
        <f>D73-C73</f>
        <v>3000</v>
      </c>
      <c r="F73" s="87">
        <v>3000</v>
      </c>
      <c r="G73" s="103" t="s">
        <v>67</v>
      </c>
      <c r="H73" s="19"/>
    </row>
    <row r="74" spans="1:8" ht="24" customHeight="1" x14ac:dyDescent="0.25">
      <c r="A74" s="97"/>
      <c r="B74" s="102"/>
      <c r="C74" s="91"/>
      <c r="D74" s="91"/>
      <c r="E74" s="91"/>
      <c r="F74" s="91"/>
      <c r="G74" s="104"/>
      <c r="H74" s="19"/>
    </row>
    <row r="75" spans="1:8" x14ac:dyDescent="0.25">
      <c r="A75" s="15" t="s">
        <v>68</v>
      </c>
      <c r="B75" s="16" t="s">
        <v>69</v>
      </c>
      <c r="C75" s="17">
        <f>SUM(C76:C81)</f>
        <v>1217246</v>
      </c>
      <c r="D75" s="17">
        <f>SUM(D76:D81)</f>
        <v>1218246</v>
      </c>
      <c r="E75" s="17">
        <f>SUM(E76:E82)</f>
        <v>1000</v>
      </c>
      <c r="F75" s="36">
        <f>SUM(F76:F82)</f>
        <v>1000</v>
      </c>
      <c r="G75" s="35"/>
      <c r="H75" s="48">
        <f t="shared" ref="H75" si="4">SUM(E75-F75)</f>
        <v>0</v>
      </c>
    </row>
    <row r="76" spans="1:8" ht="48" customHeight="1" x14ac:dyDescent="0.25">
      <c r="A76" s="89"/>
      <c r="B76" s="73" t="s">
        <v>70</v>
      </c>
      <c r="C76" s="54">
        <v>1020363.9</v>
      </c>
      <c r="D76" s="50">
        <f>992645.4+27718.5+1000</f>
        <v>1021363.9</v>
      </c>
      <c r="E76" s="50">
        <f>D76-C76</f>
        <v>1000</v>
      </c>
      <c r="F76" s="27">
        <v>1000</v>
      </c>
      <c r="G76" s="45" t="s">
        <v>90</v>
      </c>
      <c r="H76" s="19"/>
    </row>
    <row r="77" spans="1:8" ht="27" customHeight="1" x14ac:dyDescent="0.25">
      <c r="A77" s="89"/>
      <c r="B77" s="55" t="s">
        <v>56</v>
      </c>
      <c r="C77" s="26">
        <v>82743.3</v>
      </c>
      <c r="D77" s="26">
        <f>78174.3+4569</f>
        <v>82743.3</v>
      </c>
      <c r="E77" s="26">
        <f t="shared" ref="E77:E80" si="5">D77-C77</f>
        <v>0</v>
      </c>
      <c r="F77" s="27"/>
      <c r="G77" s="45"/>
      <c r="H77" s="19"/>
    </row>
    <row r="78" spans="1:8" x14ac:dyDescent="0.25">
      <c r="A78" s="89"/>
      <c r="B78" s="85" t="s">
        <v>11</v>
      </c>
      <c r="C78" s="87">
        <v>101418.2</v>
      </c>
      <c r="D78" s="87">
        <f>100410.5+844.9+162.8</f>
        <v>101418.2</v>
      </c>
      <c r="E78" s="87">
        <f t="shared" si="5"/>
        <v>0</v>
      </c>
      <c r="F78" s="26"/>
      <c r="G78" s="45"/>
      <c r="H78" s="19"/>
    </row>
    <row r="79" spans="1:8" x14ac:dyDescent="0.25">
      <c r="A79" s="89"/>
      <c r="B79" s="90"/>
      <c r="C79" s="91"/>
      <c r="D79" s="91"/>
      <c r="E79" s="91"/>
      <c r="F79" s="26"/>
      <c r="G79" s="45"/>
      <c r="H79" s="19"/>
    </row>
    <row r="80" spans="1:8" ht="27" customHeight="1" x14ac:dyDescent="0.25">
      <c r="A80" s="89"/>
      <c r="B80" s="25" t="s">
        <v>71</v>
      </c>
      <c r="C80" s="26">
        <v>12409.8</v>
      </c>
      <c r="D80" s="26">
        <v>12409.8</v>
      </c>
      <c r="E80" s="26">
        <f t="shared" si="5"/>
        <v>0</v>
      </c>
      <c r="F80" s="27"/>
      <c r="G80" s="30"/>
      <c r="H80" s="19"/>
    </row>
    <row r="81" spans="1:8" ht="8.25" customHeight="1" x14ac:dyDescent="0.25">
      <c r="A81" s="89"/>
      <c r="B81" s="77" t="s">
        <v>50</v>
      </c>
      <c r="C81" s="75">
        <v>310.8</v>
      </c>
      <c r="D81" s="75">
        <v>310.8</v>
      </c>
      <c r="E81" s="75">
        <f>D81-C81</f>
        <v>0</v>
      </c>
      <c r="F81" s="79"/>
      <c r="G81" s="81"/>
      <c r="H81" s="19"/>
    </row>
    <row r="82" spans="1:8" ht="8.25" customHeight="1" x14ac:dyDescent="0.25">
      <c r="A82" s="89"/>
      <c r="B82" s="78"/>
      <c r="C82" s="76"/>
      <c r="D82" s="76"/>
      <c r="E82" s="76"/>
      <c r="F82" s="80"/>
      <c r="G82" s="82"/>
      <c r="H82" s="56"/>
    </row>
    <row r="83" spans="1:8" x14ac:dyDescent="0.25">
      <c r="A83" s="15" t="s">
        <v>72</v>
      </c>
      <c r="B83" s="16" t="s">
        <v>73</v>
      </c>
      <c r="C83" s="17">
        <f>SUM(C84:C88)</f>
        <v>583348</v>
      </c>
      <c r="D83" s="17">
        <f>SUM(D84:D88)</f>
        <v>576817.19999999995</v>
      </c>
      <c r="E83" s="17">
        <f>SUM(E84:E88)</f>
        <v>-6530.799999999992</v>
      </c>
      <c r="F83" s="17">
        <f>SUM(F84:F94)</f>
        <v>-6530.8000000000011</v>
      </c>
      <c r="G83" s="35"/>
      <c r="H83" s="48">
        <f>SUM(E83-F83)</f>
        <v>9.0949470177292824E-12</v>
      </c>
    </row>
    <row r="84" spans="1:8" ht="42.75" customHeight="1" x14ac:dyDescent="0.25">
      <c r="A84" s="83"/>
      <c r="B84" s="85" t="s">
        <v>74</v>
      </c>
      <c r="C84" s="87">
        <v>133694.79999999999</v>
      </c>
      <c r="D84" s="87">
        <f>100003.2+32775.3-7532.8</f>
        <v>125245.7</v>
      </c>
      <c r="E84" s="87">
        <f>D84-C84</f>
        <v>-8449.0999999999913</v>
      </c>
      <c r="F84" s="27">
        <f>-597.3-674</f>
        <v>-1271.3</v>
      </c>
      <c r="G84" s="28" t="s">
        <v>75</v>
      </c>
      <c r="H84" s="49"/>
    </row>
    <row r="85" spans="1:8" ht="42.75" customHeight="1" x14ac:dyDescent="0.25">
      <c r="A85" s="84"/>
      <c r="B85" s="86"/>
      <c r="C85" s="88"/>
      <c r="D85" s="88"/>
      <c r="E85" s="88"/>
      <c r="F85" s="29">
        <v>-7532.8</v>
      </c>
      <c r="G85" s="28" t="s">
        <v>91</v>
      </c>
      <c r="H85" s="49"/>
    </row>
    <row r="86" spans="1:8" ht="42.75" customHeight="1" x14ac:dyDescent="0.25">
      <c r="A86" s="84"/>
      <c r="B86" s="86"/>
      <c r="C86" s="88"/>
      <c r="D86" s="88"/>
      <c r="E86" s="88"/>
      <c r="F86" s="27">
        <v>355</v>
      </c>
      <c r="G86" s="28" t="s">
        <v>76</v>
      </c>
      <c r="H86" s="19"/>
    </row>
    <row r="87" spans="1:8" ht="81" x14ac:dyDescent="0.25">
      <c r="A87" s="84"/>
      <c r="B87" s="25" t="s">
        <v>56</v>
      </c>
      <c r="C87" s="26">
        <v>4145.8999999999996</v>
      </c>
      <c r="D87" s="26">
        <f>4145.9-1106.2</f>
        <v>3039.7</v>
      </c>
      <c r="E87" s="26">
        <f t="shared" ref="E87" si="6">D87-C87</f>
        <v>-1106.1999999999998</v>
      </c>
      <c r="F87" s="27">
        <v>-1106.2</v>
      </c>
      <c r="G87" s="28" t="s">
        <v>100</v>
      </c>
      <c r="H87" s="19"/>
    </row>
    <row r="88" spans="1:8" ht="27" x14ac:dyDescent="0.25">
      <c r="A88" s="84"/>
      <c r="B88" s="85" t="s">
        <v>50</v>
      </c>
      <c r="C88" s="87">
        <v>445507.3</v>
      </c>
      <c r="D88" s="87">
        <v>448531.8</v>
      </c>
      <c r="E88" s="87">
        <f>D88-C88</f>
        <v>3024.5</v>
      </c>
      <c r="F88" s="27"/>
      <c r="G88" s="28" t="s">
        <v>77</v>
      </c>
      <c r="H88" s="19"/>
    </row>
    <row r="89" spans="1:8" ht="54" x14ac:dyDescent="0.25">
      <c r="A89" s="84"/>
      <c r="B89" s="86"/>
      <c r="C89" s="88"/>
      <c r="D89" s="88"/>
      <c r="E89" s="88"/>
      <c r="F89" s="27">
        <v>622.20000000000005</v>
      </c>
      <c r="G89" s="28" t="s">
        <v>78</v>
      </c>
      <c r="H89" s="19"/>
    </row>
    <row r="90" spans="1:8" ht="27" x14ac:dyDescent="0.25">
      <c r="A90" s="84"/>
      <c r="B90" s="86"/>
      <c r="C90" s="88"/>
      <c r="D90" s="88"/>
      <c r="E90" s="88"/>
      <c r="F90" s="27">
        <v>44.9</v>
      </c>
      <c r="G90" s="40" t="s">
        <v>79</v>
      </c>
      <c r="H90" s="19"/>
    </row>
    <row r="91" spans="1:8" x14ac:dyDescent="0.25">
      <c r="A91" s="57"/>
      <c r="B91" s="86"/>
      <c r="C91" s="88"/>
      <c r="D91" s="88"/>
      <c r="E91" s="88"/>
      <c r="F91" s="27">
        <v>662.3</v>
      </c>
      <c r="G91" s="40" t="s">
        <v>80</v>
      </c>
      <c r="H91" s="19"/>
    </row>
    <row r="92" spans="1:8" ht="27" x14ac:dyDescent="0.25">
      <c r="A92" s="57"/>
      <c r="B92" s="86"/>
      <c r="C92" s="88"/>
      <c r="D92" s="88"/>
      <c r="E92" s="88"/>
      <c r="F92" s="27">
        <v>76.400000000000006</v>
      </c>
      <c r="G92" s="40" t="s">
        <v>81</v>
      </c>
      <c r="H92" s="19"/>
    </row>
    <row r="93" spans="1:8" ht="27" x14ac:dyDescent="0.25">
      <c r="A93" s="57"/>
      <c r="B93" s="86"/>
      <c r="C93" s="88"/>
      <c r="D93" s="88"/>
      <c r="E93" s="88"/>
      <c r="F93" s="27">
        <v>345.1</v>
      </c>
      <c r="G93" s="35" t="s">
        <v>82</v>
      </c>
      <c r="H93" s="19"/>
    </row>
    <row r="94" spans="1:8" ht="67.5" x14ac:dyDescent="0.25">
      <c r="A94" s="57"/>
      <c r="B94" s="90"/>
      <c r="C94" s="91"/>
      <c r="D94" s="91"/>
      <c r="E94" s="91"/>
      <c r="F94" s="27">
        <v>1273.5999999999999</v>
      </c>
      <c r="G94" s="35" t="s">
        <v>83</v>
      </c>
      <c r="H94" s="19"/>
    </row>
    <row r="95" spans="1:8" ht="28.5" x14ac:dyDescent="0.25">
      <c r="A95" s="15" t="s">
        <v>84</v>
      </c>
      <c r="B95" s="16" t="s">
        <v>85</v>
      </c>
      <c r="C95" s="17">
        <f>C96</f>
        <v>3400</v>
      </c>
      <c r="D95" s="17">
        <f>D96</f>
        <v>3400</v>
      </c>
      <c r="E95" s="17">
        <f>D95-C95</f>
        <v>0</v>
      </c>
      <c r="F95" s="27"/>
      <c r="G95" s="40"/>
      <c r="H95" s="19"/>
    </row>
    <row r="96" spans="1:8" ht="30" x14ac:dyDescent="0.25">
      <c r="A96" s="57"/>
      <c r="B96" s="64" t="s">
        <v>17</v>
      </c>
      <c r="C96" s="26">
        <v>3400</v>
      </c>
      <c r="D96" s="26">
        <v>3400</v>
      </c>
      <c r="E96" s="26">
        <f>D96-C96</f>
        <v>0</v>
      </c>
      <c r="F96" s="27"/>
      <c r="G96" s="40"/>
      <c r="H96" s="19"/>
    </row>
    <row r="97" spans="1:8" x14ac:dyDescent="0.25">
      <c r="A97" s="58"/>
      <c r="B97" s="59" t="s">
        <v>86</v>
      </c>
      <c r="C97" s="17">
        <f>C6+C19+C26+C38+C51+C56+C67+C75+C83+C95</f>
        <v>10062437.399999999</v>
      </c>
      <c r="D97" s="17">
        <f>D6+D19+D26+D38+D51+D56+D67+D75+D83+D95</f>
        <v>10062437.399999999</v>
      </c>
      <c r="E97" s="67">
        <f>D97-C97</f>
        <v>0</v>
      </c>
      <c r="F97" s="68">
        <f>F6+F19+F26+F38+F51+F56+F67+F75+F83</f>
        <v>7.2759576141834259E-12</v>
      </c>
      <c r="G97" s="60"/>
      <c r="H97" s="19">
        <f t="shared" ref="H97" si="7">SUM(E97-F97)</f>
        <v>-7.2759576141834259E-12</v>
      </c>
    </row>
    <row r="98" spans="1:8" x14ac:dyDescent="0.25">
      <c r="E98" s="69"/>
      <c r="F98" s="69"/>
    </row>
  </sheetData>
  <mergeCells count="94">
    <mergeCell ref="A2:G2"/>
    <mergeCell ref="A7:A16"/>
    <mergeCell ref="B7:B10"/>
    <mergeCell ref="C7:C10"/>
    <mergeCell ref="D7:D10"/>
    <mergeCell ref="E7:E10"/>
    <mergeCell ref="B12:B16"/>
    <mergeCell ref="C12:C16"/>
    <mergeCell ref="D12:D16"/>
    <mergeCell ref="G16:G17"/>
    <mergeCell ref="E12:E16"/>
    <mergeCell ref="F12:F13"/>
    <mergeCell ref="G12:G13"/>
    <mergeCell ref="F14:F15"/>
    <mergeCell ref="G14:G15"/>
    <mergeCell ref="F20:F23"/>
    <mergeCell ref="G20:G23"/>
    <mergeCell ref="A27:A37"/>
    <mergeCell ref="B27:B32"/>
    <mergeCell ref="A20:A23"/>
    <mergeCell ref="B20:B25"/>
    <mergeCell ref="C20:C25"/>
    <mergeCell ref="D20:D25"/>
    <mergeCell ref="E20:E25"/>
    <mergeCell ref="C27:C37"/>
    <mergeCell ref="D27:D37"/>
    <mergeCell ref="E27:E37"/>
    <mergeCell ref="A52:A55"/>
    <mergeCell ref="B52:B53"/>
    <mergeCell ref="C52:C53"/>
    <mergeCell ref="D52:D53"/>
    <mergeCell ref="E52:E53"/>
    <mergeCell ref="A39:A50"/>
    <mergeCell ref="B39:B49"/>
    <mergeCell ref="C39:C49"/>
    <mergeCell ref="D39:D49"/>
    <mergeCell ref="E39:E49"/>
    <mergeCell ref="F52:F53"/>
    <mergeCell ref="G52:G53"/>
    <mergeCell ref="B54:B55"/>
    <mergeCell ref="C54:C55"/>
    <mergeCell ref="D54:D55"/>
    <mergeCell ref="E54:E55"/>
    <mergeCell ref="F54:F55"/>
    <mergeCell ref="G54:G55"/>
    <mergeCell ref="A57:A66"/>
    <mergeCell ref="B57:B59"/>
    <mergeCell ref="C57:C59"/>
    <mergeCell ref="D57:D59"/>
    <mergeCell ref="E57:E59"/>
    <mergeCell ref="B60:B61"/>
    <mergeCell ref="C60:C61"/>
    <mergeCell ref="D60:D61"/>
    <mergeCell ref="E60:E61"/>
    <mergeCell ref="B63:B64"/>
    <mergeCell ref="C63:C64"/>
    <mergeCell ref="D63:D64"/>
    <mergeCell ref="E63:E64"/>
    <mergeCell ref="F60:F62"/>
    <mergeCell ref="G60:G62"/>
    <mergeCell ref="A68:A74"/>
    <mergeCell ref="B68:B72"/>
    <mergeCell ref="C68:C72"/>
    <mergeCell ref="D68:D72"/>
    <mergeCell ref="E68:E72"/>
    <mergeCell ref="G68:G70"/>
    <mergeCell ref="G71:G72"/>
    <mergeCell ref="B73:B74"/>
    <mergeCell ref="C73:C74"/>
    <mergeCell ref="D73:D74"/>
    <mergeCell ref="E73:E74"/>
    <mergeCell ref="F73:F74"/>
    <mergeCell ref="G73:G74"/>
    <mergeCell ref="F68:F70"/>
    <mergeCell ref="A76:A82"/>
    <mergeCell ref="B78:B79"/>
    <mergeCell ref="C78:C79"/>
    <mergeCell ref="D78:D79"/>
    <mergeCell ref="E78:E79"/>
    <mergeCell ref="C81:C82"/>
    <mergeCell ref="A84:A90"/>
    <mergeCell ref="B84:B86"/>
    <mergeCell ref="C84:C86"/>
    <mergeCell ref="D84:D86"/>
    <mergeCell ref="E84:E86"/>
    <mergeCell ref="B88:B94"/>
    <mergeCell ref="C88:C94"/>
    <mergeCell ref="D88:D94"/>
    <mergeCell ref="E88:E94"/>
    <mergeCell ref="D81:D82"/>
    <mergeCell ref="E81:E82"/>
    <mergeCell ref="B81:B82"/>
    <mergeCell ref="F81:F82"/>
    <mergeCell ref="G81:G82"/>
  </mergeCells>
  <pageMargins left="0" right="0" top="0.55118110236220474" bottom="0.15748031496062992" header="0.31496062992125984" footer="0.31496062992125984"/>
  <pageSetup paperSize="9" scale="78" fitToHeight="1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перемещ</vt:lpstr>
      <vt:lpstr>перемещ!Заголовки_для_печати</vt:lpstr>
      <vt:lpstr>перемещ!Область_печати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Ира Халявина</dc:creator>
  <cp:lastModifiedBy>Ира Халявина</cp:lastModifiedBy>
  <cp:lastPrinted>2025-12-19T05:22:27Z</cp:lastPrinted>
  <dcterms:created xsi:type="dcterms:W3CDTF">2025-12-12T06:36:01Z</dcterms:created>
  <dcterms:modified xsi:type="dcterms:W3CDTF">2025-12-19T05:22:39Z</dcterms:modified>
</cp:coreProperties>
</file>