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уточ декаб" sheetId="1" r:id="rId1"/>
  </sheets>
  <definedNames>
    <definedName name="_xlnm.Print_Titles" localSheetId="0">'уточ декаб'!$5:$5</definedName>
    <definedName name="_xlnm.Print_Area" localSheetId="0">'уточ декаб'!$A$1:$F$80</definedName>
  </definedNames>
  <calcPr calcId="145621"/>
</workbook>
</file>

<file path=xl/calcChain.xml><?xml version="1.0" encoding="utf-8"?>
<calcChain xmlns="http://schemas.openxmlformats.org/spreadsheetml/2006/main">
  <c r="B79" i="1" l="1"/>
  <c r="D83" i="1" l="1"/>
  <c r="C83" i="1"/>
  <c r="B83" i="1"/>
  <c r="B81" i="1"/>
  <c r="D80" i="1"/>
  <c r="C80" i="1"/>
  <c r="B80" i="1"/>
  <c r="D79" i="1"/>
  <c r="C79" i="1"/>
  <c r="D78" i="1"/>
  <c r="D84" i="1" s="1"/>
  <c r="C78" i="1"/>
  <c r="C84" i="1" s="1"/>
  <c r="D74" i="1"/>
  <c r="C74" i="1"/>
  <c r="B74" i="1"/>
  <c r="D68" i="1"/>
  <c r="B68" i="1"/>
  <c r="D65" i="1"/>
  <c r="C65" i="1"/>
  <c r="B48" i="1"/>
  <c r="B47" i="1"/>
  <c r="B46" i="1"/>
  <c r="B44" i="1"/>
  <c r="B43" i="1"/>
  <c r="B42" i="1"/>
  <c r="B41" i="1"/>
  <c r="B38" i="1"/>
  <c r="B65" i="1" s="1"/>
  <c r="B37" i="1"/>
  <c r="D31" i="1"/>
  <c r="C31" i="1"/>
  <c r="B31" i="1"/>
  <c r="B29" i="1"/>
  <c r="B78" i="1" s="1"/>
  <c r="B84" i="1" s="1"/>
  <c r="D11" i="1"/>
  <c r="D69" i="1" s="1"/>
  <c r="D75" i="1" s="1"/>
  <c r="C11" i="1"/>
  <c r="C69" i="1" s="1"/>
  <c r="C75" i="1" s="1"/>
  <c r="B11" i="1"/>
  <c r="B69" i="1" s="1"/>
  <c r="B75" i="1" s="1"/>
</calcChain>
</file>

<file path=xl/sharedStrings.xml><?xml version="1.0" encoding="utf-8"?>
<sst xmlns="http://schemas.openxmlformats.org/spreadsheetml/2006/main" count="106" uniqueCount="93">
  <si>
    <t>Приложение 2 к реестру</t>
  </si>
  <si>
    <t>Информация по межбюджетным трансфертам и прочим безвозмездным поступлениям</t>
  </si>
  <si>
    <t>за период от первоначального бюджета от 31.10.2025 № 1 по 15.12.2025</t>
  </si>
  <si>
    <t>тыс.рублей</t>
  </si>
  <si>
    <t>ГРБС</t>
  </si>
  <si>
    <t>2025г.</t>
  </si>
  <si>
    <t>2026г.</t>
  </si>
  <si>
    <t>2027г.</t>
  </si>
  <si>
    <t>Гос.программа</t>
  </si>
  <si>
    <t>Направление расходов</t>
  </si>
  <si>
    <t>1. Дотации</t>
  </si>
  <si>
    <t>Администрация МГО</t>
  </si>
  <si>
    <t>непрограммные</t>
  </si>
  <si>
    <t>РПЧО № 1104-рп от 21.11.2025 (возмещение затрат теплоснабжающим организациям)</t>
  </si>
  <si>
    <t>РПЧО № 1105-рп от 21.11.2025 (возмещение затрат теплоснабжающим организациям)</t>
  </si>
  <si>
    <t>УФКС АМГО</t>
  </si>
  <si>
    <t>итого ДОТАЦИЯ</t>
  </si>
  <si>
    <t xml:space="preserve">2. Субсидии </t>
  </si>
  <si>
    <t>Управление Образования АМГО</t>
  </si>
  <si>
    <t>Реализация мероприятий по модернизации школьных систем образования</t>
  </si>
  <si>
    <t xml:space="preserve">ГП Чел.обл  "Поддержка и развитие дошкольного образования в Челябинской области" 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</si>
  <si>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</si>
  <si>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ГП Чел.обл "Развитие образования в Челябинской области"</t>
  </si>
  <si>
    <t>Организация отдыха детей в каникулярное время</t>
  </si>
  <si>
    <t xml:space="preserve">Организация профильных смен для детей, состоящих на профилактическом учете </t>
  </si>
  <si>
    <t>Благоустройство территорий, прилегающих к зданиям муниципальных образовательных организаций, оснащение оборудованием и капитальный ремонт открытых плоскостных спортивных сооружений муниципальных образовательных организаций</t>
  </si>
  <si>
    <t xml:space="preserve">Обеспечение питанием детей из малообеспеченных семей и детей с нарушениями здоровья, обучающихся в муниципальных общеобразовательных организациях </t>
  </si>
  <si>
    <t>ГП Чел.обл "Развитие дорожного хозяйства и транспортной доступности в Челябинской области"</t>
  </si>
  <si>
    <t xml:space="preserve"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</t>
  </si>
  <si>
    <t xml:space="preserve">Разработка проектной документации на рекультивацию земельных участков, нарушенных размещением твердых коммунальных отходов, и ликвидацию объектов накопленного экологического вреда </t>
  </si>
  <si>
    <t>ГП Чел.обл. «Развитие физической культуры и спорта в Челябинской области»</t>
  </si>
  <si>
    <t>ГП Чел. обл. "Обеспечение доступным и комфортным жильем граждан Российской Федерации в Челябинской области"</t>
  </si>
  <si>
    <t>На обеспечение мероприятий по модернизации систем коммунальной инфраструктуры</t>
  </si>
  <si>
    <t>На обеспечение мероприятий по модернизации систем коммунальной инфраструктуры за счет средств областного бюджета</t>
  </si>
  <si>
    <t xml:space="preserve"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</t>
  </si>
  <si>
    <t xml:space="preserve">Обеспечение жильем молодых семей </t>
  </si>
  <si>
    <t>Реализация мероприятий по модернизации коммунальной инфраструктуры</t>
  </si>
  <si>
    <t>УСЗН</t>
  </si>
  <si>
    <t>ГП Чел.обл. "Развитие социальной защиты населения в ЧО"</t>
  </si>
  <si>
    <t>Организация работы органов УСЗН муниципальных образований</t>
  </si>
  <si>
    <t>Итого по субсидиям</t>
  </si>
  <si>
    <t>3. Субвенции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</si>
  <si>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</si>
  <si>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</si>
  <si>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 xml:space="preserve">ГП Чел.обл  "Развитие социальной защиты населения в Челябинской области" 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</si>
  <si>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</si>
  <si>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УСЗН АМГО</t>
  </si>
  <si>
    <t xml:space="preserve">На ежегодную денежную выплату лицам, награжденным нагрудным знаком  «Почетный донор России» 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</si>
  <si>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</si>
  <si>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</si>
  <si>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Реализация полномочий РФ на оплату жилищно-коммунальных услуг отдельным категориям граждан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</si>
  <si>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</si>
  <si>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</si>
  <si>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пособия(ежемесячное социальное пособие и возмещение расходов, связанных с проездом к местам захоронения)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</si>
  <si>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</si>
  <si>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Осуществление переданных государственных полномочий по социальной поддержке ветеранов труда Челябинской области</t>
  </si>
  <si>
    <t xml:space="preserve">Осуществление переданных государственных полномочий по организации и осуществлению деятельности по опеке и попечительству </t>
  </si>
  <si>
    <t>Осуществление переданных государственных полномочий по выплате областного единовременного пособия при рождении ребенка</t>
  </si>
  <si>
    <t xml:space="preserve">Осуществление переданных государственных полномочий по социальной поддержке ветеранов труда, ветеранов военной службы, лиц, проработавших в тылу 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</si>
  <si>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</si>
  <si>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</si>
  <si>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</si>
  <si>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</si>
  <si>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</si>
  <si>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</si>
  <si>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</si>
  <si>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</si>
  <si>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Осуществление переданных государственных полномочий по организации предоставления психоло-го-педагогической,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</si>
  <si>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Осуществление переданных государственных полномочий по компенсации расходов родителей (за-конных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</si>
  <si>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</si>
  <si>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</si>
  <si>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</si>
  <si>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здоровьямуниципальных общеобразовательных организациях для обучающихся с ограниченными возможностями здоровья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</si>
  <si>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</si>
  <si>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Итого по субвенциям</t>
  </si>
  <si>
    <t>3. Иные межбюджетные трансферты</t>
  </si>
  <si>
    <t>Итого по иным трансфертам</t>
  </si>
  <si>
    <t>ВСЕГО по межбюджетным трансфертам</t>
  </si>
  <si>
    <t>4. Прочие безвозмездные поступления:</t>
  </si>
  <si>
    <t>Управление Культуры АМГО</t>
  </si>
  <si>
    <t xml:space="preserve">от Союза промышленных предприятий "За развитие Миасса": для МКУ "ФХК" на ФОТ - 81,6 т.р.; МКУ "ГДК" на приобретение сувенирной продукции - 25,0 т.р. </t>
  </si>
  <si>
    <t xml:space="preserve">Итого по прочим безвозмездным </t>
  </si>
  <si>
    <t>ВСЕГО по "Безвозмездным поступлениям"</t>
  </si>
  <si>
    <t>УО</t>
  </si>
  <si>
    <t>АМГО</t>
  </si>
  <si>
    <t>УФКС</t>
  </si>
  <si>
    <t>ФУ</t>
  </si>
  <si>
    <t>УК</t>
  </si>
  <si>
    <t>Строительство газопроводов и газовых сетей, в том числе проектно-изыскательские работы</t>
  </si>
  <si>
    <t>РПЧО № 1005-рп от 28.10.2025 (обеспечение пассажирских перевозок автотранспортом, содержания и уборки дорог)</t>
  </si>
  <si>
    <t>РПЧО № 1162-рп от 11.12.2025г. (на завершение работ по проекту «Золотой старт. Создание общественного пространства Набережной в центральной части г. Миасс»)</t>
  </si>
  <si>
    <t>Капитальные вложения в муниципальные объекты физической культуры и спорта (ФСК «Центр скалолазания»)</t>
  </si>
  <si>
    <t>от АО "Транснефть-Урал" на замену окон, двери, приобретение оргтехники, канцтоваров для нужд МДОУ д/с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</si>
</sst>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96">
    <xf numFmtId="0" fontId="0" fillId="0" borderId="0" xfId="0"/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/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8" xfId="0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2" borderId="0" xfId="0" applyFont="1" applyFill="1" applyAlignment="1">
      <alignment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vertical="center" wrapText="1"/>
    </xf>
    <xf numFmtId="164" fontId="3" fillId="3" borderId="15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justify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justify" vertical="center" wrapText="1"/>
    </xf>
    <xf numFmtId="0" fontId="1" fillId="0" borderId="0" xfId="0" applyFont="1" applyFill="1"/>
    <xf numFmtId="4" fontId="1" fillId="0" borderId="0" xfId="0" applyNumberFormat="1" applyFont="1" applyFill="1"/>
    <xf numFmtId="164" fontId="1" fillId="0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164" fontId="3" fillId="0" borderId="1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" fillId="0" borderId="20" xfId="0" applyFont="1" applyBorder="1" applyAlignment="1">
      <alignment horizontal="justify" vertical="center"/>
    </xf>
    <xf numFmtId="0" fontId="2" fillId="0" borderId="0" xfId="0" applyFont="1"/>
    <xf numFmtId="4" fontId="5" fillId="0" borderId="0" xfId="0" applyNumberFormat="1" applyFont="1"/>
    <xf numFmtId="0" fontId="6" fillId="0" borderId="15" xfId="0" applyFont="1" applyBorder="1" applyAlignment="1">
      <alignment horizontal="right"/>
    </xf>
    <xf numFmtId="4" fontId="6" fillId="0" borderId="15" xfId="0" applyNumberFormat="1" applyFont="1" applyBorder="1"/>
    <xf numFmtId="0" fontId="7" fillId="0" borderId="15" xfId="0" applyFont="1" applyBorder="1"/>
    <xf numFmtId="0" fontId="6" fillId="0" borderId="15" xfId="0" applyFont="1" applyBorder="1"/>
    <xf numFmtId="164" fontId="6" fillId="0" borderId="15" xfId="0" applyNumberFormat="1" applyFont="1" applyBorder="1"/>
    <xf numFmtId="0" fontId="2" fillId="0" borderId="15" xfId="0" applyFont="1" applyBorder="1"/>
    <xf numFmtId="0" fontId="1" fillId="0" borderId="15" xfId="0" applyFont="1" applyBorder="1"/>
    <xf numFmtId="4" fontId="1" fillId="0" borderId="0" xfId="0" applyNumberFormat="1" applyFont="1"/>
    <xf numFmtId="0" fontId="1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abSelected="1" zoomScale="90" zoomScaleNormal="90" workbookViewId="0">
      <pane xSplit="1" ySplit="6" topLeftCell="B62" activePane="bottomRight" state="frozen"/>
      <selection pane="topRight" activeCell="B1" sqref="B1"/>
      <selection pane="bottomLeft" activeCell="A7" sqref="A7"/>
      <selection pane="bottomRight" activeCell="E62" sqref="E62"/>
    </sheetView>
  </sheetViews>
  <sheetFormatPr defaultRowHeight="15.75" outlineLevelRow="1" x14ac:dyDescent="0.25"/>
  <cols>
    <col min="1" max="1" width="27.140625" style="1" customWidth="1"/>
    <col min="2" max="3" width="14.42578125" style="2" customWidth="1"/>
    <col min="4" max="4" width="15" style="2" hidden="1" customWidth="1"/>
    <col min="5" max="5" width="24.85546875" style="3" customWidth="1"/>
    <col min="6" max="6" width="76.7109375" style="62" customWidth="1"/>
    <col min="7" max="7" width="14.28515625" style="5" bestFit="1" customWidth="1"/>
    <col min="8" max="16384" width="9.140625" style="5"/>
  </cols>
  <sheetData>
    <row r="1" spans="1:6" x14ac:dyDescent="0.25">
      <c r="F1" s="4" t="s">
        <v>0</v>
      </c>
    </row>
    <row r="2" spans="1:6" x14ac:dyDescent="0.25">
      <c r="A2" s="82" t="s">
        <v>1</v>
      </c>
      <c r="B2" s="83"/>
      <c r="C2" s="83"/>
      <c r="D2" s="83"/>
      <c r="E2" s="83"/>
      <c r="F2" s="83"/>
    </row>
    <row r="3" spans="1:6" x14ac:dyDescent="0.25">
      <c r="A3" s="84" t="s">
        <v>2</v>
      </c>
      <c r="B3" s="84"/>
      <c r="C3" s="84"/>
      <c r="D3" s="84"/>
      <c r="E3" s="85"/>
      <c r="F3" s="85"/>
    </row>
    <row r="4" spans="1:6" ht="16.5" thickBot="1" x14ac:dyDescent="0.3">
      <c r="A4" s="6"/>
      <c r="B4" s="7"/>
      <c r="C4" s="7"/>
      <c r="D4" s="7"/>
      <c r="F4" s="8" t="s">
        <v>3</v>
      </c>
    </row>
    <row r="5" spans="1:6" ht="16.5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2" t="s">
        <v>9</v>
      </c>
    </row>
    <row r="6" spans="1:6" s="13" customFormat="1" x14ac:dyDescent="0.25">
      <c r="A6" s="86" t="s">
        <v>10</v>
      </c>
      <c r="B6" s="87"/>
      <c r="C6" s="87"/>
      <c r="D6" s="87"/>
      <c r="E6" s="87"/>
      <c r="F6" s="88"/>
    </row>
    <row r="7" spans="1:6" s="13" customFormat="1" ht="31.5" x14ac:dyDescent="0.25">
      <c r="A7" s="14" t="s">
        <v>11</v>
      </c>
      <c r="B7" s="15">
        <v>99600</v>
      </c>
      <c r="C7" s="15"/>
      <c r="D7" s="16"/>
      <c r="E7" s="89" t="s">
        <v>12</v>
      </c>
      <c r="F7" s="17" t="s">
        <v>89</v>
      </c>
    </row>
    <row r="8" spans="1:6" s="13" customFormat="1" ht="31.5" x14ac:dyDescent="0.25">
      <c r="A8" s="14" t="s">
        <v>11</v>
      </c>
      <c r="B8" s="15">
        <v>94575</v>
      </c>
      <c r="C8" s="15"/>
      <c r="D8" s="16"/>
      <c r="E8" s="76"/>
      <c r="F8" s="18" t="s">
        <v>13</v>
      </c>
    </row>
    <row r="9" spans="1:6" s="19" customFormat="1" ht="31.5" x14ac:dyDescent="0.25">
      <c r="A9" s="14" t="s">
        <v>11</v>
      </c>
      <c r="B9" s="15">
        <v>9703</v>
      </c>
      <c r="C9" s="15"/>
      <c r="D9" s="16"/>
      <c r="E9" s="76"/>
      <c r="F9" s="18" t="s">
        <v>14</v>
      </c>
    </row>
    <row r="10" spans="1:6" s="19" customFormat="1" ht="47.25" x14ac:dyDescent="0.25">
      <c r="A10" s="20" t="s">
        <v>15</v>
      </c>
      <c r="B10" s="15">
        <v>40449.199999999997</v>
      </c>
      <c r="C10" s="15"/>
      <c r="D10" s="16"/>
      <c r="E10" s="77"/>
      <c r="F10" s="21" t="s">
        <v>90</v>
      </c>
    </row>
    <row r="11" spans="1:6" s="13" customFormat="1" x14ac:dyDescent="0.25">
      <c r="A11" s="22" t="s">
        <v>16</v>
      </c>
      <c r="B11" s="23">
        <f>SUM(B7:B10)</f>
        <v>244327.2</v>
      </c>
      <c r="C11" s="23">
        <f>SUM(C7:C8)</f>
        <v>0</v>
      </c>
      <c r="D11" s="23">
        <f>SUM(D7:D8)</f>
        <v>0</v>
      </c>
      <c r="E11" s="24"/>
      <c r="F11" s="25"/>
    </row>
    <row r="12" spans="1:6" s="13" customFormat="1" x14ac:dyDescent="0.25">
      <c r="A12" s="90" t="s">
        <v>17</v>
      </c>
      <c r="B12" s="70"/>
      <c r="C12" s="70"/>
      <c r="D12" s="70"/>
      <c r="E12" s="70"/>
      <c r="F12" s="71"/>
    </row>
    <row r="13" spans="1:6" s="13" customFormat="1" x14ac:dyDescent="0.25">
      <c r="A13" s="72" t="s">
        <v>18</v>
      </c>
      <c r="B13" s="26"/>
      <c r="C13" s="26">
        <v>47355.4</v>
      </c>
      <c r="D13" s="26"/>
      <c r="E13" s="66"/>
      <c r="F13" s="27" t="s">
        <v>19</v>
      </c>
    </row>
    <row r="14" spans="1:6" s="13" customFormat="1" ht="51" x14ac:dyDescent="0.25">
      <c r="A14" s="73"/>
      <c r="B14" s="26">
        <v>-4604.3999999999996</v>
      </c>
      <c r="C14" s="26"/>
      <c r="D14" s="26"/>
      <c r="E14" s="65" t="s">
        <v>20</v>
      </c>
      <c r="F14" s="27" t="s">
        <v>21</v>
      </c>
    </row>
    <row r="15" spans="1:6" s="13" customFormat="1" x14ac:dyDescent="0.25">
      <c r="A15" s="73"/>
      <c r="B15" s="26">
        <v>-663.8</v>
      </c>
      <c r="C15" s="26"/>
      <c r="D15" s="26"/>
      <c r="E15" s="74" t="s">
        <v>22</v>
      </c>
      <c r="F15" s="27" t="s">
        <v>23</v>
      </c>
    </row>
    <row r="16" spans="1:6" s="13" customFormat="1" ht="31.5" x14ac:dyDescent="0.25">
      <c r="A16" s="73"/>
      <c r="B16" s="26">
        <v>-210.1</v>
      </c>
      <c r="C16" s="26"/>
      <c r="D16" s="26"/>
      <c r="E16" s="74"/>
      <c r="F16" s="27" t="s">
        <v>24</v>
      </c>
    </row>
    <row r="17" spans="1:8" s="13" customFormat="1" ht="63" x14ac:dyDescent="0.25">
      <c r="A17" s="73"/>
      <c r="B17" s="26">
        <v>-1127.0999999999999</v>
      </c>
      <c r="C17" s="26"/>
      <c r="D17" s="26"/>
      <c r="E17" s="74"/>
      <c r="F17" s="27" t="s">
        <v>25</v>
      </c>
    </row>
    <row r="18" spans="1:8" s="13" customFormat="1" ht="47.25" x14ac:dyDescent="0.25">
      <c r="A18" s="73"/>
      <c r="B18" s="26">
        <v>-1799.1</v>
      </c>
      <c r="C18" s="26"/>
      <c r="D18" s="26"/>
      <c r="E18" s="74"/>
      <c r="F18" s="27" t="s">
        <v>26</v>
      </c>
    </row>
    <row r="19" spans="1:8" s="13" customFormat="1" x14ac:dyDescent="0.25">
      <c r="A19" s="81" t="s">
        <v>11</v>
      </c>
      <c r="B19" s="26"/>
      <c r="C19" s="26"/>
      <c r="D19" s="26"/>
      <c r="E19" s="65"/>
      <c r="F19" s="27"/>
      <c r="G19" s="28"/>
      <c r="H19" s="28"/>
    </row>
    <row r="20" spans="1:8" s="13" customFormat="1" ht="51" x14ac:dyDescent="0.25">
      <c r="A20" s="91"/>
      <c r="B20" s="26">
        <v>23999.7</v>
      </c>
      <c r="C20" s="26"/>
      <c r="D20" s="26"/>
      <c r="E20" s="65" t="s">
        <v>27</v>
      </c>
      <c r="F20" s="27" t="s">
        <v>28</v>
      </c>
      <c r="G20" s="29"/>
      <c r="H20" s="28"/>
    </row>
    <row r="21" spans="1:8" s="13" customFormat="1" ht="47.25" x14ac:dyDescent="0.25">
      <c r="A21" s="91"/>
      <c r="B21" s="30">
        <v>-3429.2</v>
      </c>
      <c r="C21" s="26"/>
      <c r="D21" s="26"/>
      <c r="E21" s="65"/>
      <c r="F21" s="27" t="s">
        <v>29</v>
      </c>
      <c r="G21" s="29"/>
      <c r="H21" s="28"/>
    </row>
    <row r="22" spans="1:8" s="13" customFormat="1" ht="51" x14ac:dyDescent="0.25">
      <c r="A22" s="91"/>
      <c r="B22" s="31">
        <v>-32775.199999999997</v>
      </c>
      <c r="C22" s="67"/>
      <c r="D22" s="67"/>
      <c r="E22" s="65" t="s">
        <v>30</v>
      </c>
      <c r="F22" s="27" t="s">
        <v>91</v>
      </c>
      <c r="G22" s="28"/>
      <c r="H22" s="28"/>
    </row>
    <row r="23" spans="1:8" s="13" customFormat="1" ht="31.5" x14ac:dyDescent="0.25">
      <c r="A23" s="91"/>
      <c r="B23" s="26">
        <v>17495</v>
      </c>
      <c r="C23" s="26"/>
      <c r="D23" s="26"/>
      <c r="E23" s="75" t="s">
        <v>31</v>
      </c>
      <c r="F23" s="27" t="s">
        <v>32</v>
      </c>
    </row>
    <row r="24" spans="1:8" s="13" customFormat="1" ht="31.5" x14ac:dyDescent="0.25">
      <c r="A24" s="91"/>
      <c r="B24" s="26">
        <v>9053.1</v>
      </c>
      <c r="C24" s="26"/>
      <c r="D24" s="26"/>
      <c r="E24" s="76"/>
      <c r="F24" s="27" t="s">
        <v>33</v>
      </c>
    </row>
    <row r="25" spans="1:8" s="13" customFormat="1" ht="78.75" x14ac:dyDescent="0.25">
      <c r="A25" s="91"/>
      <c r="B25" s="26">
        <v>-386.3</v>
      </c>
      <c r="C25" s="26"/>
      <c r="D25" s="26"/>
      <c r="E25" s="76"/>
      <c r="F25" s="27" t="s">
        <v>34</v>
      </c>
    </row>
    <row r="26" spans="1:8" s="13" customFormat="1" x14ac:dyDescent="0.25">
      <c r="A26" s="91"/>
      <c r="B26" s="26">
        <v>-162.80000000000001</v>
      </c>
      <c r="C26" s="26"/>
      <c r="D26" s="26"/>
      <c r="E26" s="76"/>
      <c r="F26" s="27" t="s">
        <v>35</v>
      </c>
    </row>
    <row r="27" spans="1:8" s="13" customFormat="1" ht="31.5" x14ac:dyDescent="0.25">
      <c r="A27" s="91"/>
      <c r="B27" s="26"/>
      <c r="C27" s="26">
        <v>-328.5</v>
      </c>
      <c r="D27" s="26"/>
      <c r="E27" s="76"/>
      <c r="F27" s="27" t="s">
        <v>88</v>
      </c>
    </row>
    <row r="28" spans="1:8" s="13" customFormat="1" ht="31.5" x14ac:dyDescent="0.25">
      <c r="A28" s="92"/>
      <c r="B28" s="26">
        <v>0</v>
      </c>
      <c r="C28" s="26">
        <v>-12259.1</v>
      </c>
      <c r="D28" s="26"/>
      <c r="E28" s="77"/>
      <c r="F28" s="27" t="s">
        <v>36</v>
      </c>
    </row>
    <row r="29" spans="1:8" s="13" customFormat="1" ht="38.25" x14ac:dyDescent="0.25">
      <c r="A29" s="32" t="s">
        <v>37</v>
      </c>
      <c r="B29" s="33">
        <f>361.3+1685.8</f>
        <v>2047.1</v>
      </c>
      <c r="C29" s="26"/>
      <c r="D29" s="26"/>
      <c r="E29" s="65" t="s">
        <v>38</v>
      </c>
      <c r="F29" s="27" t="s">
        <v>39</v>
      </c>
    </row>
    <row r="30" spans="1:8" s="13" customFormat="1" x14ac:dyDescent="0.25">
      <c r="A30" s="32"/>
      <c r="B30" s="26"/>
      <c r="C30" s="26"/>
      <c r="D30" s="26"/>
      <c r="E30" s="65"/>
      <c r="F30" s="27"/>
    </row>
    <row r="31" spans="1:8" s="13" customFormat="1" x14ac:dyDescent="0.25">
      <c r="A31" s="22" t="s">
        <v>40</v>
      </c>
      <c r="B31" s="23">
        <f>SUM(B13:B30)</f>
        <v>7436.9000000000033</v>
      </c>
      <c r="C31" s="23">
        <f>SUM(C13:C30)</f>
        <v>34767.800000000003</v>
      </c>
      <c r="D31" s="23">
        <f>SUM(D13:D30)</f>
        <v>0</v>
      </c>
      <c r="E31" s="34"/>
      <c r="F31" s="35"/>
    </row>
    <row r="32" spans="1:8" s="13" customFormat="1" x14ac:dyDescent="0.25">
      <c r="A32" s="78" t="s">
        <v>41</v>
      </c>
      <c r="B32" s="79"/>
      <c r="C32" s="79"/>
      <c r="D32" s="79"/>
      <c r="E32" s="79"/>
      <c r="F32" s="80"/>
    </row>
    <row r="33" spans="1:6" s="13" customFormat="1" ht="31.5" x14ac:dyDescent="0.25">
      <c r="A33" s="68" t="s">
        <v>11</v>
      </c>
      <c r="B33" s="31">
        <v>58.7</v>
      </c>
      <c r="C33" s="67"/>
      <c r="D33" s="67"/>
      <c r="E33" s="65"/>
      <c r="F33" s="27" t="s">
        <v>42</v>
      </c>
    </row>
    <row r="34" spans="1:6" s="13" customFormat="1" ht="141.75" x14ac:dyDescent="0.25">
      <c r="A34" s="68" t="s">
        <v>11</v>
      </c>
      <c r="B34" s="33">
        <v>-81.2</v>
      </c>
      <c r="C34" s="67"/>
      <c r="D34" s="67"/>
      <c r="E34" s="65"/>
      <c r="F34" s="27" t="s">
        <v>43</v>
      </c>
    </row>
    <row r="35" spans="1:6" s="13" customFormat="1" ht="78.75" x14ac:dyDescent="0.25">
      <c r="A35" s="68" t="s">
        <v>11</v>
      </c>
      <c r="B35" s="33">
        <v>-844.9</v>
      </c>
      <c r="C35" s="33"/>
      <c r="D35" s="36"/>
      <c r="E35" s="65" t="s">
        <v>44</v>
      </c>
      <c r="F35" s="27" t="s">
        <v>45</v>
      </c>
    </row>
    <row r="36" spans="1:6" s="13" customFormat="1" ht="31.5" x14ac:dyDescent="0.25">
      <c r="A36" s="81" t="s">
        <v>46</v>
      </c>
      <c r="B36" s="33">
        <v>125.2</v>
      </c>
      <c r="C36" s="33"/>
      <c r="D36" s="36"/>
      <c r="E36" s="75" t="s">
        <v>38</v>
      </c>
      <c r="F36" s="27" t="s">
        <v>47</v>
      </c>
    </row>
    <row r="37" spans="1:6" s="13" customFormat="1" ht="47.25" x14ac:dyDescent="0.25">
      <c r="A37" s="73"/>
      <c r="B37" s="33">
        <f>423.2-30561.4</f>
        <v>-30138.2</v>
      </c>
      <c r="C37" s="33"/>
      <c r="D37" s="36"/>
      <c r="E37" s="76"/>
      <c r="F37" s="27" t="s">
        <v>48</v>
      </c>
    </row>
    <row r="38" spans="1:6" s="13" customFormat="1" ht="110.25" x14ac:dyDescent="0.25">
      <c r="A38" s="73"/>
      <c r="B38" s="33">
        <f>400-50</f>
        <v>350</v>
      </c>
      <c r="C38" s="33"/>
      <c r="D38" s="36"/>
      <c r="E38" s="76"/>
      <c r="F38" s="27" t="s">
        <v>49</v>
      </c>
    </row>
    <row r="39" spans="1:6" s="13" customFormat="1" ht="31.5" x14ac:dyDescent="0.25">
      <c r="A39" s="73"/>
      <c r="B39" s="33">
        <v>17354.900000000001</v>
      </c>
      <c r="C39" s="33"/>
      <c r="D39" s="36"/>
      <c r="E39" s="76"/>
      <c r="F39" s="27" t="s">
        <v>50</v>
      </c>
    </row>
    <row r="40" spans="1:6" s="13" customFormat="1" ht="63" x14ac:dyDescent="0.25">
      <c r="A40" s="73"/>
      <c r="B40" s="33">
        <v>-500</v>
      </c>
      <c r="C40" s="33"/>
      <c r="D40" s="36"/>
      <c r="E40" s="76"/>
      <c r="F40" s="27" t="s">
        <v>51</v>
      </c>
    </row>
    <row r="41" spans="1:6" s="13" customFormat="1" ht="47.25" x14ac:dyDescent="0.25">
      <c r="A41" s="73"/>
      <c r="B41" s="33">
        <f>50-92.3</f>
        <v>-42.3</v>
      </c>
      <c r="C41" s="33"/>
      <c r="D41" s="36"/>
      <c r="E41" s="76"/>
      <c r="F41" s="27" t="s">
        <v>52</v>
      </c>
    </row>
    <row r="42" spans="1:6" s="13" customFormat="1" ht="94.5" x14ac:dyDescent="0.25">
      <c r="A42" s="73"/>
      <c r="B42" s="33">
        <f>-270-95</f>
        <v>-365</v>
      </c>
      <c r="C42" s="33"/>
      <c r="D42" s="36"/>
      <c r="E42" s="76"/>
      <c r="F42" s="27" t="s">
        <v>53</v>
      </c>
    </row>
    <row r="43" spans="1:6" s="13" customFormat="1" ht="47.25" x14ac:dyDescent="0.25">
      <c r="A43" s="73"/>
      <c r="B43" s="33">
        <f>-13500</f>
        <v>-13500</v>
      </c>
      <c r="C43" s="33"/>
      <c r="D43" s="36"/>
      <c r="E43" s="76"/>
      <c r="F43" s="27" t="s">
        <v>54</v>
      </c>
    </row>
    <row r="44" spans="1:6" s="13" customFormat="1" ht="31.5" x14ac:dyDescent="0.25">
      <c r="A44" s="73"/>
      <c r="B44" s="33">
        <f>-1347-297.7</f>
        <v>-1644.7</v>
      </c>
      <c r="C44" s="33"/>
      <c r="D44" s="36"/>
      <c r="E44" s="76"/>
      <c r="F44" s="27" t="s">
        <v>55</v>
      </c>
    </row>
    <row r="45" spans="1:6" s="13" customFormat="1" ht="31.5" x14ac:dyDescent="0.25">
      <c r="A45" s="73"/>
      <c r="B45" s="33">
        <v>526.4</v>
      </c>
      <c r="C45" s="33"/>
      <c r="D45" s="36"/>
      <c r="E45" s="76"/>
      <c r="F45" s="27" t="s">
        <v>56</v>
      </c>
    </row>
    <row r="46" spans="1:6" s="13" customFormat="1" ht="31.5" x14ac:dyDescent="0.25">
      <c r="A46" s="73"/>
      <c r="B46" s="33">
        <f>-400</f>
        <v>-400</v>
      </c>
      <c r="C46" s="33"/>
      <c r="D46" s="36"/>
      <c r="E46" s="76"/>
      <c r="F46" s="27" t="s">
        <v>57</v>
      </c>
    </row>
    <row r="47" spans="1:6" s="13" customFormat="1" ht="47.25" x14ac:dyDescent="0.25">
      <c r="A47" s="73"/>
      <c r="B47" s="33">
        <f>-2010-417.7</f>
        <v>-2427.6999999999998</v>
      </c>
      <c r="C47" s="33"/>
      <c r="D47" s="36"/>
      <c r="E47" s="76"/>
      <c r="F47" s="27" t="s">
        <v>58</v>
      </c>
    </row>
    <row r="48" spans="1:6" s="13" customFormat="1" ht="94.5" x14ac:dyDescent="0.25">
      <c r="A48" s="73"/>
      <c r="B48" s="33">
        <f>-1.8-0.9</f>
        <v>-2.7</v>
      </c>
      <c r="C48" s="33"/>
      <c r="D48" s="36"/>
      <c r="E48" s="76"/>
      <c r="F48" s="27" t="s">
        <v>59</v>
      </c>
    </row>
    <row r="49" spans="1:6" s="13" customFormat="1" ht="63" x14ac:dyDescent="0.25">
      <c r="A49" s="73"/>
      <c r="B49" s="33">
        <v>1400</v>
      </c>
      <c r="C49" s="33"/>
      <c r="D49" s="36"/>
      <c r="E49" s="76"/>
      <c r="F49" s="27" t="s">
        <v>60</v>
      </c>
    </row>
    <row r="50" spans="1:6" s="13" customFormat="1" ht="141.75" x14ac:dyDescent="0.25">
      <c r="A50" s="73"/>
      <c r="B50" s="33">
        <v>-555</v>
      </c>
      <c r="C50" s="33"/>
      <c r="D50" s="36"/>
      <c r="E50" s="76"/>
      <c r="F50" s="27" t="s">
        <v>61</v>
      </c>
    </row>
    <row r="51" spans="1:6" s="13" customFormat="1" ht="31.5" x14ac:dyDescent="0.25">
      <c r="A51" s="73"/>
      <c r="B51" s="33">
        <v>-900</v>
      </c>
      <c r="C51" s="33"/>
      <c r="D51" s="36"/>
      <c r="E51" s="76"/>
      <c r="F51" s="27" t="s">
        <v>62</v>
      </c>
    </row>
    <row r="52" spans="1:6" s="13" customFormat="1" ht="94.5" x14ac:dyDescent="0.25">
      <c r="A52" s="73"/>
      <c r="B52" s="33">
        <v>-4.5</v>
      </c>
      <c r="C52" s="33"/>
      <c r="D52" s="36"/>
      <c r="E52" s="76"/>
      <c r="F52" s="27" t="s">
        <v>63</v>
      </c>
    </row>
    <row r="53" spans="1:6" s="13" customFormat="1" ht="94.5" x14ac:dyDescent="0.25">
      <c r="A53" s="73"/>
      <c r="B53" s="33">
        <v>-60</v>
      </c>
      <c r="C53" s="33"/>
      <c r="D53" s="36"/>
      <c r="E53" s="76"/>
      <c r="F53" s="27" t="s">
        <v>64</v>
      </c>
    </row>
    <row r="54" spans="1:6" s="13" customFormat="1" ht="47.25" x14ac:dyDescent="0.25">
      <c r="A54" s="73"/>
      <c r="B54" s="33">
        <v>-0.6</v>
      </c>
      <c r="C54" s="33"/>
      <c r="D54" s="36"/>
      <c r="E54" s="76"/>
      <c r="F54" s="27" t="s">
        <v>65</v>
      </c>
    </row>
    <row r="55" spans="1:6" s="13" customFormat="1" ht="78.75" x14ac:dyDescent="0.25">
      <c r="A55" s="93" t="s">
        <v>18</v>
      </c>
      <c r="B55" s="33">
        <v>14771</v>
      </c>
      <c r="C55" s="33"/>
      <c r="D55" s="36"/>
      <c r="E55" s="75" t="s">
        <v>22</v>
      </c>
      <c r="F55" s="27" t="s">
        <v>66</v>
      </c>
    </row>
    <row r="56" spans="1:6" s="13" customFormat="1" ht="63" x14ac:dyDescent="0.25">
      <c r="A56" s="94"/>
      <c r="B56" s="33">
        <v>21.9</v>
      </c>
      <c r="C56" s="33"/>
      <c r="D56" s="36"/>
      <c r="E56" s="76"/>
      <c r="F56" s="27" t="s">
        <v>67</v>
      </c>
    </row>
    <row r="57" spans="1:6" s="13" customFormat="1" ht="110.25" x14ac:dyDescent="0.25">
      <c r="A57" s="94"/>
      <c r="B57" s="33">
        <v>70</v>
      </c>
      <c r="C57" s="33"/>
      <c r="D57" s="36"/>
      <c r="E57" s="76"/>
      <c r="F57" s="27" t="s">
        <v>68</v>
      </c>
    </row>
    <row r="58" spans="1:6" s="13" customFormat="1" ht="94.5" x14ac:dyDescent="0.25">
      <c r="A58" s="94"/>
      <c r="B58" s="33">
        <v>-2500</v>
      </c>
      <c r="C58" s="33"/>
      <c r="D58" s="36"/>
      <c r="E58" s="76"/>
      <c r="F58" s="27" t="s">
        <v>69</v>
      </c>
    </row>
    <row r="59" spans="1:6" s="13" customFormat="1" ht="173.25" x14ac:dyDescent="0.25">
      <c r="A59" s="94"/>
      <c r="B59" s="33">
        <v>-17832.5</v>
      </c>
      <c r="C59" s="33"/>
      <c r="D59" s="36"/>
      <c r="E59" s="76"/>
      <c r="F59" s="27" t="s">
        <v>70</v>
      </c>
    </row>
    <row r="60" spans="1:6" s="13" customFormat="1" ht="157.5" x14ac:dyDescent="0.25">
      <c r="A60" s="94"/>
      <c r="B60" s="33">
        <v>1370.1</v>
      </c>
      <c r="C60" s="33"/>
      <c r="D60" s="36"/>
      <c r="E60" s="77"/>
      <c r="F60" s="27" t="s">
        <v>71</v>
      </c>
    </row>
    <row r="61" spans="1:6" s="13" customFormat="1" ht="78.75" x14ac:dyDescent="0.25">
      <c r="A61" s="94"/>
      <c r="B61" s="33">
        <v>-12000</v>
      </c>
      <c r="C61" s="33"/>
      <c r="D61" s="36"/>
      <c r="E61" s="63"/>
      <c r="F61" s="17" t="s">
        <v>66</v>
      </c>
    </row>
    <row r="62" spans="1:6" s="13" customFormat="1" ht="126" x14ac:dyDescent="0.25">
      <c r="A62" s="94"/>
      <c r="B62" s="33">
        <v>12081.3</v>
      </c>
      <c r="C62" s="33"/>
      <c r="D62" s="36"/>
      <c r="E62" s="65"/>
      <c r="F62" s="17" t="s">
        <v>72</v>
      </c>
    </row>
    <row r="63" spans="1:6" s="13" customFormat="1" ht="94.5" x14ac:dyDescent="0.25">
      <c r="A63" s="94"/>
      <c r="B63" s="33">
        <v>-2000</v>
      </c>
      <c r="C63" s="33"/>
      <c r="D63" s="36"/>
      <c r="E63" s="65" t="s">
        <v>20</v>
      </c>
      <c r="F63" s="27" t="s">
        <v>73</v>
      </c>
    </row>
    <row r="64" spans="1:6" s="13" customFormat="1" x14ac:dyDescent="0.25">
      <c r="A64" s="64"/>
      <c r="B64" s="33"/>
      <c r="C64" s="33"/>
      <c r="D64" s="36"/>
      <c r="E64" s="65"/>
      <c r="F64" s="27"/>
    </row>
    <row r="65" spans="1:6" s="13" customFormat="1" ht="15.75" customHeight="1" x14ac:dyDescent="0.25">
      <c r="A65" s="22" t="s">
        <v>74</v>
      </c>
      <c r="B65" s="23">
        <f>SUM(B33:B64)</f>
        <v>-37669.800000000003</v>
      </c>
      <c r="C65" s="23">
        <f>SUM(C35:C64)</f>
        <v>0</v>
      </c>
      <c r="D65" s="23">
        <f>SUM(D35:D64)</f>
        <v>0</v>
      </c>
      <c r="E65" s="24"/>
      <c r="F65" s="35"/>
    </row>
    <row r="66" spans="1:6" s="13" customFormat="1" ht="15.75" customHeight="1" x14ac:dyDescent="0.25">
      <c r="A66" s="78" t="s">
        <v>75</v>
      </c>
      <c r="B66" s="79"/>
      <c r="C66" s="79"/>
      <c r="D66" s="79"/>
      <c r="E66" s="79"/>
      <c r="F66" s="80"/>
    </row>
    <row r="67" spans="1:6" s="13" customFormat="1" ht="15.75" customHeight="1" x14ac:dyDescent="0.25">
      <c r="A67" s="68"/>
      <c r="B67" s="33"/>
      <c r="C67" s="33"/>
      <c r="D67" s="33"/>
      <c r="E67" s="37"/>
      <c r="F67" s="17"/>
    </row>
    <row r="68" spans="1:6" s="13" customFormat="1" ht="31.5" customHeight="1" x14ac:dyDescent="0.25">
      <c r="A68" s="38" t="s">
        <v>76</v>
      </c>
      <c r="B68" s="39">
        <f>SUM(B67:B67)</f>
        <v>0</v>
      </c>
      <c r="C68" s="39"/>
      <c r="D68" s="39">
        <f>SUM(D67:D67)</f>
        <v>0</v>
      </c>
      <c r="E68" s="40"/>
      <c r="F68" s="41"/>
    </row>
    <row r="69" spans="1:6" s="13" customFormat="1" ht="47.25" x14ac:dyDescent="0.25">
      <c r="A69" s="42" t="s">
        <v>77</v>
      </c>
      <c r="B69" s="23">
        <f>SUM(B11+B31+B65)+B68</f>
        <v>214094.3</v>
      </c>
      <c r="C69" s="23">
        <f>SUM(C11+C31+C65)+C68</f>
        <v>34767.800000000003</v>
      </c>
      <c r="D69" s="23">
        <f>SUM(D11+D31+D65)+D68</f>
        <v>0</v>
      </c>
      <c r="E69" s="24"/>
      <c r="F69" s="35"/>
    </row>
    <row r="70" spans="1:6" s="13" customFormat="1" x14ac:dyDescent="0.25">
      <c r="A70" s="69" t="s">
        <v>78</v>
      </c>
      <c r="B70" s="70"/>
      <c r="C70" s="70"/>
      <c r="D70" s="70"/>
      <c r="E70" s="70"/>
      <c r="F70" s="71"/>
    </row>
    <row r="71" spans="1:6" s="13" customFormat="1" ht="31.5" x14ac:dyDescent="0.25">
      <c r="A71" s="95" t="s">
        <v>18</v>
      </c>
      <c r="B71" s="33">
        <v>500</v>
      </c>
      <c r="C71" s="33"/>
      <c r="D71" s="33"/>
      <c r="E71" s="43"/>
      <c r="F71" s="17" t="s">
        <v>92</v>
      </c>
    </row>
    <row r="72" spans="1:6" s="13" customFormat="1" ht="47.25" x14ac:dyDescent="0.25">
      <c r="A72" s="32" t="s">
        <v>79</v>
      </c>
      <c r="B72" s="33">
        <v>106.6</v>
      </c>
      <c r="C72" s="33"/>
      <c r="D72" s="33"/>
      <c r="E72" s="43"/>
      <c r="F72" s="17" t="s">
        <v>80</v>
      </c>
    </row>
    <row r="73" spans="1:6" s="13" customFormat="1" x14ac:dyDescent="0.25">
      <c r="A73" s="44"/>
      <c r="B73" s="33"/>
      <c r="C73" s="33"/>
      <c r="D73" s="33"/>
      <c r="E73" s="43"/>
      <c r="F73" s="17"/>
    </row>
    <row r="74" spans="1:6" ht="31.5" x14ac:dyDescent="0.25">
      <c r="A74" s="45" t="s">
        <v>81</v>
      </c>
      <c r="B74" s="46">
        <f>SUM(B71:B73)</f>
        <v>606.6</v>
      </c>
      <c r="C74" s="46">
        <f>SUM(C71:C73)</f>
        <v>0</v>
      </c>
      <c r="D74" s="46">
        <f>SUM(D71:D73)</f>
        <v>0</v>
      </c>
      <c r="E74" s="47"/>
      <c r="F74" s="18"/>
    </row>
    <row r="75" spans="1:6" ht="48" thickBot="1" x14ac:dyDescent="0.3">
      <c r="A75" s="48" t="s">
        <v>82</v>
      </c>
      <c r="B75" s="49">
        <f>SUM(B69+B74)</f>
        <v>214700.9</v>
      </c>
      <c r="C75" s="49">
        <f>SUM(C69+C74)</f>
        <v>34767.800000000003</v>
      </c>
      <c r="D75" s="49">
        <f>SUM(D69+D74)</f>
        <v>0</v>
      </c>
      <c r="E75" s="50"/>
      <c r="F75" s="51"/>
    </row>
    <row r="76" spans="1:6" hidden="1" x14ac:dyDescent="0.25">
      <c r="A76" s="5"/>
      <c r="B76" s="5"/>
      <c r="C76" s="5"/>
      <c r="D76" s="5"/>
      <c r="E76" s="52"/>
      <c r="F76" s="5"/>
    </row>
    <row r="77" spans="1:6" hidden="1" outlineLevel="1" x14ac:dyDescent="0.25">
      <c r="A77" s="5"/>
      <c r="B77" s="53"/>
      <c r="C77" s="53"/>
      <c r="D77" s="5"/>
      <c r="E77" s="52"/>
      <c r="F77" s="5"/>
    </row>
    <row r="78" spans="1:6" hidden="1" outlineLevel="1" x14ac:dyDescent="0.25">
      <c r="A78" s="54" t="s">
        <v>37</v>
      </c>
      <c r="B78" s="55">
        <f>B29+B36+B37+B38+B39+B40+B41+B42+B43+B44+B45+B46+B47+B48+B49+B50+B51+B54+B53+B52</f>
        <v>-28737.1</v>
      </c>
      <c r="C78" s="55">
        <f>C29+C36+C37+C38+C39+C40+C41+C42+C43+C44+C45+C46+C47+C48+C49+C50+C51+C54+C53+C52</f>
        <v>0</v>
      </c>
      <c r="D78" s="55">
        <f t="shared" ref="D78" si="0">D29+D36+D37+D38+D39+D40+D41+D42+D43+D44+D45+D46+D47+D48+D49+D50+D51</f>
        <v>0</v>
      </c>
      <c r="E78" s="56"/>
      <c r="F78" s="57"/>
    </row>
    <row r="79" spans="1:6" hidden="1" outlineLevel="1" x14ac:dyDescent="0.25">
      <c r="A79" s="54" t="s">
        <v>83</v>
      </c>
      <c r="B79" s="58">
        <f>B14+B15+B16+B17+B18+B55+B56+B57+B58+B59+B60+B63+B13+B62+B61+B71</f>
        <v>-13922.7</v>
      </c>
      <c r="C79" s="58">
        <f>C14+C15+C16+C17+C18+C55+C56+C57+C58+C59+C60+C63+C13+C62+C61</f>
        <v>47355.4</v>
      </c>
      <c r="D79" s="58">
        <f>D14+D15+D16+D17+D18+D55+D56+D57+D58+D59+D60+D63</f>
        <v>0</v>
      </c>
      <c r="E79" s="56"/>
      <c r="F79" s="57"/>
    </row>
    <row r="80" spans="1:6" ht="15" hidden="1" customHeight="1" outlineLevel="1" x14ac:dyDescent="0.25">
      <c r="A80" s="54" t="s">
        <v>84</v>
      </c>
      <c r="B80" s="58">
        <f>B7+B8+B9+B20+B22+B23+B26+B28+B33+B35+B34+B21+B24+B25</f>
        <v>216804.90000000002</v>
      </c>
      <c r="C80" s="58">
        <f>C7+C8+C9+C20+C22+C23+C26+C28+C33+C35+C34+C21+C27</f>
        <v>-12587.6</v>
      </c>
      <c r="D80" s="58">
        <f>D7+D8+D9+D20+D22+D23+D26+D28+D33+D35</f>
        <v>0</v>
      </c>
      <c r="E80" s="56"/>
      <c r="F80" s="57"/>
    </row>
    <row r="81" spans="1:6" hidden="1" outlineLevel="1" x14ac:dyDescent="0.25">
      <c r="A81" s="54" t="s">
        <v>85</v>
      </c>
      <c r="B81" s="58">
        <f>B10</f>
        <v>40449.199999999997</v>
      </c>
      <c r="C81" s="58"/>
      <c r="D81" s="58"/>
      <c r="E81" s="56"/>
      <c r="F81" s="57"/>
    </row>
    <row r="82" spans="1:6" hidden="1" outlineLevel="1" x14ac:dyDescent="0.25">
      <c r="A82" s="54" t="s">
        <v>86</v>
      </c>
      <c r="B82" s="58"/>
      <c r="C82" s="58"/>
      <c r="D82" s="58"/>
      <c r="E82" s="56"/>
      <c r="F82" s="57"/>
    </row>
    <row r="83" spans="1:6" hidden="1" outlineLevel="1" x14ac:dyDescent="0.25">
      <c r="A83" s="54" t="s">
        <v>87</v>
      </c>
      <c r="B83" s="58">
        <f>B72</f>
        <v>106.6</v>
      </c>
      <c r="C83" s="58">
        <f>C72</f>
        <v>0</v>
      </c>
      <c r="D83" s="58">
        <f t="shared" ref="D83" si="1">D72</f>
        <v>0</v>
      </c>
      <c r="E83" s="59"/>
      <c r="F83" s="60"/>
    </row>
    <row r="84" spans="1:6" hidden="1" outlineLevel="1" x14ac:dyDescent="0.25">
      <c r="A84" s="5"/>
      <c r="B84" s="61">
        <f>B78+B79+B80+B81-B75+B83+B82</f>
        <v>5.2381210480234586E-11</v>
      </c>
      <c r="C84" s="61">
        <f t="shared" ref="C84:D84" si="2">C78+C79+C80+C81-C75+C83</f>
        <v>0</v>
      </c>
      <c r="D84" s="61">
        <f t="shared" si="2"/>
        <v>0</v>
      </c>
      <c r="E84" s="52"/>
      <c r="F84" s="5"/>
    </row>
    <row r="85" spans="1:6" hidden="1" outlineLevel="1" x14ac:dyDescent="0.25"/>
    <row r="86" spans="1:6" collapsed="1" x14ac:dyDescent="0.25"/>
  </sheetData>
  <mergeCells count="16">
    <mergeCell ref="A2:F2"/>
    <mergeCell ref="A3:F3"/>
    <mergeCell ref="A6:F6"/>
    <mergeCell ref="E7:E10"/>
    <mergeCell ref="A12:F12"/>
    <mergeCell ref="A70:F70"/>
    <mergeCell ref="A13:A18"/>
    <mergeCell ref="E15:E18"/>
    <mergeCell ref="A19:A28"/>
    <mergeCell ref="E23:E28"/>
    <mergeCell ref="A32:F32"/>
    <mergeCell ref="A36:A54"/>
    <mergeCell ref="E36:E54"/>
    <mergeCell ref="A55:A63"/>
    <mergeCell ref="E55:E60"/>
    <mergeCell ref="A66:F66"/>
  </mergeCells>
  <pageMargins left="0.51181102362204722" right="0.19685039370078741" top="0.35433070866141736" bottom="0.19685039370078741" header="0.31496062992125984" footer="0.31496062992125984"/>
  <pageSetup paperSize="9" scale="84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уточ декаб</vt:lpstr>
      <vt:lpstr>'уточ декаб'!Заголовки_для_печати</vt:lpstr>
      <vt:lpstr>'уточ декаб'!Область_печати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2025-12-18T10:11:17Z</cp:lastPrinted>
  <dcterms:created xsi:type="dcterms:W3CDTF">2025-12-16T06:34:13Z</dcterms:created>
  <dcterms:modified xsi:type="dcterms:W3CDTF">2025-12-18T10:11:19Z</dcterms:modified>
</cp:coreProperties>
</file>