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60" yWindow="7425" windowWidth="20730" windowHeight="4770" activeTab="1"/>
  </bookViews>
  <sheets>
    <sheet name="Программы" sheetId="2" r:id="rId1"/>
    <sheet name="Ведомственная" sheetId="1" r:id="rId2"/>
    <sheet name="Раздел, подраздел" sheetId="3" r:id="rId3"/>
  </sheets>
  <definedNames>
    <definedName name="_xlnm._FilterDatabase" localSheetId="1" hidden="1">Ведомственная!$F$1:$F$718</definedName>
    <definedName name="_xlnm._FilterDatabase" localSheetId="0" hidden="1">Программы!$A$8:$H$8</definedName>
    <definedName name="_xlnm.Print_Titles" localSheetId="1">Ведомственная!$8:$9</definedName>
    <definedName name="_xlnm.Print_Titles" localSheetId="0">Программы!$7:$8</definedName>
    <definedName name="_xlnm.Print_Titles" localSheetId="2">'Раздел, подраздел'!$7:$7</definedName>
    <definedName name="_xlnm.Print_Area" localSheetId="1">Ведомственная!$A$1:$I$1391</definedName>
    <definedName name="_xlnm.Print_Area" localSheetId="0">Программы!$A$1:$H$982</definedName>
    <definedName name="_xlnm.Print_Area" localSheetId="2">'Раздел, подраздел'!$A$1:$F$57</definedName>
  </definedNames>
  <calcPr calcId="145621"/>
</workbook>
</file>

<file path=xl/calcChain.xml><?xml version="1.0" encoding="utf-8"?>
<calcChain xmlns="http://schemas.openxmlformats.org/spreadsheetml/2006/main">
  <c r="G486" i="1" l="1"/>
  <c r="G483" i="1"/>
  <c r="G630" i="2" l="1"/>
  <c r="H630" i="2"/>
  <c r="G631" i="2"/>
  <c r="G629" i="2" s="1"/>
  <c r="H631" i="2"/>
  <c r="H629" i="2"/>
  <c r="F165" i="2" l="1"/>
  <c r="H170" i="2"/>
  <c r="G171" i="2"/>
  <c r="G170" i="2" s="1"/>
  <c r="H171" i="2"/>
  <c r="F170" i="2"/>
  <c r="F171" i="2"/>
  <c r="G387" i="1"/>
  <c r="H395" i="1"/>
  <c r="I395" i="1"/>
  <c r="G395" i="1"/>
  <c r="F631" i="2" l="1"/>
  <c r="G701" i="1"/>
  <c r="F522" i="2"/>
  <c r="H951" i="1"/>
  <c r="I951" i="1"/>
  <c r="G951" i="1"/>
  <c r="H938" i="1"/>
  <c r="I938" i="1"/>
  <c r="G938" i="1"/>
  <c r="G408" i="1" l="1"/>
  <c r="G405" i="1"/>
  <c r="G687" i="1"/>
  <c r="G15" i="1" l="1"/>
  <c r="G19" i="1"/>
  <c r="G149" i="1" l="1"/>
  <c r="G565" i="1"/>
  <c r="K37" i="1"/>
  <c r="G336" i="1" l="1"/>
  <c r="K49" i="1"/>
  <c r="G49" i="1"/>
  <c r="G603" i="1"/>
  <c r="G592" i="1"/>
  <c r="G591" i="1"/>
  <c r="G167" i="1" l="1"/>
  <c r="G506" i="1" l="1"/>
  <c r="G502" i="1"/>
  <c r="G478" i="1"/>
  <c r="G461" i="1"/>
  <c r="G418" i="1"/>
  <c r="G257" i="1"/>
  <c r="G254" i="1"/>
  <c r="G245" i="1"/>
  <c r="I257" i="1" l="1"/>
  <c r="H674" i="1"/>
  <c r="H644" i="1"/>
  <c r="I240" i="1"/>
  <c r="H240" i="1"/>
  <c r="G674" i="1"/>
  <c r="G644" i="1"/>
  <c r="G580" i="1"/>
  <c r="G240" i="1"/>
  <c r="G209" i="1"/>
  <c r="G133" i="1" l="1"/>
  <c r="G113" i="1" l="1"/>
  <c r="G94" i="1"/>
  <c r="G91" i="1"/>
  <c r="G89" i="1"/>
  <c r="G87" i="1" l="1"/>
  <c r="G85" i="1"/>
  <c r="H184" i="1" l="1"/>
  <c r="H167" i="1"/>
  <c r="G184" i="1"/>
  <c r="G436" i="1" l="1"/>
  <c r="G433" i="1"/>
  <c r="G651" i="1"/>
  <c r="G381" i="1"/>
  <c r="G379" i="1"/>
  <c r="G327" i="1"/>
  <c r="G324" i="1"/>
  <c r="G321" i="1"/>
  <c r="G533" i="1"/>
  <c r="G517" i="1"/>
  <c r="G566" i="1"/>
  <c r="G562" i="1"/>
  <c r="G559" i="1"/>
  <c r="G556" i="1"/>
  <c r="G135" i="2"/>
  <c r="H135" i="2"/>
  <c r="F135" i="2"/>
  <c r="G612" i="1"/>
  <c r="H620" i="1"/>
  <c r="H619" i="1" s="1"/>
  <c r="H618" i="1" s="1"/>
  <c r="H612" i="1" s="1"/>
  <c r="I620" i="1"/>
  <c r="I619" i="1" s="1"/>
  <c r="I618" i="1" s="1"/>
  <c r="I612" i="1" s="1"/>
  <c r="G618" i="1"/>
  <c r="G619" i="1"/>
  <c r="G620" i="1"/>
  <c r="L31" i="1"/>
  <c r="H89" i="1" l="1"/>
  <c r="H192" i="1" l="1"/>
  <c r="G59" i="2" l="1"/>
  <c r="H59" i="2"/>
  <c r="F59" i="2"/>
  <c r="G167" i="2"/>
  <c r="G166" i="2" s="1"/>
  <c r="H167" i="2"/>
  <c r="H166" i="2" s="1"/>
  <c r="F167" i="2"/>
  <c r="F166" i="2" s="1"/>
  <c r="G169" i="2"/>
  <c r="G168" i="2" s="1"/>
  <c r="H169" i="2"/>
  <c r="H168" i="2" s="1"/>
  <c r="F169" i="2"/>
  <c r="F168" i="2" s="1"/>
  <c r="G86" i="2" l="1"/>
  <c r="G85" i="2" s="1"/>
  <c r="G84" i="2" s="1"/>
  <c r="H86" i="2"/>
  <c r="H85" i="2" s="1"/>
  <c r="H84" i="2" s="1"/>
  <c r="F86" i="2"/>
  <c r="F85" i="2" s="1"/>
  <c r="F84" i="2" s="1"/>
  <c r="H390" i="1"/>
  <c r="I390" i="1"/>
  <c r="H387" i="1"/>
  <c r="H388" i="1"/>
  <c r="I388" i="1"/>
  <c r="I387" i="1" s="1"/>
  <c r="G390" i="1" l="1"/>
  <c r="G388" i="1"/>
  <c r="G389" i="1"/>
  <c r="G383" i="1"/>
  <c r="G382" i="1" s="1"/>
  <c r="G192" i="1" l="1"/>
  <c r="G43" i="1" l="1"/>
  <c r="G586" i="2" l="1"/>
  <c r="H586" i="2"/>
  <c r="G587" i="2"/>
  <c r="H587" i="2"/>
  <c r="F586" i="2"/>
  <c r="F587" i="2"/>
  <c r="F585" i="2" l="1"/>
  <c r="H585" i="2"/>
  <c r="G585" i="2"/>
  <c r="H788" i="1"/>
  <c r="I788" i="1"/>
  <c r="G788" i="1"/>
  <c r="G155" i="2" l="1"/>
  <c r="H155" i="2"/>
  <c r="F155" i="2"/>
  <c r="G156" i="2"/>
  <c r="H156" i="2"/>
  <c r="F156" i="2"/>
  <c r="I604" i="1"/>
  <c r="H604" i="1"/>
  <c r="G604" i="1"/>
  <c r="H154" i="2" l="1"/>
  <c r="G154" i="2"/>
  <c r="F154" i="2"/>
  <c r="G1382" i="1" l="1"/>
  <c r="G1388" i="1"/>
  <c r="G1387" i="1" s="1"/>
  <c r="G800" i="1" l="1"/>
  <c r="H150" i="1" l="1"/>
  <c r="H149" i="1"/>
  <c r="G108" i="2" l="1"/>
  <c r="G107" i="2" s="1"/>
  <c r="H108" i="2"/>
  <c r="H107" i="2" s="1"/>
  <c r="F108" i="2"/>
  <c r="F107" i="2" s="1"/>
  <c r="G357" i="2"/>
  <c r="G356" i="2" s="1"/>
  <c r="H357" i="2"/>
  <c r="H356" i="2" s="1"/>
  <c r="F357" i="2"/>
  <c r="F356" i="2" s="1"/>
  <c r="G266" i="1"/>
  <c r="I718" i="1" l="1"/>
  <c r="H718" i="1"/>
  <c r="G869" i="2" l="1"/>
  <c r="H869" i="2"/>
  <c r="F869" i="2"/>
  <c r="F814" i="2"/>
  <c r="G814" i="2"/>
  <c r="H814" i="2"/>
  <c r="G1169" i="1"/>
  <c r="G1168" i="1" s="1"/>
  <c r="H1159" i="1"/>
  <c r="I1159" i="1"/>
  <c r="G1159" i="1"/>
  <c r="G718" i="2"/>
  <c r="H718" i="2"/>
  <c r="F718" i="2"/>
  <c r="H1014" i="1"/>
  <c r="I1014" i="1"/>
  <c r="G1014" i="1"/>
  <c r="H647" i="2"/>
  <c r="G647" i="2"/>
  <c r="F647" i="2"/>
  <c r="G979" i="1"/>
  <c r="F376" i="2"/>
  <c r="F395" i="2"/>
  <c r="F423" i="2"/>
  <c r="F422" i="2" s="1"/>
  <c r="G548" i="1"/>
  <c r="G522" i="1"/>
  <c r="G530" i="1"/>
  <c r="G286" i="2"/>
  <c r="G285" i="2" s="1"/>
  <c r="H286" i="2"/>
  <c r="H285" i="2" s="1"/>
  <c r="F286" i="2"/>
  <c r="F285" i="2" s="1"/>
  <c r="G428" i="1"/>
  <c r="G265" i="2"/>
  <c r="H265" i="2"/>
  <c r="F265" i="2"/>
  <c r="H412" i="1"/>
  <c r="H411" i="1" s="1"/>
  <c r="H410" i="1" s="1"/>
  <c r="H409" i="1" s="1"/>
  <c r="I412" i="1"/>
  <c r="I411" i="1" s="1"/>
  <c r="I410" i="1" s="1"/>
  <c r="I409" i="1" s="1"/>
  <c r="G412" i="1"/>
  <c r="G411" i="1" s="1"/>
  <c r="G410" i="1" s="1"/>
  <c r="G409" i="1" s="1"/>
  <c r="G178" i="2"/>
  <c r="G177" i="2" s="1"/>
  <c r="H178" i="2"/>
  <c r="H177" i="2" s="1"/>
  <c r="F178" i="2"/>
  <c r="F177" i="2" s="1"/>
  <c r="H397" i="1"/>
  <c r="I397" i="1"/>
  <c r="G397" i="1"/>
  <c r="G364" i="1" l="1"/>
  <c r="H364" i="1"/>
  <c r="I364" i="1"/>
  <c r="F425" i="2"/>
  <c r="G425" i="2"/>
  <c r="H425" i="2"/>
  <c r="F427" i="2"/>
  <c r="G427" i="2"/>
  <c r="H427" i="2"/>
  <c r="G429" i="2"/>
  <c r="H429" i="2"/>
  <c r="F429" i="2"/>
  <c r="H310" i="1"/>
  <c r="G424" i="2" s="1"/>
  <c r="I310" i="1"/>
  <c r="H424" i="2" s="1"/>
  <c r="G310" i="1"/>
  <c r="F424" i="2" s="1"/>
  <c r="H312" i="1"/>
  <c r="G426" i="2" s="1"/>
  <c r="I312" i="1"/>
  <c r="H426" i="2" s="1"/>
  <c r="G312" i="1"/>
  <c r="F426" i="2" s="1"/>
  <c r="H314" i="1"/>
  <c r="G428" i="2" s="1"/>
  <c r="I314" i="1"/>
  <c r="H428" i="2" s="1"/>
  <c r="G314" i="1"/>
  <c r="F428" i="2" s="1"/>
  <c r="I309" i="1" l="1"/>
  <c r="I308" i="1" s="1"/>
  <c r="H309" i="1"/>
  <c r="H308" i="1" s="1"/>
  <c r="H421" i="2"/>
  <c r="G309" i="1"/>
  <c r="G308" i="1" s="1"/>
  <c r="G67" i="2"/>
  <c r="G66" i="2" s="1"/>
  <c r="H67" i="2"/>
  <c r="H66" i="2" s="1"/>
  <c r="F67" i="2"/>
  <c r="F66" i="2" s="1"/>
  <c r="H197" i="1"/>
  <c r="H196" i="1" s="1"/>
  <c r="I197" i="1"/>
  <c r="I196" i="1" s="1"/>
  <c r="G197" i="1"/>
  <c r="G196" i="1" s="1"/>
  <c r="F28" i="2"/>
  <c r="G28" i="2"/>
  <c r="H28" i="2"/>
  <c r="G29" i="2"/>
  <c r="H29" i="2"/>
  <c r="F29" i="2"/>
  <c r="H52" i="1"/>
  <c r="G27" i="2" s="1"/>
  <c r="I52" i="1"/>
  <c r="H27" i="2" s="1"/>
  <c r="G52" i="1"/>
  <c r="G961" i="2"/>
  <c r="H961" i="2"/>
  <c r="F961" i="2"/>
  <c r="G27" i="1"/>
  <c r="F27" i="2" l="1"/>
  <c r="G474" i="2"/>
  <c r="G473" i="2" s="1"/>
  <c r="G472" i="2" s="1"/>
  <c r="H474" i="2"/>
  <c r="H473" i="2" s="1"/>
  <c r="H472" i="2" s="1"/>
  <c r="F474" i="2"/>
  <c r="F473" i="2" s="1"/>
  <c r="F472" i="2" s="1"/>
  <c r="E55" i="3"/>
  <c r="F55" i="3"/>
  <c r="D55" i="3"/>
  <c r="I724" i="1"/>
  <c r="H724" i="1"/>
  <c r="G724" i="1"/>
  <c r="I723" i="1"/>
  <c r="H723" i="1"/>
  <c r="G723" i="1"/>
  <c r="G722" i="1" s="1"/>
  <c r="I722" i="1"/>
  <c r="H722" i="1"/>
  <c r="G721" i="1" l="1"/>
  <c r="G720" i="1" s="1"/>
  <c r="G719" i="1" s="1"/>
  <c r="H721" i="1"/>
  <c r="H720" i="1" s="1"/>
  <c r="H719" i="1" s="1"/>
  <c r="I721" i="1"/>
  <c r="I720" i="1" s="1"/>
  <c r="I719" i="1" s="1"/>
  <c r="E54" i="3"/>
  <c r="F54" i="3"/>
  <c r="D54" i="3"/>
  <c r="G106" i="2" l="1"/>
  <c r="G105" i="2" s="1"/>
  <c r="H106" i="2"/>
  <c r="H105" i="2" s="1"/>
  <c r="F106" i="2"/>
  <c r="F105" i="2" s="1"/>
  <c r="F112" i="2"/>
  <c r="F111" i="2" s="1"/>
  <c r="F110" i="2" s="1"/>
  <c r="G112" i="2"/>
  <c r="G111" i="2" s="1"/>
  <c r="G110" i="2" s="1"/>
  <c r="H112" i="2"/>
  <c r="H111" i="2" s="1"/>
  <c r="H110" i="2" s="1"/>
  <c r="G362" i="1"/>
  <c r="G361" i="1" s="1"/>
  <c r="G360" i="1" s="1"/>
  <c r="H362" i="1"/>
  <c r="I362" i="1"/>
  <c r="I361" i="1" s="1"/>
  <c r="I360" i="1" s="1"/>
  <c r="F104" i="2" l="1"/>
  <c r="F103" i="2" s="1"/>
  <c r="H104" i="2"/>
  <c r="H103" i="2" s="1"/>
  <c r="G104" i="2"/>
  <c r="G103" i="2" s="1"/>
  <c r="H361" i="1"/>
  <c r="H360" i="1" s="1"/>
  <c r="I1197" i="1"/>
  <c r="I1196" i="1" s="1"/>
  <c r="I1195" i="1" s="1"/>
  <c r="I1194" i="1" s="1"/>
  <c r="G962" i="2" l="1"/>
  <c r="H962" i="2"/>
  <c r="F962" i="2"/>
  <c r="G229" i="1"/>
  <c r="G228" i="1" s="1"/>
  <c r="G811" i="2" l="1"/>
  <c r="H811" i="2"/>
  <c r="F811" i="2"/>
  <c r="H1221" i="1" l="1"/>
  <c r="I1221" i="1"/>
  <c r="G1221" i="1"/>
  <c r="G520" i="2" l="1"/>
  <c r="H520" i="2"/>
  <c r="F520" i="2"/>
  <c r="G745" i="1"/>
  <c r="G170" i="1" l="1"/>
  <c r="G157" i="1"/>
  <c r="G915" i="2" l="1"/>
  <c r="H915" i="2"/>
  <c r="F915" i="2"/>
  <c r="G933" i="2"/>
  <c r="G932" i="2" s="1"/>
  <c r="G931" i="2" s="1"/>
  <c r="G930" i="2" s="1"/>
  <c r="G929" i="2" s="1"/>
  <c r="H933" i="2"/>
  <c r="H932" i="2" s="1"/>
  <c r="H931" i="2" s="1"/>
  <c r="H930" i="2" s="1"/>
  <c r="H929" i="2" s="1"/>
  <c r="F933" i="2"/>
  <c r="F932" i="2" s="1"/>
  <c r="F931" i="2" s="1"/>
  <c r="F930" i="2" s="1"/>
  <c r="F929" i="2" s="1"/>
  <c r="I128" i="1"/>
  <c r="I127" i="1" s="1"/>
  <c r="I126" i="1" s="1"/>
  <c r="H128" i="1"/>
  <c r="H127" i="1" s="1"/>
  <c r="G128" i="1"/>
  <c r="G127" i="1" s="1"/>
  <c r="G126" i="1" s="1"/>
  <c r="H126" i="1" l="1"/>
  <c r="H125" i="1" s="1"/>
  <c r="I125" i="1"/>
  <c r="G125" i="1"/>
  <c r="G841" i="2" l="1"/>
  <c r="H841" i="2"/>
  <c r="G842" i="2"/>
  <c r="H842" i="2"/>
  <c r="G843" i="2"/>
  <c r="H843" i="2"/>
  <c r="F843" i="2"/>
  <c r="F842" i="2"/>
  <c r="F841" i="2"/>
  <c r="H1382" i="1"/>
  <c r="I1382" i="1"/>
  <c r="G447" i="2" l="1"/>
  <c r="H447" i="2"/>
  <c r="F447" i="2"/>
  <c r="G625" i="1"/>
  <c r="G624" i="1" s="1"/>
  <c r="G623" i="1" s="1"/>
  <c r="G622" i="1" s="1"/>
  <c r="G837" i="2" l="1"/>
  <c r="H837" i="2"/>
  <c r="F837" i="2"/>
  <c r="G1187" i="1"/>
  <c r="G971" i="2" l="1"/>
  <c r="H971" i="2"/>
  <c r="F971" i="2"/>
  <c r="G569" i="1"/>
  <c r="G568" i="1" s="1"/>
  <c r="F977" i="2" l="1"/>
  <c r="G977" i="2"/>
  <c r="H977" i="2"/>
  <c r="G976" i="2"/>
  <c r="H976" i="2"/>
  <c r="F976" i="2"/>
  <c r="H141" i="1"/>
  <c r="I141" i="1"/>
  <c r="G141" i="1"/>
  <c r="F975" i="2" l="1"/>
  <c r="G975" i="2"/>
  <c r="H975" i="2"/>
  <c r="G61" i="2"/>
  <c r="H61" i="2"/>
  <c r="F61" i="2"/>
  <c r="I194" i="1"/>
  <c r="I191" i="1" s="1"/>
  <c r="H194" i="1"/>
  <c r="H191" i="1" s="1"/>
  <c r="H190" i="1" s="1"/>
  <c r="H189" i="1" s="1"/>
  <c r="G194" i="1"/>
  <c r="G191" i="1" s="1"/>
  <c r="G190" i="1" l="1"/>
  <c r="G189" i="1" s="1"/>
  <c r="G188" i="1" s="1"/>
  <c r="D21" i="3" s="1"/>
  <c r="H188" i="1"/>
  <c r="E21" i="3" s="1"/>
  <c r="I190" i="1"/>
  <c r="I189" i="1" s="1"/>
  <c r="I188" i="1" s="1"/>
  <c r="F21" i="3" s="1"/>
  <c r="G83" i="2" l="1"/>
  <c r="H83" i="2"/>
  <c r="F83" i="2"/>
  <c r="G44" i="2" l="1"/>
  <c r="G43" i="2" s="1"/>
  <c r="G42" i="2" s="1"/>
  <c r="G41" i="2" s="1"/>
  <c r="H44" i="2"/>
  <c r="H43" i="2" s="1"/>
  <c r="H42" i="2" s="1"/>
  <c r="H41" i="2" s="1"/>
  <c r="G838" i="2"/>
  <c r="H838" i="2"/>
  <c r="G1138" i="1"/>
  <c r="F838" i="2" s="1"/>
  <c r="I1137" i="1"/>
  <c r="I1136" i="1" s="1"/>
  <c r="H1137" i="1"/>
  <c r="H1136" i="1" s="1"/>
  <c r="G1178" i="1"/>
  <c r="G1177" i="1" s="1"/>
  <c r="G1176" i="1" s="1"/>
  <c r="G1175" i="1" s="1"/>
  <c r="G1174" i="1" s="1"/>
  <c r="I1177" i="1"/>
  <c r="I1176" i="1" s="1"/>
  <c r="I1175" i="1" s="1"/>
  <c r="I1174" i="1" s="1"/>
  <c r="H1177" i="1"/>
  <c r="H1176" i="1" s="1"/>
  <c r="H1175" i="1" s="1"/>
  <c r="H1174" i="1" s="1"/>
  <c r="F44" i="2" l="1"/>
  <c r="F43" i="2" s="1"/>
  <c r="F42" i="2" s="1"/>
  <c r="F41" i="2" s="1"/>
  <c r="F40" i="2" s="1"/>
  <c r="G1137" i="1"/>
  <c r="G1136" i="1" s="1"/>
  <c r="G40" i="2"/>
  <c r="H40" i="2"/>
  <c r="G633" i="2" l="1"/>
  <c r="H633" i="2"/>
  <c r="F633" i="2"/>
  <c r="G640" i="2"/>
  <c r="H640" i="2"/>
  <c r="F640" i="2"/>
  <c r="G625" i="2"/>
  <c r="H625" i="2"/>
  <c r="F625" i="2"/>
  <c r="G975" i="1" l="1"/>
  <c r="G958" i="1"/>
  <c r="G946" i="1"/>
  <c r="G64" i="2" l="1"/>
  <c r="H64" i="2"/>
  <c r="F64" i="2"/>
  <c r="G82" i="2"/>
  <c r="H82" i="2"/>
  <c r="F82" i="2"/>
  <c r="G299" i="2"/>
  <c r="H299" i="2"/>
  <c r="F299" i="2"/>
  <c r="G438" i="1" l="1"/>
  <c r="G437" i="1" s="1"/>
  <c r="G380" i="1"/>
  <c r="G106" i="1" l="1"/>
  <c r="F923" i="2" l="1"/>
  <c r="H923" i="2"/>
  <c r="G923" i="2"/>
  <c r="G768" i="2" l="1"/>
  <c r="H768" i="2"/>
  <c r="F768" i="2"/>
  <c r="G367" i="2"/>
  <c r="G366" i="2" s="1"/>
  <c r="H367" i="2"/>
  <c r="H366" i="2" s="1"/>
  <c r="F367" i="2"/>
  <c r="F366" i="2" s="1"/>
  <c r="I1388" i="1"/>
  <c r="I1387" i="1" s="1"/>
  <c r="H1388" i="1"/>
  <c r="H1387" i="1" s="1"/>
  <c r="G1327" i="1"/>
  <c r="G1326" i="1" s="1"/>
  <c r="G1325" i="1" s="1"/>
  <c r="G1324" i="1" s="1"/>
  <c r="H1151" i="1"/>
  <c r="I1151" i="1"/>
  <c r="G1151" i="1"/>
  <c r="G696" i="2"/>
  <c r="H696" i="2"/>
  <c r="G697" i="2"/>
  <c r="H697" i="2"/>
  <c r="F697" i="2"/>
  <c r="F696" i="2"/>
  <c r="H1065" i="1"/>
  <c r="I1065" i="1"/>
  <c r="G1065" i="1"/>
  <c r="F695" i="2" l="1"/>
  <c r="H695" i="2"/>
  <c r="G695" i="2"/>
  <c r="G161" i="2" l="1"/>
  <c r="H161" i="2"/>
  <c r="F161" i="2"/>
  <c r="H420" i="2"/>
  <c r="G431" i="2"/>
  <c r="G430" i="2" s="1"/>
  <c r="H431" i="2"/>
  <c r="F431" i="2"/>
  <c r="F430" i="2" s="1"/>
  <c r="F421" i="2" s="1"/>
  <c r="G360" i="2"/>
  <c r="H360" i="2"/>
  <c r="F360" i="2"/>
  <c r="G362" i="2"/>
  <c r="G361" i="2" s="1"/>
  <c r="H362" i="2"/>
  <c r="H361" i="2" s="1"/>
  <c r="F362" i="2"/>
  <c r="F361" i="2" s="1"/>
  <c r="G365" i="2"/>
  <c r="H365" i="2"/>
  <c r="F365" i="2"/>
  <c r="G370" i="2"/>
  <c r="H370" i="2"/>
  <c r="F370" i="2"/>
  <c r="G373" i="2"/>
  <c r="H373" i="2"/>
  <c r="F373" i="2"/>
  <c r="G381" i="2"/>
  <c r="H381" i="2"/>
  <c r="F381" i="2"/>
  <c r="G384" i="2"/>
  <c r="H384" i="2"/>
  <c r="F384" i="2"/>
  <c r="G390" i="2"/>
  <c r="G389" i="2" s="1"/>
  <c r="H390" i="2"/>
  <c r="H389" i="2" s="1"/>
  <c r="F390" i="2"/>
  <c r="F389" i="2" s="1"/>
  <c r="G398" i="2"/>
  <c r="H398" i="2"/>
  <c r="F398" i="2"/>
  <c r="G401" i="2"/>
  <c r="H401" i="2"/>
  <c r="F401" i="2"/>
  <c r="G404" i="2"/>
  <c r="H404" i="2"/>
  <c r="F404" i="2"/>
  <c r="G409" i="2"/>
  <c r="H409" i="2"/>
  <c r="F409" i="2"/>
  <c r="G413" i="2"/>
  <c r="G412" i="2" s="1"/>
  <c r="H413" i="2"/>
  <c r="H412" i="2" s="1"/>
  <c r="F413" i="2"/>
  <c r="F412" i="2" s="1"/>
  <c r="G416" i="2"/>
  <c r="H416" i="2"/>
  <c r="F416" i="2"/>
  <c r="G419" i="2"/>
  <c r="H419" i="2"/>
  <c r="G418" i="2"/>
  <c r="H418" i="2"/>
  <c r="F419" i="2"/>
  <c r="F420" i="2" l="1"/>
  <c r="G421" i="2"/>
  <c r="G420" i="2" s="1"/>
  <c r="H417" i="2"/>
  <c r="G417" i="2"/>
  <c r="I512" i="1"/>
  <c r="H512" i="1"/>
  <c r="G512" i="1"/>
  <c r="I514" i="1"/>
  <c r="H514" i="1"/>
  <c r="G514" i="1"/>
  <c r="I516" i="1"/>
  <c r="H516" i="1"/>
  <c r="G516" i="1"/>
  <c r="I518" i="1"/>
  <c r="H518" i="1"/>
  <c r="G518" i="1"/>
  <c r="I520" i="1"/>
  <c r="H520" i="1"/>
  <c r="G520" i="1"/>
  <c r="I524" i="1"/>
  <c r="H524" i="1"/>
  <c r="G524" i="1"/>
  <c r="I526" i="1"/>
  <c r="H526" i="1"/>
  <c r="G526" i="1"/>
  <c r="I528" i="1"/>
  <c r="H528" i="1"/>
  <c r="G528" i="1"/>
  <c r="I532" i="1"/>
  <c r="H532" i="1"/>
  <c r="G532" i="1"/>
  <c r="I534" i="1"/>
  <c r="H534" i="1"/>
  <c r="G534" i="1"/>
  <c r="I536" i="1"/>
  <c r="H536" i="1"/>
  <c r="G536" i="1"/>
  <c r="I538" i="1"/>
  <c r="H538" i="1"/>
  <c r="G538" i="1"/>
  <c r="I540" i="1"/>
  <c r="H540" i="1"/>
  <c r="G540" i="1"/>
  <c r="I542" i="1"/>
  <c r="H542" i="1"/>
  <c r="G542" i="1"/>
  <c r="H544" i="1"/>
  <c r="I544" i="1"/>
  <c r="G544" i="1"/>
  <c r="H550" i="1"/>
  <c r="H547" i="1" s="1"/>
  <c r="H546" i="1" s="1"/>
  <c r="I550" i="1"/>
  <c r="I547" i="1" s="1"/>
  <c r="I546" i="1" s="1"/>
  <c r="G550" i="1"/>
  <c r="F418" i="2"/>
  <c r="F417" i="2" s="1"/>
  <c r="H415" i="2"/>
  <c r="H414" i="2" s="1"/>
  <c r="G415" i="2"/>
  <c r="G414" i="2" s="1"/>
  <c r="F415" i="2"/>
  <c r="F414" i="2" s="1"/>
  <c r="H411" i="2"/>
  <c r="H410" i="2" s="1"/>
  <c r="G411" i="2"/>
  <c r="G410" i="2" s="1"/>
  <c r="F411" i="2"/>
  <c r="F410" i="2" s="1"/>
  <c r="H408" i="2"/>
  <c r="H407" i="2" s="1"/>
  <c r="G408" i="2"/>
  <c r="G407" i="2" s="1"/>
  <c r="F408" i="2"/>
  <c r="F407" i="2" s="1"/>
  <c r="H406" i="2"/>
  <c r="H405" i="2" s="1"/>
  <c r="G406" i="2"/>
  <c r="G405" i="2" s="1"/>
  <c r="F406" i="2"/>
  <c r="F405" i="2" s="1"/>
  <c r="H403" i="2"/>
  <c r="H402" i="2" s="1"/>
  <c r="G403" i="2"/>
  <c r="G402" i="2" s="1"/>
  <c r="F403" i="2"/>
  <c r="F402" i="2" s="1"/>
  <c r="H400" i="2"/>
  <c r="H399" i="2" s="1"/>
  <c r="G400" i="2"/>
  <c r="G399" i="2" s="1"/>
  <c r="F400" i="2"/>
  <c r="F399" i="2" s="1"/>
  <c r="H397" i="2"/>
  <c r="H396" i="2" s="1"/>
  <c r="G397" i="2"/>
  <c r="G396" i="2" s="1"/>
  <c r="F397" i="2"/>
  <c r="F396" i="2" s="1"/>
  <c r="H394" i="2"/>
  <c r="H393" i="2" s="1"/>
  <c r="G394" i="2"/>
  <c r="G393" i="2" s="1"/>
  <c r="F394" i="2"/>
  <c r="F393" i="2" s="1"/>
  <c r="H392" i="2"/>
  <c r="H391" i="2" s="1"/>
  <c r="G392" i="2"/>
  <c r="G391" i="2" s="1"/>
  <c r="F392" i="2"/>
  <c r="F391" i="2" s="1"/>
  <c r="H388" i="2"/>
  <c r="H387" i="2" s="1"/>
  <c r="G388" i="2"/>
  <c r="G387" i="2" s="1"/>
  <c r="F388" i="2"/>
  <c r="F387" i="2" s="1"/>
  <c r="H386" i="2"/>
  <c r="H385" i="2" s="1"/>
  <c r="G386" i="2"/>
  <c r="G385" i="2" s="1"/>
  <c r="F386" i="2"/>
  <c r="F385" i="2" s="1"/>
  <c r="H383" i="2"/>
  <c r="H382" i="2" s="1"/>
  <c r="G383" i="2"/>
  <c r="G382" i="2" s="1"/>
  <c r="F383" i="2"/>
  <c r="F382" i="2" s="1"/>
  <c r="H380" i="2"/>
  <c r="H379" i="2" s="1"/>
  <c r="G380" i="2"/>
  <c r="G379" i="2" s="1"/>
  <c r="F380" i="2"/>
  <c r="F379" i="2" s="1"/>
  <c r="H378" i="2"/>
  <c r="H377" i="2" s="1"/>
  <c r="G378" i="2"/>
  <c r="G377" i="2" s="1"/>
  <c r="F378" i="2"/>
  <c r="F377" i="2" s="1"/>
  <c r="H375" i="2"/>
  <c r="H374" i="2" s="1"/>
  <c r="G375" i="2"/>
  <c r="G374" i="2" s="1"/>
  <c r="F375" i="2"/>
  <c r="F374" i="2" s="1"/>
  <c r="H372" i="2"/>
  <c r="H371" i="2" s="1"/>
  <c r="G372" i="2"/>
  <c r="G371" i="2" s="1"/>
  <c r="F372" i="2"/>
  <c r="F371" i="2" s="1"/>
  <c r="H369" i="2"/>
  <c r="H368" i="2" s="1"/>
  <c r="G369" i="2"/>
  <c r="G368" i="2" s="1"/>
  <c r="F369" i="2"/>
  <c r="F368" i="2" s="1"/>
  <c r="H364" i="2"/>
  <c r="H363" i="2" s="1"/>
  <c r="G364" i="2"/>
  <c r="G363" i="2" s="1"/>
  <c r="F364" i="2"/>
  <c r="F363" i="2" s="1"/>
  <c r="G359" i="2"/>
  <c r="G358" i="2" s="1"/>
  <c r="H359" i="2"/>
  <c r="H358" i="2" s="1"/>
  <c r="F359" i="2"/>
  <c r="F358" i="2" s="1"/>
  <c r="I306" i="1"/>
  <c r="H306" i="1"/>
  <c r="G306" i="1"/>
  <c r="I304" i="1"/>
  <c r="H304" i="1"/>
  <c r="G304" i="1"/>
  <c r="I302" i="1"/>
  <c r="H302" i="1"/>
  <c r="G302" i="1"/>
  <c r="I300" i="1"/>
  <c r="H300" i="1"/>
  <c r="G300" i="1"/>
  <c r="I298" i="1"/>
  <c r="H298" i="1"/>
  <c r="G298" i="1"/>
  <c r="I296" i="1"/>
  <c r="H296" i="1"/>
  <c r="G296" i="1"/>
  <c r="I294" i="1"/>
  <c r="H294" i="1"/>
  <c r="G294" i="1"/>
  <c r="I292" i="1"/>
  <c r="H292" i="1"/>
  <c r="G292" i="1"/>
  <c r="I290" i="1"/>
  <c r="H290" i="1"/>
  <c r="G290" i="1"/>
  <c r="I288" i="1"/>
  <c r="H288" i="1"/>
  <c r="G288" i="1"/>
  <c r="I286" i="1"/>
  <c r="H286" i="1"/>
  <c r="G286" i="1"/>
  <c r="I284" i="1"/>
  <c r="H284" i="1"/>
  <c r="G284" i="1"/>
  <c r="I282" i="1"/>
  <c r="H282" i="1"/>
  <c r="G282" i="1"/>
  <c r="I280" i="1"/>
  <c r="H280" i="1"/>
  <c r="G280" i="1"/>
  <c r="I278" i="1"/>
  <c r="H278" i="1"/>
  <c r="G278" i="1"/>
  <c r="I276" i="1"/>
  <c r="H276" i="1"/>
  <c r="G276" i="1"/>
  <c r="I274" i="1"/>
  <c r="H274" i="1"/>
  <c r="G274" i="1"/>
  <c r="I272" i="1"/>
  <c r="H272" i="1"/>
  <c r="G272" i="1"/>
  <c r="I270" i="1"/>
  <c r="H270" i="1"/>
  <c r="G270" i="1"/>
  <c r="H268" i="1"/>
  <c r="I268" i="1"/>
  <c r="G268" i="1"/>
  <c r="I265" i="1" l="1"/>
  <c r="H265" i="1"/>
  <c r="H264" i="1" s="1"/>
  <c r="H263" i="1" s="1"/>
  <c r="G547" i="1"/>
  <c r="G546" i="1" s="1"/>
  <c r="G265" i="1"/>
  <c r="G264" i="1" s="1"/>
  <c r="G263" i="1" s="1"/>
  <c r="G510" i="1"/>
  <c r="I264" i="1"/>
  <c r="I263" i="1" s="1"/>
  <c r="G187" i="2"/>
  <c r="G186" i="2" s="1"/>
  <c r="G185" i="2" s="1"/>
  <c r="H187" i="2"/>
  <c r="H186" i="2" s="1"/>
  <c r="H185" i="2" s="1"/>
  <c r="F187" i="2"/>
  <c r="F186" i="2" s="1"/>
  <c r="F185" i="2" s="1"/>
  <c r="G204" i="1"/>
  <c r="G203" i="1" s="1"/>
  <c r="G202" i="1" s="1"/>
  <c r="G970" i="2"/>
  <c r="G969" i="2" s="1"/>
  <c r="H970" i="2"/>
  <c r="H969" i="2" s="1"/>
  <c r="F970" i="2"/>
  <c r="F969" i="2" s="1"/>
  <c r="G156" i="1"/>
  <c r="G155" i="1" s="1"/>
  <c r="G457" i="2"/>
  <c r="H457" i="2"/>
  <c r="F457" i="2"/>
  <c r="I183" i="1"/>
  <c r="I182" i="1" s="1"/>
  <c r="I181" i="1" s="1"/>
  <c r="H183" i="1"/>
  <c r="H182" i="1" s="1"/>
  <c r="H181" i="1" s="1"/>
  <c r="G183" i="1"/>
  <c r="G182" i="1" s="1"/>
  <c r="G181" i="1" s="1"/>
  <c r="I180" i="1"/>
  <c r="I179" i="1" s="1"/>
  <c r="I178" i="1" s="1"/>
  <c r="I177" i="1" s="1"/>
  <c r="H180" i="1"/>
  <c r="H179" i="1" s="1"/>
  <c r="H178" i="1" s="1"/>
  <c r="H177" i="1" s="1"/>
  <c r="F453" i="2"/>
  <c r="I176" i="1" l="1"/>
  <c r="H176" i="1"/>
  <c r="G179" i="1"/>
  <c r="G178" i="1" s="1"/>
  <c r="G177" i="1" s="1"/>
  <c r="G176" i="1" s="1"/>
  <c r="H453" i="2"/>
  <c r="G453" i="2"/>
  <c r="F527" i="2" l="1"/>
  <c r="G527" i="2"/>
  <c r="H527" i="2"/>
  <c r="G526" i="2"/>
  <c r="H526" i="2"/>
  <c r="F526" i="2"/>
  <c r="I823" i="1"/>
  <c r="H823" i="1"/>
  <c r="G823" i="1"/>
  <c r="G525" i="2" l="1"/>
  <c r="H525" i="2"/>
  <c r="F525" i="2"/>
  <c r="G766" i="2"/>
  <c r="H766" i="2"/>
  <c r="F766" i="2"/>
  <c r="G764" i="2"/>
  <c r="H764" i="2"/>
  <c r="F764" i="2"/>
  <c r="G847" i="2"/>
  <c r="H847" i="2"/>
  <c r="F848" i="2"/>
  <c r="F849" i="2"/>
  <c r="F851" i="2"/>
  <c r="F850" i="2" s="1"/>
  <c r="F853" i="2"/>
  <c r="F854" i="2"/>
  <c r="F856" i="2"/>
  <c r="F857" i="2"/>
  <c r="F859" i="2"/>
  <c r="F858" i="2" s="1"/>
  <c r="F861" i="2"/>
  <c r="F862" i="2"/>
  <c r="F865" i="2"/>
  <c r="F866" i="2"/>
  <c r="F867" i="2"/>
  <c r="F868" i="2"/>
  <c r="F874" i="2"/>
  <c r="F873" i="2" s="1"/>
  <c r="F872" i="2" s="1"/>
  <c r="F871" i="2" s="1"/>
  <c r="F870" i="2" s="1"/>
  <c r="F881" i="2"/>
  <c r="F880" i="2" s="1"/>
  <c r="F885" i="2"/>
  <c r="F884" i="2" s="1"/>
  <c r="F883" i="2" s="1"/>
  <c r="F888" i="2"/>
  <c r="F887" i="2" s="1"/>
  <c r="F890" i="2"/>
  <c r="F889" i="2" s="1"/>
  <c r="F894" i="2"/>
  <c r="F895" i="2"/>
  <c r="F897" i="2"/>
  <c r="F898" i="2"/>
  <c r="F900" i="2"/>
  <c r="F899" i="2" s="1"/>
  <c r="F903" i="2"/>
  <c r="F904" i="2"/>
  <c r="F905" i="2"/>
  <c r="F908" i="2"/>
  <c r="F909" i="2"/>
  <c r="F910" i="2"/>
  <c r="F911" i="2"/>
  <c r="F912" i="2"/>
  <c r="F916" i="2"/>
  <c r="F917" i="2"/>
  <c r="F918" i="2"/>
  <c r="F919" i="2"/>
  <c r="F922" i="2"/>
  <c r="F924" i="2"/>
  <c r="F925" i="2"/>
  <c r="F928" i="2"/>
  <c r="F927" i="2" s="1"/>
  <c r="F926" i="2" s="1"/>
  <c r="F942" i="2"/>
  <c r="F941" i="2" s="1"/>
  <c r="F944" i="2"/>
  <c r="F943" i="2" s="1"/>
  <c r="F946" i="2"/>
  <c r="F947" i="2"/>
  <c r="F948" i="2"/>
  <c r="F950" i="2"/>
  <c r="F949" i="2" s="1"/>
  <c r="F952" i="2"/>
  <c r="F953" i="2"/>
  <c r="F955" i="2"/>
  <c r="F954" i="2" s="1"/>
  <c r="F957" i="2"/>
  <c r="F958" i="2"/>
  <c r="F959" i="2"/>
  <c r="F960" i="2"/>
  <c r="F964" i="2"/>
  <c r="F963" i="2" s="1"/>
  <c r="F966" i="2"/>
  <c r="F967" i="2"/>
  <c r="F968" i="2"/>
  <c r="F973" i="2"/>
  <c r="F974" i="2"/>
  <c r="F979" i="2"/>
  <c r="F980" i="2"/>
  <c r="F847" i="2"/>
  <c r="F864" i="2" l="1"/>
  <c r="F863" i="2" s="1"/>
  <c r="F956" i="2"/>
  <c r="F914" i="2"/>
  <c r="F913" i="2" s="1"/>
  <c r="F921" i="2"/>
  <c r="F920" i="2" s="1"/>
  <c r="F855" i="2"/>
  <c r="F902" i="2"/>
  <c r="F901" i="2" s="1"/>
  <c r="F896" i="2"/>
  <c r="F852" i="2"/>
  <c r="F951" i="2"/>
  <c r="F945" i="2"/>
  <c r="F965" i="2"/>
  <c r="F907" i="2"/>
  <c r="F906" i="2" s="1"/>
  <c r="F886" i="2"/>
  <c r="F882" i="2" s="1"/>
  <c r="F893" i="2"/>
  <c r="F978" i="2"/>
  <c r="F972" i="2"/>
  <c r="H1249" i="1"/>
  <c r="I1249" i="1"/>
  <c r="G1249" i="1"/>
  <c r="F860" i="2" s="1"/>
  <c r="H1247" i="1"/>
  <c r="I1247" i="1"/>
  <c r="G1247" i="1"/>
  <c r="G1244" i="1"/>
  <c r="H1241" i="1"/>
  <c r="I1241" i="1"/>
  <c r="G1241" i="1"/>
  <c r="H1239" i="1"/>
  <c r="I1239" i="1"/>
  <c r="G1239" i="1"/>
  <c r="H1235" i="1"/>
  <c r="I1235" i="1"/>
  <c r="G1235" i="1"/>
  <c r="H1232" i="1"/>
  <c r="H1231" i="1" s="1"/>
  <c r="I1232" i="1"/>
  <c r="I1231" i="1" s="1"/>
  <c r="G1232" i="1"/>
  <c r="G1231" i="1" s="1"/>
  <c r="H1228" i="1"/>
  <c r="H1227" i="1" s="1"/>
  <c r="I1228" i="1"/>
  <c r="I1227" i="1" s="1"/>
  <c r="G1228" i="1"/>
  <c r="G1227" i="1" s="1"/>
  <c r="H1225" i="1"/>
  <c r="H1224" i="1" s="1"/>
  <c r="I1225" i="1"/>
  <c r="I1224" i="1" s="1"/>
  <c r="G1225" i="1"/>
  <c r="G1224" i="1" s="1"/>
  <c r="H1217" i="1"/>
  <c r="I1217" i="1"/>
  <c r="G1217" i="1"/>
  <c r="H1213" i="1"/>
  <c r="H1212" i="1" s="1"/>
  <c r="I1213" i="1"/>
  <c r="I1212" i="1" s="1"/>
  <c r="G1213" i="1"/>
  <c r="G1212" i="1" s="1"/>
  <c r="H1209" i="1"/>
  <c r="H1208" i="1" s="1"/>
  <c r="I1209" i="1"/>
  <c r="I1208" i="1" s="1"/>
  <c r="G1209" i="1"/>
  <c r="G1208" i="1" s="1"/>
  <c r="H1203" i="1"/>
  <c r="H1202" i="1" s="1"/>
  <c r="H1201" i="1" s="1"/>
  <c r="I1203" i="1"/>
  <c r="I1202" i="1" s="1"/>
  <c r="I1201" i="1" s="1"/>
  <c r="G1203" i="1"/>
  <c r="G1202" i="1" s="1"/>
  <c r="G1201" i="1" s="1"/>
  <c r="H1197" i="1"/>
  <c r="H1196" i="1" s="1"/>
  <c r="H1195" i="1" s="1"/>
  <c r="H1194" i="1" s="1"/>
  <c r="G1197" i="1"/>
  <c r="G1196" i="1" s="1"/>
  <c r="G1195" i="1" s="1"/>
  <c r="G1194" i="1" s="1"/>
  <c r="H1190" i="1"/>
  <c r="I1190" i="1"/>
  <c r="G1190" i="1"/>
  <c r="H1187" i="1"/>
  <c r="I1187" i="1"/>
  <c r="H1182" i="1"/>
  <c r="H1181" i="1" s="1"/>
  <c r="H1180" i="1" s="1"/>
  <c r="I1182" i="1"/>
  <c r="I1181" i="1" s="1"/>
  <c r="I1180" i="1" s="1"/>
  <c r="G1182" i="1"/>
  <c r="G1181" i="1" s="1"/>
  <c r="G1180" i="1" s="1"/>
  <c r="H1166" i="1"/>
  <c r="H1165" i="1" s="1"/>
  <c r="I1166" i="1"/>
  <c r="I1165" i="1" s="1"/>
  <c r="G1166" i="1"/>
  <c r="G1165" i="1" s="1"/>
  <c r="H1163" i="1"/>
  <c r="H1162" i="1" s="1"/>
  <c r="I1163" i="1"/>
  <c r="I1162" i="1" s="1"/>
  <c r="G1163" i="1"/>
  <c r="G1162" i="1" s="1"/>
  <c r="H1157" i="1"/>
  <c r="I1157" i="1"/>
  <c r="G1157" i="1"/>
  <c r="H1155" i="1"/>
  <c r="I1155" i="1"/>
  <c r="G1155" i="1"/>
  <c r="H1149" i="1"/>
  <c r="I1149" i="1"/>
  <c r="G1149" i="1"/>
  <c r="H1147" i="1"/>
  <c r="I1147" i="1"/>
  <c r="I1146" i="1" s="1"/>
  <c r="I1145" i="1" s="1"/>
  <c r="G1147" i="1"/>
  <c r="H1140" i="1"/>
  <c r="H1139" i="1" s="1"/>
  <c r="I1140" i="1"/>
  <c r="I1139" i="1" s="1"/>
  <c r="G1140" i="1"/>
  <c r="G1139" i="1" s="1"/>
  <c r="H1133" i="1"/>
  <c r="H1132" i="1" s="1"/>
  <c r="I1133" i="1"/>
  <c r="I1132" i="1" s="1"/>
  <c r="G1133" i="1"/>
  <c r="G1132" i="1" s="1"/>
  <c r="H1129" i="1"/>
  <c r="H1128" i="1" s="1"/>
  <c r="I1129" i="1"/>
  <c r="I1128" i="1" s="1"/>
  <c r="G1129" i="1"/>
  <c r="G1128" i="1" s="1"/>
  <c r="H1123" i="1"/>
  <c r="H1122" i="1" s="1"/>
  <c r="I1123" i="1"/>
  <c r="I1122" i="1" s="1"/>
  <c r="G1123" i="1"/>
  <c r="G1122" i="1" s="1"/>
  <c r="H1119" i="1"/>
  <c r="H1118" i="1" s="1"/>
  <c r="I1119" i="1"/>
  <c r="I1118" i="1" s="1"/>
  <c r="G1119" i="1"/>
  <c r="G1118" i="1" s="1"/>
  <c r="H1116" i="1"/>
  <c r="I1116" i="1"/>
  <c r="G1116" i="1"/>
  <c r="H1113" i="1"/>
  <c r="I1113" i="1"/>
  <c r="G1113" i="1"/>
  <c r="H1110" i="1"/>
  <c r="I1110" i="1"/>
  <c r="G1110" i="1"/>
  <c r="H1107" i="1"/>
  <c r="I1107" i="1"/>
  <c r="G1107" i="1"/>
  <c r="H1104" i="1"/>
  <c r="I1104" i="1"/>
  <c r="G1104" i="1"/>
  <c r="H1101" i="1"/>
  <c r="I1101" i="1"/>
  <c r="G1101" i="1"/>
  <c r="H1098" i="1"/>
  <c r="I1098" i="1"/>
  <c r="G1098" i="1"/>
  <c r="H1094" i="1"/>
  <c r="I1094" i="1"/>
  <c r="G1094" i="1"/>
  <c r="H1091" i="1"/>
  <c r="I1091" i="1"/>
  <c r="G1091" i="1"/>
  <c r="H1087" i="1"/>
  <c r="H1086" i="1" s="1"/>
  <c r="H1085" i="1" s="1"/>
  <c r="I1087" i="1"/>
  <c r="I1086" i="1" s="1"/>
  <c r="I1085" i="1" s="1"/>
  <c r="G1087" i="1"/>
  <c r="G1086" i="1" s="1"/>
  <c r="G1085" i="1" s="1"/>
  <c r="H1082" i="1"/>
  <c r="I1082" i="1"/>
  <c r="G1082" i="1"/>
  <c r="H1079" i="1"/>
  <c r="I1079" i="1"/>
  <c r="G1079" i="1"/>
  <c r="H1076" i="1"/>
  <c r="I1076" i="1"/>
  <c r="G1076" i="1"/>
  <c r="H1073" i="1"/>
  <c r="I1073" i="1"/>
  <c r="G1073" i="1"/>
  <c r="H1070" i="1"/>
  <c r="I1070" i="1"/>
  <c r="G1070" i="1"/>
  <c r="H1068" i="1"/>
  <c r="I1068" i="1"/>
  <c r="G1068" i="1"/>
  <c r="H1031" i="1"/>
  <c r="I1031" i="1"/>
  <c r="G1031" i="1"/>
  <c r="H1029" i="1"/>
  <c r="I1029" i="1"/>
  <c r="G1029" i="1"/>
  <c r="H1027" i="1"/>
  <c r="I1027" i="1"/>
  <c r="G1027" i="1"/>
  <c r="H1023" i="1"/>
  <c r="I1023" i="1"/>
  <c r="G1023" i="1"/>
  <c r="H1019" i="1"/>
  <c r="H1018" i="1" s="1"/>
  <c r="I1019" i="1"/>
  <c r="I1018" i="1" s="1"/>
  <c r="G1019" i="1"/>
  <c r="G1018" i="1" s="1"/>
  <c r="G1041" i="1"/>
  <c r="G1040" i="1" s="1"/>
  <c r="G1045" i="1"/>
  <c r="G1044" i="1" s="1"/>
  <c r="G1048" i="1"/>
  <c r="G1047" i="1" s="1"/>
  <c r="G1055" i="1"/>
  <c r="G1054" i="1" s="1"/>
  <c r="H1013" i="1"/>
  <c r="H1012" i="1" s="1"/>
  <c r="I1013" i="1"/>
  <c r="I1012" i="1" s="1"/>
  <c r="G815" i="2"/>
  <c r="H815" i="2"/>
  <c r="F815" i="2"/>
  <c r="G806" i="2"/>
  <c r="H806" i="2"/>
  <c r="F806" i="2"/>
  <c r="G1064" i="1" l="1"/>
  <c r="I1064" i="1"/>
  <c r="H1064" i="1"/>
  <c r="H1121" i="1"/>
  <c r="G1121" i="1"/>
  <c r="I1121" i="1"/>
  <c r="G1013" i="1"/>
  <c r="G1012" i="1" s="1"/>
  <c r="H1146" i="1"/>
  <c r="H1145" i="1" s="1"/>
  <c r="G1146" i="1"/>
  <c r="G1145" i="1" s="1"/>
  <c r="G1035" i="1"/>
  <c r="G1034" i="1" s="1"/>
  <c r="G1033" i="1" s="1"/>
  <c r="I1090" i="1"/>
  <c r="I1089" i="1" s="1"/>
  <c r="H1090" i="1"/>
  <c r="H1089" i="1" s="1"/>
  <c r="H1207" i="1"/>
  <c r="G1075" i="1"/>
  <c r="G1090" i="1"/>
  <c r="G1089" i="1" s="1"/>
  <c r="I1216" i="1"/>
  <c r="G1216" i="1"/>
  <c r="H1022" i="1"/>
  <c r="H1017" i="1" s="1"/>
  <c r="H1216" i="1"/>
  <c r="F892" i="2"/>
  <c r="F891" i="2" s="1"/>
  <c r="I1234" i="1"/>
  <c r="H1234" i="1"/>
  <c r="G1234" i="1"/>
  <c r="I1207" i="1"/>
  <c r="G1207" i="1"/>
  <c r="I1186" i="1"/>
  <c r="I1185" i="1" s="1"/>
  <c r="H1186" i="1"/>
  <c r="H1185" i="1" s="1"/>
  <c r="G1186" i="1"/>
  <c r="G1185" i="1" s="1"/>
  <c r="H1075" i="1"/>
  <c r="I1075" i="1"/>
  <c r="I1022" i="1"/>
  <c r="I1017" i="1" s="1"/>
  <c r="G1022" i="1"/>
  <c r="G1017" i="1" s="1"/>
  <c r="I1215" i="1" l="1"/>
  <c r="I1200" i="1"/>
  <c r="I1199" i="1" s="1"/>
  <c r="H1215" i="1"/>
  <c r="H1200" i="1" s="1"/>
  <c r="H1199" i="1" s="1"/>
  <c r="G1215" i="1"/>
  <c r="G1200" i="1" s="1"/>
  <c r="G1199" i="1" s="1"/>
  <c r="H1179" i="1"/>
  <c r="H1173" i="1" s="1"/>
  <c r="G1179" i="1"/>
  <c r="G1173" i="1" s="1"/>
  <c r="I1179" i="1"/>
  <c r="I1173" i="1" s="1"/>
  <c r="H1063" i="1"/>
  <c r="H1062" i="1" s="1"/>
  <c r="G1063" i="1"/>
  <c r="G1062" i="1" s="1"/>
  <c r="I1063" i="1"/>
  <c r="I1062" i="1" s="1"/>
  <c r="H1154" i="1"/>
  <c r="I1154" i="1"/>
  <c r="G1154" i="1"/>
  <c r="I1153" i="1" l="1"/>
  <c r="I1144" i="1" s="1"/>
  <c r="H1153" i="1"/>
  <c r="H1144" i="1" s="1"/>
  <c r="G1153" i="1"/>
  <c r="G1144" i="1" s="1"/>
  <c r="F762" i="2"/>
  <c r="G799" i="2"/>
  <c r="H799" i="2"/>
  <c r="F799" i="2"/>
  <c r="G803" i="2"/>
  <c r="H803" i="2"/>
  <c r="F803" i="2"/>
  <c r="G777" i="2"/>
  <c r="G776" i="2" s="1"/>
  <c r="H777" i="2"/>
  <c r="H776" i="2" s="1"/>
  <c r="F777" i="2"/>
  <c r="F776" i="2" s="1"/>
  <c r="G747" i="2"/>
  <c r="G746" i="2" s="1"/>
  <c r="H747" i="2"/>
  <c r="H746" i="2" s="1"/>
  <c r="F747" i="2"/>
  <c r="F746" i="2" s="1"/>
  <c r="G731" i="2"/>
  <c r="G730" i="2" s="1"/>
  <c r="H731" i="2"/>
  <c r="H730" i="2" s="1"/>
  <c r="F731" i="2"/>
  <c r="F730" i="2" s="1"/>
  <c r="G738" i="2"/>
  <c r="H738" i="2"/>
  <c r="F738" i="2"/>
  <c r="I1279" i="1"/>
  <c r="I1278" i="1" s="1"/>
  <c r="I1277" i="1" s="1"/>
  <c r="H1279" i="1"/>
  <c r="H1278" i="1" s="1"/>
  <c r="H1277" i="1" s="1"/>
  <c r="G1279" i="1"/>
  <c r="G1278" i="1" s="1"/>
  <c r="G1277" i="1" s="1"/>
  <c r="I1276" i="1"/>
  <c r="I1275" i="1" s="1"/>
  <c r="H1276" i="1"/>
  <c r="H1275" i="1" s="1"/>
  <c r="G1275" i="1"/>
  <c r="I1273" i="1"/>
  <c r="H1273" i="1"/>
  <c r="G1273" i="1"/>
  <c r="I1270" i="1"/>
  <c r="H1270" i="1"/>
  <c r="G1270" i="1"/>
  <c r="I1268" i="1"/>
  <c r="H1268" i="1"/>
  <c r="G1268" i="1"/>
  <c r="I1266" i="1"/>
  <c r="H1266" i="1"/>
  <c r="G1266" i="1"/>
  <c r="G832" i="2"/>
  <c r="G831" i="2" s="1"/>
  <c r="H832" i="2"/>
  <c r="H831" i="2" s="1"/>
  <c r="F832" i="2"/>
  <c r="F831" i="2" s="1"/>
  <c r="F846" i="2"/>
  <c r="F845" i="2" s="1"/>
  <c r="G846" i="2"/>
  <c r="H846" i="2"/>
  <c r="G848" i="2"/>
  <c r="H848" i="2"/>
  <c r="G849" i="2"/>
  <c r="H849" i="2"/>
  <c r="G851" i="2"/>
  <c r="G850" i="2" s="1"/>
  <c r="H851" i="2"/>
  <c r="H850" i="2" s="1"/>
  <c r="G853" i="2"/>
  <c r="H853" i="2"/>
  <c r="G854" i="2"/>
  <c r="H854" i="2"/>
  <c r="G856" i="2"/>
  <c r="H856" i="2"/>
  <c r="G857" i="2"/>
  <c r="H857" i="2"/>
  <c r="G859" i="2"/>
  <c r="G858" i="2" s="1"/>
  <c r="H859" i="2"/>
  <c r="H858" i="2" s="1"/>
  <c r="G860" i="2"/>
  <c r="H860" i="2"/>
  <c r="G861" i="2"/>
  <c r="H861" i="2"/>
  <c r="G862" i="2"/>
  <c r="H862" i="2"/>
  <c r="H836" i="2"/>
  <c r="F836" i="2"/>
  <c r="F827" i="2"/>
  <c r="G827" i="2"/>
  <c r="H827" i="2"/>
  <c r="G826" i="2"/>
  <c r="H826" i="2"/>
  <c r="F826" i="2"/>
  <c r="G820" i="2"/>
  <c r="H820" i="2"/>
  <c r="F820" i="2"/>
  <c r="G810" i="2"/>
  <c r="G809" i="2" s="1"/>
  <c r="H810" i="2"/>
  <c r="H809" i="2" s="1"/>
  <c r="F810" i="2"/>
  <c r="F809" i="2" s="1"/>
  <c r="G798" i="2"/>
  <c r="H798" i="2"/>
  <c r="F798" i="2"/>
  <c r="G795" i="2"/>
  <c r="H795" i="2"/>
  <c r="F795" i="2"/>
  <c r="G789" i="2"/>
  <c r="G788" i="2" s="1"/>
  <c r="G787" i="2" s="1"/>
  <c r="H789" i="2"/>
  <c r="H788" i="2" s="1"/>
  <c r="H787" i="2" s="1"/>
  <c r="F789" i="2"/>
  <c r="F788" i="2" s="1"/>
  <c r="F787" i="2" s="1"/>
  <c r="F734" i="2"/>
  <c r="G734" i="2"/>
  <c r="H734" i="2"/>
  <c r="G733" i="2"/>
  <c r="H733" i="2"/>
  <c r="F733" i="2"/>
  <c r="F722" i="2"/>
  <c r="G722" i="2"/>
  <c r="H722" i="2"/>
  <c r="F723" i="2"/>
  <c r="G723" i="2"/>
  <c r="H723" i="2"/>
  <c r="F724" i="2"/>
  <c r="G724" i="2"/>
  <c r="H724" i="2"/>
  <c r="G874" i="2"/>
  <c r="H874" i="2"/>
  <c r="F835" i="2"/>
  <c r="F839" i="2"/>
  <c r="G835" i="2"/>
  <c r="H835" i="2"/>
  <c r="F693" i="2"/>
  <c r="G693" i="2"/>
  <c r="H693" i="2"/>
  <c r="G692" i="2"/>
  <c r="H692" i="2"/>
  <c r="F692" i="2"/>
  <c r="G839" i="2"/>
  <c r="H839" i="2"/>
  <c r="F825" i="2"/>
  <c r="F828" i="2"/>
  <c r="F829" i="2"/>
  <c r="F830" i="2"/>
  <c r="G830" i="2"/>
  <c r="H830" i="2"/>
  <c r="G802" i="2"/>
  <c r="H802" i="2"/>
  <c r="F802" i="2"/>
  <c r="G808" i="2"/>
  <c r="G807" i="2" s="1"/>
  <c r="H808" i="2"/>
  <c r="H807" i="2" s="1"/>
  <c r="F808" i="2"/>
  <c r="F807" i="2" s="1"/>
  <c r="G813" i="2"/>
  <c r="G812" i="2" s="1"/>
  <c r="H813" i="2"/>
  <c r="H812" i="2" s="1"/>
  <c r="F813" i="2"/>
  <c r="F812" i="2" s="1"/>
  <c r="G745" i="2"/>
  <c r="G744" i="2" s="1"/>
  <c r="H745" i="2"/>
  <c r="H744" i="2" s="1"/>
  <c r="F745" i="2"/>
  <c r="F744" i="2" s="1"/>
  <c r="G743" i="2"/>
  <c r="H743" i="2"/>
  <c r="F743" i="2"/>
  <c r="G819" i="2"/>
  <c r="H819" i="2"/>
  <c r="F819" i="2"/>
  <c r="G822" i="2"/>
  <c r="H822" i="2"/>
  <c r="F822" i="2"/>
  <c r="G825" i="2"/>
  <c r="H825" i="2"/>
  <c r="G829" i="2"/>
  <c r="H829" i="2"/>
  <c r="G866" i="2"/>
  <c r="H866" i="2"/>
  <c r="G868" i="2"/>
  <c r="H868" i="2"/>
  <c r="G805" i="2"/>
  <c r="H805" i="2"/>
  <c r="F805" i="2"/>
  <c r="G801" i="2"/>
  <c r="H801" i="2"/>
  <c r="F801" i="2"/>
  <c r="G797" i="2"/>
  <c r="H797" i="2"/>
  <c r="F797" i="2"/>
  <c r="G794" i="2"/>
  <c r="H794" i="2"/>
  <c r="F794" i="2"/>
  <c r="G780" i="2"/>
  <c r="H780" i="2"/>
  <c r="F780" i="2"/>
  <c r="F751" i="2"/>
  <c r="G751" i="2"/>
  <c r="H751" i="2"/>
  <c r="F752" i="2"/>
  <c r="G752" i="2"/>
  <c r="H752" i="2"/>
  <c r="F753" i="2"/>
  <c r="G753" i="2"/>
  <c r="H753" i="2"/>
  <c r="F754" i="2"/>
  <c r="G754" i="2"/>
  <c r="H754" i="2"/>
  <c r="F755" i="2"/>
  <c r="G755" i="2"/>
  <c r="H755" i="2"/>
  <c r="F756" i="2"/>
  <c r="G756" i="2"/>
  <c r="H756" i="2"/>
  <c r="F757" i="2"/>
  <c r="G757" i="2"/>
  <c r="H757" i="2"/>
  <c r="F758" i="2"/>
  <c r="G758" i="2"/>
  <c r="H758" i="2"/>
  <c r="F759" i="2"/>
  <c r="G759" i="2"/>
  <c r="H759" i="2"/>
  <c r="F761" i="2"/>
  <c r="G761" i="2"/>
  <c r="H761" i="2"/>
  <c r="G762" i="2"/>
  <c r="H762" i="2"/>
  <c r="F765" i="2"/>
  <c r="G765" i="2"/>
  <c r="H765" i="2"/>
  <c r="F767" i="2"/>
  <c r="G767" i="2"/>
  <c r="H767" i="2"/>
  <c r="F769" i="2"/>
  <c r="G769" i="2"/>
  <c r="H769" i="2"/>
  <c r="G770" i="2"/>
  <c r="H770" i="2"/>
  <c r="F770" i="2"/>
  <c r="F736" i="2"/>
  <c r="G736" i="2"/>
  <c r="H736" i="2"/>
  <c r="F737" i="2"/>
  <c r="G737" i="2"/>
  <c r="H737" i="2"/>
  <c r="F740" i="2"/>
  <c r="G740" i="2"/>
  <c r="H740" i="2"/>
  <c r="F741" i="2"/>
  <c r="G741" i="2"/>
  <c r="H741" i="2"/>
  <c r="G742" i="2"/>
  <c r="H742" i="2"/>
  <c r="F748" i="2"/>
  <c r="G748" i="2"/>
  <c r="H748" i="2"/>
  <c r="F749" i="2"/>
  <c r="G749" i="2"/>
  <c r="H749" i="2"/>
  <c r="F750" i="2"/>
  <c r="G750" i="2"/>
  <c r="H750" i="2"/>
  <c r="F725" i="2"/>
  <c r="G725" i="2"/>
  <c r="H725" i="2"/>
  <c r="F726" i="2"/>
  <c r="G726" i="2"/>
  <c r="H726" i="2"/>
  <c r="G727" i="2"/>
  <c r="H727" i="2"/>
  <c r="F727" i="2"/>
  <c r="F701" i="2"/>
  <c r="G701" i="2"/>
  <c r="H701" i="2"/>
  <c r="F702" i="2"/>
  <c r="G702" i="2"/>
  <c r="H702" i="2"/>
  <c r="F704" i="2"/>
  <c r="F703" i="2" s="1"/>
  <c r="G704" i="2"/>
  <c r="G703" i="2" s="1"/>
  <c r="H704" i="2"/>
  <c r="H703" i="2" s="1"/>
  <c r="F707" i="2"/>
  <c r="G707" i="2"/>
  <c r="H707" i="2"/>
  <c r="F708" i="2"/>
  <c r="G708" i="2"/>
  <c r="H708" i="2"/>
  <c r="F710" i="2"/>
  <c r="G710" i="2"/>
  <c r="H710" i="2"/>
  <c r="F711" i="2"/>
  <c r="G711" i="2"/>
  <c r="H711" i="2"/>
  <c r="F713" i="2"/>
  <c r="G713" i="2"/>
  <c r="H713" i="2"/>
  <c r="F714" i="2"/>
  <c r="G714" i="2"/>
  <c r="H714" i="2"/>
  <c r="G699" i="2"/>
  <c r="G698" i="2" s="1"/>
  <c r="H699" i="2"/>
  <c r="H698" i="2" s="1"/>
  <c r="F699" i="2"/>
  <c r="F698" i="2" s="1"/>
  <c r="F773" i="2"/>
  <c r="G773" i="2"/>
  <c r="H773" i="2"/>
  <c r="F774" i="2"/>
  <c r="G774" i="2"/>
  <c r="H774" i="2"/>
  <c r="G867" i="2"/>
  <c r="G865" i="2"/>
  <c r="H828" i="2"/>
  <c r="G828" i="2"/>
  <c r="H821" i="2"/>
  <c r="G821" i="2"/>
  <c r="H818" i="2"/>
  <c r="G818" i="2"/>
  <c r="F818" i="2"/>
  <c r="H804" i="2"/>
  <c r="G804" i="2"/>
  <c r="H796" i="2"/>
  <c r="G796" i="2"/>
  <c r="H793" i="2"/>
  <c r="G793" i="2"/>
  <c r="F793" i="2"/>
  <c r="H786" i="2"/>
  <c r="H785" i="2" s="1"/>
  <c r="G786" i="2"/>
  <c r="G785" i="2" s="1"/>
  <c r="F786" i="2"/>
  <c r="F785" i="2" s="1"/>
  <c r="H782" i="2"/>
  <c r="H781" i="2" s="1"/>
  <c r="G782" i="2"/>
  <c r="G781" i="2" s="1"/>
  <c r="F782" i="2"/>
  <c r="F781" i="2" s="1"/>
  <c r="H779" i="2"/>
  <c r="G779" i="2"/>
  <c r="F779" i="2"/>
  <c r="H775" i="2"/>
  <c r="G775" i="2"/>
  <c r="F775" i="2"/>
  <c r="G717" i="2"/>
  <c r="H717" i="2"/>
  <c r="F717" i="2"/>
  <c r="F804" i="2"/>
  <c r="I1038" i="1"/>
  <c r="H800" i="2" s="1"/>
  <c r="H1038" i="1"/>
  <c r="G800" i="2" s="1"/>
  <c r="F800" i="2"/>
  <c r="F796" i="2"/>
  <c r="I1050" i="1"/>
  <c r="H867" i="2" s="1"/>
  <c r="H1048" i="1"/>
  <c r="H1047" i="1" s="1"/>
  <c r="I1045" i="1"/>
  <c r="I1044" i="1" s="1"/>
  <c r="H1045" i="1"/>
  <c r="H1044" i="1" s="1"/>
  <c r="I1041" i="1"/>
  <c r="I1040" i="1" s="1"/>
  <c r="H1041" i="1"/>
  <c r="H1040" i="1" s="1"/>
  <c r="F623" i="2"/>
  <c r="F622" i="2" s="1"/>
  <c r="F626" i="2"/>
  <c r="F624" i="2" s="1"/>
  <c r="F628" i="2"/>
  <c r="F627" i="2" s="1"/>
  <c r="F630" i="2"/>
  <c r="F629" i="2" s="1"/>
  <c r="F634" i="2"/>
  <c r="F632" i="2" s="1"/>
  <c r="F636" i="2"/>
  <c r="F635" i="2" s="1"/>
  <c r="F638" i="2"/>
  <c r="F637" i="2" s="1"/>
  <c r="F641" i="2"/>
  <c r="F639" i="2" s="1"/>
  <c r="F643" i="2"/>
  <c r="F642" i="2" s="1"/>
  <c r="G646" i="2"/>
  <c r="G645" i="2" s="1"/>
  <c r="H646" i="2"/>
  <c r="H645" i="2" s="1"/>
  <c r="I983" i="1"/>
  <c r="I982" i="1" s="1"/>
  <c r="H983" i="1"/>
  <c r="H982" i="1" s="1"/>
  <c r="G983" i="1"/>
  <c r="G982" i="1" s="1"/>
  <c r="I979" i="1"/>
  <c r="H979" i="1"/>
  <c r="H658" i="2"/>
  <c r="H657" i="2" s="1"/>
  <c r="F658" i="2"/>
  <c r="F657" i="2" s="1"/>
  <c r="G656" i="2"/>
  <c r="G655" i="2" s="1"/>
  <c r="F656" i="2"/>
  <c r="F655" i="2" s="1"/>
  <c r="H653" i="2"/>
  <c r="H652" i="2" s="1"/>
  <c r="H651" i="2" s="1"/>
  <c r="F653" i="2"/>
  <c r="F652" i="2" s="1"/>
  <c r="F651" i="2" s="1"/>
  <c r="G967" i="1"/>
  <c r="G969" i="1"/>
  <c r="G974" i="1"/>
  <c r="G988" i="1"/>
  <c r="G991" i="1"/>
  <c r="G994" i="1"/>
  <c r="G996" i="1"/>
  <c r="G1005" i="1"/>
  <c r="G1004" i="1" s="1"/>
  <c r="G1008" i="1"/>
  <c r="G1007" i="1" s="1"/>
  <c r="H970" i="1"/>
  <c r="H969" i="1" s="1"/>
  <c r="I969" i="1"/>
  <c r="I968" i="1"/>
  <c r="H656" i="2" s="1"/>
  <c r="H655" i="2" s="1"/>
  <c r="H967" i="1"/>
  <c r="G944" i="1"/>
  <c r="G949" i="1"/>
  <c r="G954" i="1"/>
  <c r="G956" i="1"/>
  <c r="G961" i="1"/>
  <c r="G964" i="1"/>
  <c r="G963" i="1" s="1"/>
  <c r="H965" i="1"/>
  <c r="H964" i="1" s="1"/>
  <c r="H963" i="1" s="1"/>
  <c r="I964" i="1"/>
  <c r="I963" i="1" s="1"/>
  <c r="G864" i="2" l="1"/>
  <c r="G863" i="2" s="1"/>
  <c r="G716" i="2"/>
  <c r="G715" i="2" s="1"/>
  <c r="F716" i="2"/>
  <c r="F715" i="2" s="1"/>
  <c r="H716" i="2"/>
  <c r="H715" i="2" s="1"/>
  <c r="H763" i="2"/>
  <c r="G763" i="2"/>
  <c r="F763" i="2"/>
  <c r="H978" i="1"/>
  <c r="F760" i="2"/>
  <c r="H1272" i="1"/>
  <c r="G784" i="2"/>
  <c r="G783" i="2" s="1"/>
  <c r="G1265" i="1"/>
  <c r="H1265" i="1"/>
  <c r="I1265" i="1"/>
  <c r="F784" i="2"/>
  <c r="F783" i="2" s="1"/>
  <c r="H784" i="2"/>
  <c r="H783" i="2" s="1"/>
  <c r="H760" i="2"/>
  <c r="G760" i="2"/>
  <c r="G855" i="2"/>
  <c r="G852" i="2"/>
  <c r="H855" i="2"/>
  <c r="H852" i="2"/>
  <c r="H845" i="2"/>
  <c r="G845" i="2"/>
  <c r="G706" i="2"/>
  <c r="F700" i="2"/>
  <c r="F694" i="2" s="1"/>
  <c r="F844" i="2"/>
  <c r="F792" i="2"/>
  <c r="F791" i="2" s="1"/>
  <c r="G792" i="2"/>
  <c r="G791" i="2" s="1"/>
  <c r="H792" i="2"/>
  <c r="H791" i="2" s="1"/>
  <c r="G709" i="2"/>
  <c r="H700" i="2"/>
  <c r="H694" i="2" s="1"/>
  <c r="F834" i="2"/>
  <c r="G778" i="2"/>
  <c r="H712" i="2"/>
  <c r="F709" i="2"/>
  <c r="H706" i="2"/>
  <c r="G700" i="2"/>
  <c r="G694" i="2" s="1"/>
  <c r="H834" i="2"/>
  <c r="G712" i="2"/>
  <c r="F712" i="2"/>
  <c r="H709" i="2"/>
  <c r="F706" i="2"/>
  <c r="G836" i="2"/>
  <c r="G834" i="2" s="1"/>
  <c r="F735" i="2"/>
  <c r="H735" i="2"/>
  <c r="G735" i="2"/>
  <c r="I1272" i="1"/>
  <c r="G1272" i="1"/>
  <c r="G732" i="2"/>
  <c r="H732" i="2"/>
  <c r="F732" i="2"/>
  <c r="F721" i="2"/>
  <c r="F720" i="2" s="1"/>
  <c r="F719" i="2" s="1"/>
  <c r="H840" i="2"/>
  <c r="H721" i="2"/>
  <c r="H720" i="2" s="1"/>
  <c r="H719" i="2" s="1"/>
  <c r="G721" i="2"/>
  <c r="G720" i="2" s="1"/>
  <c r="G719" i="2" s="1"/>
  <c r="F840" i="2"/>
  <c r="I1048" i="1"/>
  <c r="I1047" i="1" s="1"/>
  <c r="G840" i="2"/>
  <c r="F691" i="2"/>
  <c r="F690" i="2" s="1"/>
  <c r="G691" i="2"/>
  <c r="G690" i="2" s="1"/>
  <c r="H691" i="2"/>
  <c r="H690" i="2" s="1"/>
  <c r="H824" i="2"/>
  <c r="H823" i="2" s="1"/>
  <c r="H778" i="2"/>
  <c r="G824" i="2"/>
  <c r="G823" i="2" s="1"/>
  <c r="F824" i="2"/>
  <c r="F823" i="2" s="1"/>
  <c r="G739" i="2"/>
  <c r="H739" i="2"/>
  <c r="H817" i="2"/>
  <c r="H816" i="2" s="1"/>
  <c r="F821" i="2"/>
  <c r="F817" i="2" s="1"/>
  <c r="F816" i="2" s="1"/>
  <c r="G817" i="2"/>
  <c r="G816" i="2" s="1"/>
  <c r="F778" i="2"/>
  <c r="H865" i="2"/>
  <c r="F772" i="2"/>
  <c r="H772" i="2"/>
  <c r="G772" i="2"/>
  <c r="H966" i="1"/>
  <c r="G966" i="1"/>
  <c r="F649" i="2"/>
  <c r="F648" i="2" s="1"/>
  <c r="F646" i="2"/>
  <c r="F645" i="2" s="1"/>
  <c r="H649" i="2"/>
  <c r="H648" i="2" s="1"/>
  <c r="H644" i="2" s="1"/>
  <c r="G649" i="2"/>
  <c r="G648" i="2" s="1"/>
  <c r="G644" i="2" s="1"/>
  <c r="F621" i="2"/>
  <c r="G987" i="1"/>
  <c r="G986" i="1" s="1"/>
  <c r="G985" i="1" s="1"/>
  <c r="G984" i="1" s="1"/>
  <c r="I978" i="1"/>
  <c r="G1003" i="1"/>
  <c r="G1002" i="1" s="1"/>
  <c r="G658" i="2"/>
  <c r="G657" i="2" s="1"/>
  <c r="G654" i="2" s="1"/>
  <c r="G978" i="1"/>
  <c r="G973" i="1" s="1"/>
  <c r="G972" i="1" s="1"/>
  <c r="G971" i="1" s="1"/>
  <c r="G653" i="2"/>
  <c r="G652" i="2" s="1"/>
  <c r="G651" i="2" s="1"/>
  <c r="I967" i="1"/>
  <c r="I966" i="1" s="1"/>
  <c r="F654" i="2"/>
  <c r="H654" i="2"/>
  <c r="G943" i="1"/>
  <c r="H864" i="2" l="1"/>
  <c r="H863" i="2" s="1"/>
  <c r="H1264" i="1"/>
  <c r="H1263" i="1" s="1"/>
  <c r="F833" i="2"/>
  <c r="G833" i="2"/>
  <c r="G1264" i="1"/>
  <c r="G1263" i="1" s="1"/>
  <c r="H833" i="2"/>
  <c r="I1264" i="1"/>
  <c r="I1263" i="1" s="1"/>
  <c r="G844" i="2"/>
  <c r="H729" i="2"/>
  <c r="G729" i="2"/>
  <c r="G942" i="1"/>
  <c r="G771" i="2"/>
  <c r="F705" i="2"/>
  <c r="G705" i="2"/>
  <c r="G689" i="2" s="1"/>
  <c r="H844" i="2"/>
  <c r="H771" i="2"/>
  <c r="F771" i="2"/>
  <c r="H705" i="2"/>
  <c r="F742" i="2"/>
  <c r="F739" i="2" s="1"/>
  <c r="F729" i="2" s="1"/>
  <c r="F644" i="2"/>
  <c r="F620" i="2" s="1"/>
  <c r="F689" i="2" l="1"/>
  <c r="G790" i="2"/>
  <c r="G728" i="2"/>
  <c r="H790" i="2"/>
  <c r="H689" i="2"/>
  <c r="F728" i="2"/>
  <c r="H728" i="2"/>
  <c r="G688" i="2" l="1"/>
  <c r="H688" i="2"/>
  <c r="F790" i="2" l="1"/>
  <c r="F688" i="2" l="1"/>
  <c r="F938" i="2" l="1"/>
  <c r="F937" i="2" s="1"/>
  <c r="G881" i="2" l="1"/>
  <c r="G880" i="2" s="1"/>
  <c r="G879" i="2"/>
  <c r="G878" i="2" s="1"/>
  <c r="H879" i="2"/>
  <c r="H878" i="2" s="1"/>
  <c r="G877" i="2" l="1"/>
  <c r="G876" i="2" s="1"/>
  <c r="H881" i="2" l="1"/>
  <c r="H880" i="2" s="1"/>
  <c r="H877" i="2" s="1"/>
  <c r="H876" i="2" s="1"/>
  <c r="H1344" i="1"/>
  <c r="G1344" i="1"/>
  <c r="G1343" i="1"/>
  <c r="F879" i="2" s="1"/>
  <c r="F878" i="2" s="1"/>
  <c r="F877" i="2" s="1"/>
  <c r="F876" i="2" s="1"/>
  <c r="F875" i="2" s="1"/>
  <c r="I1342" i="1"/>
  <c r="H1342" i="1"/>
  <c r="G1348" i="1"/>
  <c r="G1347" i="1" s="1"/>
  <c r="G1346" i="1" s="1"/>
  <c r="G1352" i="1"/>
  <c r="G1351" i="1" s="1"/>
  <c r="G1358" i="1"/>
  <c r="G1357" i="1" s="1"/>
  <c r="G1362" i="1"/>
  <c r="G1361" i="1" s="1"/>
  <c r="G1368" i="1"/>
  <c r="G1371" i="1"/>
  <c r="G1374" i="1"/>
  <c r="G1377" i="1"/>
  <c r="G1376" i="1" s="1"/>
  <c r="G1381" i="1"/>
  <c r="H1341" i="1" l="1"/>
  <c r="H1340" i="1" s="1"/>
  <c r="G1367" i="1"/>
  <c r="G1350" i="1"/>
  <c r="G1342" i="1"/>
  <c r="G1341" i="1" s="1"/>
  <c r="G1340" i="1" s="1"/>
  <c r="I1344" i="1"/>
  <c r="I1341" i="1" s="1"/>
  <c r="I1340" i="1" s="1"/>
  <c r="G1366" i="1" l="1"/>
  <c r="G1365" i="1" s="1"/>
  <c r="G1364" i="1" s="1"/>
  <c r="G1339" i="1"/>
  <c r="F579" i="2"/>
  <c r="G579" i="2"/>
  <c r="H579" i="2"/>
  <c r="F580" i="2"/>
  <c r="G580" i="2"/>
  <c r="H580" i="2"/>
  <c r="F540" i="2" l="1"/>
  <c r="G181" i="2"/>
  <c r="H181" i="2"/>
  <c r="F181" i="2"/>
  <c r="I400" i="1"/>
  <c r="I399" i="1" s="1"/>
  <c r="I386" i="1" s="1"/>
  <c r="H400" i="1"/>
  <c r="H399" i="1" s="1"/>
  <c r="H386" i="1" s="1"/>
  <c r="G400" i="1"/>
  <c r="G399" i="1" s="1"/>
  <c r="G280" i="2" l="1"/>
  <c r="G279" i="2" s="1"/>
  <c r="G278" i="2" s="1"/>
  <c r="G277" i="2" s="1"/>
  <c r="H280" i="2"/>
  <c r="H279" i="2" s="1"/>
  <c r="H278" i="2" s="1"/>
  <c r="H277" i="2" s="1"/>
  <c r="F280" i="2"/>
  <c r="F279" i="2" s="1"/>
  <c r="F278" i="2" s="1"/>
  <c r="F277" i="2" s="1"/>
  <c r="I422" i="1" l="1"/>
  <c r="I421" i="1" s="1"/>
  <c r="I420" i="1" s="1"/>
  <c r="H422" i="1"/>
  <c r="H421" i="1" s="1"/>
  <c r="H420" i="1" s="1"/>
  <c r="G422" i="1"/>
  <c r="G421" i="1" s="1"/>
  <c r="G420" i="1" s="1"/>
  <c r="G213" i="2" l="1"/>
  <c r="H213" i="2"/>
  <c r="F213" i="2"/>
  <c r="I407" i="1"/>
  <c r="I406" i="1" s="1"/>
  <c r="H407" i="1"/>
  <c r="H406" i="1" s="1"/>
  <c r="G407" i="1"/>
  <c r="G406" i="1" s="1"/>
  <c r="G176" i="2"/>
  <c r="G175" i="2" s="1"/>
  <c r="G174" i="2" s="1"/>
  <c r="H176" i="2"/>
  <c r="H175" i="2" s="1"/>
  <c r="H174" i="2" s="1"/>
  <c r="G393" i="1" l="1"/>
  <c r="G392" i="1" s="1"/>
  <c r="G386" i="1" s="1"/>
  <c r="F176" i="2"/>
  <c r="F175" i="2" s="1"/>
  <c r="F174" i="2" s="1"/>
  <c r="G334" i="2"/>
  <c r="G333" i="2" s="1"/>
  <c r="H334" i="2"/>
  <c r="H333" i="2" s="1"/>
  <c r="F334" i="2"/>
  <c r="F333" i="2" s="1"/>
  <c r="H495" i="1" l="1"/>
  <c r="I495" i="1"/>
  <c r="G495" i="1"/>
  <c r="G60" i="2" l="1"/>
  <c r="H60" i="2"/>
  <c r="F60" i="2"/>
  <c r="I651" i="1" l="1"/>
  <c r="H651" i="1"/>
  <c r="G966" i="2" l="1"/>
  <c r="H966" i="2"/>
  <c r="G967" i="2"/>
  <c r="H967" i="2"/>
  <c r="G968" i="2"/>
  <c r="H968" i="2"/>
  <c r="H965" i="2" l="1"/>
  <c r="G965" i="2"/>
  <c r="H320" i="1" l="1"/>
  <c r="H319" i="1" s="1"/>
  <c r="I320" i="1"/>
  <c r="I319" i="1" s="1"/>
  <c r="G320" i="1"/>
  <c r="G319" i="1" s="1"/>
  <c r="F936" i="2" l="1"/>
  <c r="F935" i="2" s="1"/>
  <c r="F940" i="2" l="1"/>
  <c r="F939" i="2" s="1"/>
  <c r="F934" i="2" s="1"/>
  <c r="G922" i="2" l="1"/>
  <c r="H922" i="2"/>
  <c r="G925" i="2"/>
  <c r="H925" i="2"/>
  <c r="H1362" i="1"/>
  <c r="I1362" i="1"/>
  <c r="G216" i="2" l="1"/>
  <c r="H216" i="2"/>
  <c r="H215" i="2" s="1"/>
  <c r="H214" i="2" s="1"/>
  <c r="F216" i="2"/>
  <c r="F215" i="2" s="1"/>
  <c r="F214" i="2" s="1"/>
  <c r="G77" i="2"/>
  <c r="H77" i="2"/>
  <c r="F77" i="2"/>
  <c r="G78" i="2"/>
  <c r="H78" i="2"/>
  <c r="F78" i="2"/>
  <c r="H137" i="1"/>
  <c r="H136" i="1" s="1"/>
  <c r="I137" i="1"/>
  <c r="I136" i="1" s="1"/>
  <c r="G137" i="1"/>
  <c r="G136" i="1" s="1"/>
  <c r="G215" i="2" l="1"/>
  <c r="G214" i="2" s="1"/>
  <c r="H222" i="1"/>
  <c r="I222" i="1"/>
  <c r="G222" i="1"/>
  <c r="H501" i="2" l="1"/>
  <c r="H862" i="1"/>
  <c r="I862" i="1"/>
  <c r="G862" i="1"/>
  <c r="G501" i="2"/>
  <c r="F501" i="2"/>
  <c r="G324" i="2" l="1"/>
  <c r="G323" i="2" s="1"/>
  <c r="H324" i="2"/>
  <c r="H323" i="2" s="1"/>
  <c r="F324" i="2"/>
  <c r="F323" i="2" s="1"/>
  <c r="H490" i="1"/>
  <c r="H489" i="1" s="1"/>
  <c r="H488" i="1" s="1"/>
  <c r="H487" i="1" s="1"/>
  <c r="I490" i="1"/>
  <c r="I489" i="1" s="1"/>
  <c r="I488" i="1" s="1"/>
  <c r="I487" i="1" s="1"/>
  <c r="G490" i="1"/>
  <c r="G489" i="1" s="1"/>
  <c r="G488" i="1" s="1"/>
  <c r="G487" i="1" s="1"/>
  <c r="G317" i="2"/>
  <c r="G316" i="2" s="1"/>
  <c r="H317" i="2"/>
  <c r="H316" i="2" s="1"/>
  <c r="F317" i="2"/>
  <c r="F316" i="2" s="1"/>
  <c r="G927" i="1" l="1"/>
  <c r="G683" i="2"/>
  <c r="H683" i="2"/>
  <c r="F683" i="2"/>
  <c r="H920" i="1"/>
  <c r="I920" i="1"/>
  <c r="G920" i="1"/>
  <c r="G341" i="2" l="1"/>
  <c r="H341" i="2"/>
  <c r="F341" i="2"/>
  <c r="I501" i="1"/>
  <c r="I500" i="1" s="1"/>
  <c r="I499" i="1" s="1"/>
  <c r="H501" i="1"/>
  <c r="H500" i="1" s="1"/>
  <c r="H499" i="1" s="1"/>
  <c r="G501" i="1"/>
  <c r="G500" i="1" s="1"/>
  <c r="G499" i="1" s="1"/>
  <c r="H674" i="2" l="1"/>
  <c r="H673" i="2" s="1"/>
  <c r="G674" i="2"/>
  <c r="G673" i="2" s="1"/>
  <c r="F674" i="2"/>
  <c r="F673" i="2" s="1"/>
  <c r="H677" i="2"/>
  <c r="G677" i="2"/>
  <c r="F677" i="2"/>
  <c r="H676" i="2"/>
  <c r="G676" i="2"/>
  <c r="F676" i="2"/>
  <c r="H672" i="2"/>
  <c r="G672" i="2"/>
  <c r="F672" i="2"/>
  <c r="H671" i="2"/>
  <c r="G671" i="2"/>
  <c r="F671" i="2"/>
  <c r="F669" i="2"/>
  <c r="G669" i="2"/>
  <c r="H669" i="2"/>
  <c r="G668" i="2"/>
  <c r="H668" i="2"/>
  <c r="F668" i="2"/>
  <c r="G634" i="2"/>
  <c r="G632" i="2" s="1"/>
  <c r="H634" i="2"/>
  <c r="H632" i="2" s="1"/>
  <c r="H643" i="2"/>
  <c r="H642" i="2" s="1"/>
  <c r="G643" i="2"/>
  <c r="G642" i="2" s="1"/>
  <c r="H641" i="2"/>
  <c r="H639" i="2" s="1"/>
  <c r="G641" i="2"/>
  <c r="G639" i="2" s="1"/>
  <c r="H638" i="2"/>
  <c r="H637" i="2" s="1"/>
  <c r="G638" i="2"/>
  <c r="G637" i="2" s="1"/>
  <c r="H636" i="2"/>
  <c r="H635" i="2" s="1"/>
  <c r="G636" i="2"/>
  <c r="G635" i="2" s="1"/>
  <c r="H628" i="2"/>
  <c r="H627" i="2" s="1"/>
  <c r="G628" i="2"/>
  <c r="G627" i="2" s="1"/>
  <c r="H626" i="2"/>
  <c r="H624" i="2" s="1"/>
  <c r="G626" i="2"/>
  <c r="G624" i="2" s="1"/>
  <c r="G623" i="2"/>
  <c r="G622" i="2" s="1"/>
  <c r="H623" i="2"/>
  <c r="H622" i="2" s="1"/>
  <c r="G523" i="2"/>
  <c r="G521" i="2" s="1"/>
  <c r="H523" i="2"/>
  <c r="H521" i="2" s="1"/>
  <c r="F523" i="2"/>
  <c r="F521" i="2" s="1"/>
  <c r="H670" i="2" l="1"/>
  <c r="F675" i="2"/>
  <c r="G675" i="2"/>
  <c r="H667" i="2"/>
  <c r="F670" i="2"/>
  <c r="G670" i="2"/>
  <c r="H675" i="2"/>
  <c r="F667" i="2"/>
  <c r="G667" i="2"/>
  <c r="G621" i="2"/>
  <c r="G620" i="2" s="1"/>
  <c r="H621" i="2"/>
  <c r="H620" i="2" s="1"/>
  <c r="I27" i="1"/>
  <c r="I25" i="1"/>
  <c r="I22" i="1"/>
  <c r="I18" i="1"/>
  <c r="H27" i="1"/>
  <c r="H25" i="1"/>
  <c r="H22" i="1"/>
  <c r="H18" i="1"/>
  <c r="H666" i="2" l="1"/>
  <c r="G666" i="2"/>
  <c r="F666" i="2"/>
  <c r="H21" i="1"/>
  <c r="H20" i="1" s="1"/>
  <c r="I21" i="1"/>
  <c r="I20" i="1" s="1"/>
  <c r="F136" i="2" l="1"/>
  <c r="G136" i="2"/>
  <c r="H136" i="2"/>
  <c r="H148" i="1"/>
  <c r="I148" i="1"/>
  <c r="G148" i="1"/>
  <c r="G290" i="2" l="1"/>
  <c r="H290" i="2"/>
  <c r="F290" i="2"/>
  <c r="I482" i="1"/>
  <c r="I481" i="1" s="1"/>
  <c r="H482" i="1"/>
  <c r="H481" i="1" s="1"/>
  <c r="G482" i="1"/>
  <c r="G481" i="1" s="1"/>
  <c r="G173" i="2" l="1"/>
  <c r="G172" i="2" s="1"/>
  <c r="G165" i="2" s="1"/>
  <c r="H173" i="2"/>
  <c r="H172" i="2" s="1"/>
  <c r="H165" i="2" s="1"/>
  <c r="F180" i="2"/>
  <c r="F179" i="2" s="1"/>
  <c r="F184" i="2"/>
  <c r="F183" i="2" s="1"/>
  <c r="F182" i="2" s="1"/>
  <c r="F190" i="2"/>
  <c r="F189" i="2" s="1"/>
  <c r="F188" i="2" s="1"/>
  <c r="F194" i="2"/>
  <c r="F195" i="2"/>
  <c r="F196" i="2"/>
  <c r="F200" i="2"/>
  <c r="F201" i="2"/>
  <c r="F204" i="2"/>
  <c r="F205" i="2"/>
  <c r="F208" i="2"/>
  <c r="F209" i="2"/>
  <c r="F210" i="2"/>
  <c r="F221" i="2"/>
  <c r="F220" i="2" s="1"/>
  <c r="F219" i="2" s="1"/>
  <c r="F218" i="2" s="1"/>
  <c r="F217" i="2" s="1"/>
  <c r="F226" i="2"/>
  <c r="F225" i="2" s="1"/>
  <c r="F224" i="2" s="1"/>
  <c r="F223" i="2" s="1"/>
  <c r="F222" i="2" s="1"/>
  <c r="F231" i="2"/>
  <c r="F230" i="2" s="1"/>
  <c r="F229" i="2" s="1"/>
  <c r="F234" i="2"/>
  <c r="F233" i="2" s="1"/>
  <c r="F232" i="2" s="1"/>
  <c r="F239" i="2"/>
  <c r="F238" i="2" s="1"/>
  <c r="F237" i="2" s="1"/>
  <c r="F242" i="2"/>
  <c r="F241" i="2" s="1"/>
  <c r="F240" i="2" s="1"/>
  <c r="F247" i="2"/>
  <c r="F246" i="2" s="1"/>
  <c r="F245" i="2" s="1"/>
  <c r="F244" i="2" s="1"/>
  <c r="F251" i="2"/>
  <c r="F250" i="2" s="1"/>
  <c r="F249" i="2" s="1"/>
  <c r="F248" i="2" s="1"/>
  <c r="F256" i="2"/>
  <c r="F255" i="2" s="1"/>
  <c r="F254" i="2" s="1"/>
  <c r="F253" i="2" s="1"/>
  <c r="F262" i="2"/>
  <c r="F261" i="2" s="1"/>
  <c r="F260" i="2"/>
  <c r="F259" i="2" s="1"/>
  <c r="F266" i="2"/>
  <c r="F271" i="2"/>
  <c r="F270" i="2" s="1"/>
  <c r="F273" i="2"/>
  <c r="F272" i="2" s="1"/>
  <c r="F275" i="2"/>
  <c r="F274" i="2" s="1"/>
  <c r="F284" i="2"/>
  <c r="F283" i="2" s="1"/>
  <c r="F282" i="2" s="1"/>
  <c r="F289" i="2"/>
  <c r="F288" i="2" s="1"/>
  <c r="F293" i="2"/>
  <c r="F292" i="2" s="1"/>
  <c r="F291" i="2" s="1"/>
  <c r="F296" i="2"/>
  <c r="F295" i="2" s="1"/>
  <c r="F294" i="2" s="1"/>
  <c r="F300" i="2"/>
  <c r="F305" i="2"/>
  <c r="F304" i="2" s="1"/>
  <c r="F303" i="2" s="1"/>
  <c r="F308" i="2"/>
  <c r="F307" i="2" s="1"/>
  <c r="F306" i="2" s="1"/>
  <c r="F311" i="2"/>
  <c r="F310" i="2" s="1"/>
  <c r="F313" i="2"/>
  <c r="F312" i="2" s="1"/>
  <c r="F319" i="2"/>
  <c r="F318" i="2" s="1"/>
  <c r="F321" i="2"/>
  <c r="F320" i="2" s="1"/>
  <c r="F326" i="2"/>
  <c r="F325" i="2" s="1"/>
  <c r="F322" i="2" s="1"/>
  <c r="F329" i="2"/>
  <c r="F328" i="2" s="1"/>
  <c r="F327" i="2" s="1"/>
  <c r="F336" i="2"/>
  <c r="F337" i="2"/>
  <c r="F342" i="2"/>
  <c r="F346" i="2"/>
  <c r="F345" i="2" s="1"/>
  <c r="F348" i="2"/>
  <c r="F349" i="2"/>
  <c r="F350" i="2"/>
  <c r="F355" i="2"/>
  <c r="F354" i="2" s="1"/>
  <c r="F436" i="2"/>
  <c r="F435" i="2" s="1"/>
  <c r="F434" i="2" s="1"/>
  <c r="F439" i="2"/>
  <c r="F438" i="2" s="1"/>
  <c r="F437" i="2" s="1"/>
  <c r="F442" i="2"/>
  <c r="F441" i="2" s="1"/>
  <c r="F440" i="2" s="1"/>
  <c r="F445" i="2"/>
  <c r="F446" i="2"/>
  <c r="F448" i="2"/>
  <c r="F452" i="2"/>
  <c r="F451" i="2" s="1"/>
  <c r="F450" i="2" s="1"/>
  <c r="F456" i="2"/>
  <c r="F455" i="2" s="1"/>
  <c r="F454" i="2" s="1"/>
  <c r="F462" i="2"/>
  <c r="F463" i="2"/>
  <c r="F465" i="2"/>
  <c r="F466" i="2"/>
  <c r="F468" i="2"/>
  <c r="F467" i="2" s="1"/>
  <c r="F470" i="2"/>
  <c r="F471" i="2"/>
  <c r="F479" i="2"/>
  <c r="F480" i="2"/>
  <c r="F482" i="2"/>
  <c r="F484" i="2"/>
  <c r="F486" i="2"/>
  <c r="F487" i="2"/>
  <c r="F489" i="2"/>
  <c r="F490" i="2"/>
  <c r="F492" i="2"/>
  <c r="F494" i="2"/>
  <c r="F495" i="2"/>
  <c r="F497" i="2"/>
  <c r="F496" i="2" s="1"/>
  <c r="F499" i="2"/>
  <c r="F498" i="2" s="1"/>
  <c r="F502" i="2"/>
  <c r="F500" i="2" s="1"/>
  <c r="F504" i="2"/>
  <c r="F505" i="2"/>
  <c r="F507" i="2"/>
  <c r="F508" i="2"/>
  <c r="F510" i="2"/>
  <c r="F513" i="2"/>
  <c r="F514" i="2"/>
  <c r="F515" i="2"/>
  <c r="F516" i="2"/>
  <c r="F517" i="2"/>
  <c r="F518" i="2"/>
  <c r="F519" i="2"/>
  <c r="F529" i="2"/>
  <c r="F530" i="2"/>
  <c r="F532" i="2"/>
  <c r="F533" i="2"/>
  <c r="F536" i="2"/>
  <c r="F537" i="2"/>
  <c r="F541" i="2"/>
  <c r="F543" i="2"/>
  <c r="F544" i="2"/>
  <c r="F546" i="2"/>
  <c r="F547" i="2"/>
  <c r="F549" i="2"/>
  <c r="F550" i="2"/>
  <c r="F552" i="2"/>
  <c r="F553" i="2"/>
  <c r="F555" i="2"/>
  <c r="F556" i="2"/>
  <c r="F558" i="2"/>
  <c r="F559" i="2"/>
  <c r="F561" i="2"/>
  <c r="F562" i="2"/>
  <c r="F563" i="2"/>
  <c r="F564" i="2"/>
  <c r="F565" i="2"/>
  <c r="F566" i="2"/>
  <c r="F567" i="2"/>
  <c r="F568" i="2"/>
  <c r="F570" i="2"/>
  <c r="F571" i="2"/>
  <c r="F573" i="2"/>
  <c r="F574" i="2"/>
  <c r="F576" i="2"/>
  <c r="F577" i="2"/>
  <c r="F582" i="2"/>
  <c r="F583" i="2"/>
  <c r="F584" i="2"/>
  <c r="F605" i="2"/>
  <c r="F588" i="2"/>
  <c r="F606" i="2" s="1"/>
  <c r="F590" i="2"/>
  <c r="F592" i="2"/>
  <c r="F594" i="2"/>
  <c r="F596" i="2"/>
  <c r="F598" i="2"/>
  <c r="F600" i="2"/>
  <c r="F602" i="2"/>
  <c r="F603" i="2"/>
  <c r="F609" i="2"/>
  <c r="F612" i="2"/>
  <c r="F613" i="2"/>
  <c r="F618" i="2"/>
  <c r="F617" i="2" s="1"/>
  <c r="F616" i="2" s="1"/>
  <c r="F615" i="2" s="1"/>
  <c r="F614" i="2" s="1"/>
  <c r="F662" i="2"/>
  <c r="F663" i="2"/>
  <c r="F664" i="2"/>
  <c r="F665" i="2"/>
  <c r="F680" i="2"/>
  <c r="F681" i="2"/>
  <c r="F682" i="2"/>
  <c r="F686" i="2"/>
  <c r="F687" i="2"/>
  <c r="F173" i="2"/>
  <c r="F172" i="2" s="1"/>
  <c r="H575" i="1"/>
  <c r="H574" i="1" s="1"/>
  <c r="H573" i="1" s="1"/>
  <c r="I575" i="1"/>
  <c r="I574" i="1" s="1"/>
  <c r="I573" i="1" s="1"/>
  <c r="G575" i="1"/>
  <c r="G574" i="1" s="1"/>
  <c r="G573" i="1" s="1"/>
  <c r="H180" i="2"/>
  <c r="H179" i="2" s="1"/>
  <c r="G180" i="2"/>
  <c r="G179" i="2" s="1"/>
  <c r="F264" i="2" l="1"/>
  <c r="F263" i="2" s="1"/>
  <c r="F512" i="2"/>
  <c r="F444" i="2"/>
  <c r="F443" i="2" s="1"/>
  <c r="F433" i="2" s="1"/>
  <c r="F432" i="2" s="1"/>
  <c r="F298" i="2"/>
  <c r="F297" i="2" s="1"/>
  <c r="F287" i="2" s="1"/>
  <c r="F353" i="2"/>
  <c r="F352" i="2" s="1"/>
  <c r="F351" i="2" s="1"/>
  <c r="F164" i="2"/>
  <c r="F281" i="2"/>
  <c r="F212" i="2"/>
  <c r="F211" i="2" s="1"/>
  <c r="F236" i="2"/>
  <c r="F235" i="2" s="1"/>
  <c r="F315" i="2"/>
  <c r="F314" i="2" s="1"/>
  <c r="F679" i="2"/>
  <c r="F678" i="2" s="1"/>
  <c r="F340" i="2"/>
  <c r="F339" i="2" s="1"/>
  <c r="F338" i="2" s="1"/>
  <c r="F464" i="2"/>
  <c r="F478" i="2"/>
  <c r="F258" i="2"/>
  <c r="F461" i="2"/>
  <c r="F269" i="2"/>
  <c r="F268" i="2" s="1"/>
  <c r="F267" i="2" s="1"/>
  <c r="F581" i="2"/>
  <c r="F469" i="2"/>
  <c r="F199" i="2"/>
  <c r="F198" i="2" s="1"/>
  <c r="F611" i="2"/>
  <c r="F610" i="2" s="1"/>
  <c r="F203" i="2"/>
  <c r="F202" i="2" s="1"/>
  <c r="F309" i="2"/>
  <c r="F302" i="2" s="1"/>
  <c r="F207" i="2"/>
  <c r="F206" i="2" s="1"/>
  <c r="F661" i="2"/>
  <c r="F660" i="2" s="1"/>
  <c r="F511" i="2"/>
  <c r="F347" i="2"/>
  <c r="F344" i="2" s="1"/>
  <c r="F343" i="2" s="1"/>
  <c r="F685" i="2"/>
  <c r="F684" i="2" s="1"/>
  <c r="F560" i="2"/>
  <c r="F335" i="2"/>
  <c r="F193" i="2"/>
  <c r="F192" i="2" s="1"/>
  <c r="F191" i="2" s="1"/>
  <c r="F243" i="2"/>
  <c r="F228" i="2"/>
  <c r="F227" i="2" s="1"/>
  <c r="F449" i="2"/>
  <c r="F257" i="2" l="1"/>
  <c r="F252" i="2" s="1"/>
  <c r="F276" i="2"/>
  <c r="F332" i="2"/>
  <c r="F331" i="2" s="1"/>
  <c r="F330" i="2" s="1"/>
  <c r="F659" i="2"/>
  <c r="F619" i="2" s="1"/>
  <c r="F460" i="2"/>
  <c r="F197" i="2"/>
  <c r="F163" i="2" s="1"/>
  <c r="F301" i="2"/>
  <c r="H448" i="2"/>
  <c r="G448" i="2"/>
  <c r="H446" i="2"/>
  <c r="G446" i="2"/>
  <c r="H445" i="2"/>
  <c r="G445" i="2"/>
  <c r="H442" i="2"/>
  <c r="H441" i="2" s="1"/>
  <c r="H440" i="2" s="1"/>
  <c r="G442" i="2"/>
  <c r="G441" i="2" s="1"/>
  <c r="G440" i="2" s="1"/>
  <c r="H439" i="2"/>
  <c r="H438" i="2" s="1"/>
  <c r="H437" i="2" s="1"/>
  <c r="G439" i="2"/>
  <c r="G438" i="2" s="1"/>
  <c r="G437" i="2" s="1"/>
  <c r="G436" i="2"/>
  <c r="G435" i="2" s="1"/>
  <c r="G434" i="2" s="1"/>
  <c r="H436" i="2"/>
  <c r="H435" i="2" s="1"/>
  <c r="H434" i="2" s="1"/>
  <c r="I564" i="1"/>
  <c r="I563" i="1" s="1"/>
  <c r="H564" i="1"/>
  <c r="H563" i="1" s="1"/>
  <c r="G564" i="1"/>
  <c r="G563" i="1" s="1"/>
  <c r="I561" i="1"/>
  <c r="I560" i="1" s="1"/>
  <c r="H561" i="1"/>
  <c r="H560" i="1" s="1"/>
  <c r="G561" i="1"/>
  <c r="G560" i="1" s="1"/>
  <c r="I558" i="1"/>
  <c r="I557" i="1" s="1"/>
  <c r="H558" i="1"/>
  <c r="H557" i="1" s="1"/>
  <c r="G558" i="1"/>
  <c r="G557" i="1" s="1"/>
  <c r="I555" i="1"/>
  <c r="I554" i="1" s="1"/>
  <c r="H555" i="1"/>
  <c r="H554" i="1" s="1"/>
  <c r="G555" i="1"/>
  <c r="G554" i="1" s="1"/>
  <c r="F459" i="2" l="1"/>
  <c r="F458" i="2" s="1"/>
  <c r="H444" i="2"/>
  <c r="H443" i="2" s="1"/>
  <c r="H433" i="2" s="1"/>
  <c r="G444" i="2"/>
  <c r="G443" i="2" s="1"/>
  <c r="G433" i="2" s="1"/>
  <c r="I553" i="1"/>
  <c r="H553" i="1"/>
  <c r="G553" i="1"/>
  <c r="H456" i="2" l="1"/>
  <c r="H455" i="2" s="1"/>
  <c r="H454" i="2" s="1"/>
  <c r="G456" i="2"/>
  <c r="G455" i="2" s="1"/>
  <c r="G454" i="2" s="1"/>
  <c r="G452" i="2"/>
  <c r="G451" i="2" s="1"/>
  <c r="G450" i="2" s="1"/>
  <c r="H452" i="2"/>
  <c r="H451" i="2" s="1"/>
  <c r="H450" i="2" s="1"/>
  <c r="G346" i="2"/>
  <c r="G345" i="2" s="1"/>
  <c r="H346" i="2"/>
  <c r="H345" i="2" s="1"/>
  <c r="I261" i="1"/>
  <c r="I260" i="1" s="1"/>
  <c r="I259" i="1" s="1"/>
  <c r="I258" i="1" s="1"/>
  <c r="H261" i="1"/>
  <c r="H260" i="1" s="1"/>
  <c r="H259" i="1" s="1"/>
  <c r="H258" i="1" s="1"/>
  <c r="G261" i="1"/>
  <c r="G260" i="1" s="1"/>
  <c r="G259" i="1" s="1"/>
  <c r="G258" i="1" s="1"/>
  <c r="G262" i="2"/>
  <c r="G261" i="2" s="1"/>
  <c r="H262" i="2"/>
  <c r="H261" i="2" s="1"/>
  <c r="I244" i="1"/>
  <c r="I243" i="1" s="1"/>
  <c r="I242" i="1" s="1"/>
  <c r="I241" i="1" s="1"/>
  <c r="H244" i="1"/>
  <c r="H243" i="1" s="1"/>
  <c r="H242" i="1" s="1"/>
  <c r="H241" i="1" s="1"/>
  <c r="G244" i="1"/>
  <c r="G243" i="1" s="1"/>
  <c r="G242" i="1" s="1"/>
  <c r="G241" i="1" s="1"/>
  <c r="H449" i="2" l="1"/>
  <c r="G449" i="2"/>
  <c r="G184" i="2" l="1"/>
  <c r="G183" i="2" s="1"/>
  <c r="G182" i="2" s="1"/>
  <c r="H184" i="2"/>
  <c r="H183" i="2" s="1"/>
  <c r="H182" i="2" s="1"/>
  <c r="H669" i="1"/>
  <c r="H668" i="1" s="1"/>
  <c r="H667" i="1" s="1"/>
  <c r="I669" i="1"/>
  <c r="I668" i="1" s="1"/>
  <c r="I667" i="1" s="1"/>
  <c r="G669" i="1"/>
  <c r="G668" i="1" s="1"/>
  <c r="G667" i="1" s="1"/>
  <c r="G673" i="1"/>
  <c r="G672" i="1" s="1"/>
  <c r="G671" i="1" s="1"/>
  <c r="H673" i="1"/>
  <c r="H672" i="1" s="1"/>
  <c r="H671" i="1" s="1"/>
  <c r="I673" i="1"/>
  <c r="I672" i="1" s="1"/>
  <c r="I671" i="1" s="1"/>
  <c r="G190" i="2"/>
  <c r="G189" i="2" s="1"/>
  <c r="G188" i="2" s="1"/>
  <c r="H190" i="2"/>
  <c r="H189" i="2" s="1"/>
  <c r="H188" i="2" s="1"/>
  <c r="H235" i="1"/>
  <c r="H234" i="1" s="1"/>
  <c r="H233" i="1" s="1"/>
  <c r="I235" i="1"/>
  <c r="I234" i="1" s="1"/>
  <c r="I233" i="1" s="1"/>
  <c r="G235" i="1"/>
  <c r="G234" i="1" s="1"/>
  <c r="G233" i="1" s="1"/>
  <c r="G129" i="2"/>
  <c r="G128" i="2" s="1"/>
  <c r="G127" i="2" s="1"/>
  <c r="G126" i="2" s="1"/>
  <c r="H129" i="2"/>
  <c r="H128" i="2" s="1"/>
  <c r="H127" i="2" s="1"/>
  <c r="H126" i="2" s="1"/>
  <c r="F129" i="2"/>
  <c r="F128" i="2" s="1"/>
  <c r="F127" i="2" s="1"/>
  <c r="F126" i="2" s="1"/>
  <c r="H162" i="1"/>
  <c r="H161" i="1" s="1"/>
  <c r="H160" i="1" s="1"/>
  <c r="I162" i="1"/>
  <c r="I161" i="1" s="1"/>
  <c r="I160" i="1" s="1"/>
  <c r="G162" i="1"/>
  <c r="G161" i="1" s="1"/>
  <c r="G160" i="1" s="1"/>
  <c r="H164" i="2" l="1"/>
  <c r="G164" i="2"/>
  <c r="G666" i="1"/>
  <c r="H666" i="1"/>
  <c r="I666" i="1"/>
  <c r="H687" i="2"/>
  <c r="G687" i="2"/>
  <c r="H686" i="2"/>
  <c r="G686" i="2"/>
  <c r="H682" i="2"/>
  <c r="G682" i="2"/>
  <c r="H681" i="2"/>
  <c r="G681" i="2"/>
  <c r="H680" i="2"/>
  <c r="G680" i="2"/>
  <c r="G663" i="2"/>
  <c r="H663" i="2"/>
  <c r="G664" i="2"/>
  <c r="H664" i="2"/>
  <c r="G665" i="2"/>
  <c r="H665" i="2"/>
  <c r="G662" i="2"/>
  <c r="H662" i="2"/>
  <c r="G612" i="2"/>
  <c r="H612" i="2"/>
  <c r="G342" i="2"/>
  <c r="H342" i="2"/>
  <c r="G349" i="2"/>
  <c r="H349" i="2"/>
  <c r="G350" i="2"/>
  <c r="H350" i="2"/>
  <c r="G337" i="2"/>
  <c r="H337" i="2"/>
  <c r="I996" i="1"/>
  <c r="H996" i="1"/>
  <c r="I994" i="1"/>
  <c r="H994" i="1"/>
  <c r="I991" i="1"/>
  <c r="H991" i="1"/>
  <c r="I988" i="1"/>
  <c r="H988" i="1"/>
  <c r="I975" i="1"/>
  <c r="I974" i="1" s="1"/>
  <c r="H975" i="1"/>
  <c r="H974" i="1" s="1"/>
  <c r="I961" i="1"/>
  <c r="H961" i="1"/>
  <c r="I958" i="1"/>
  <c r="H958" i="1"/>
  <c r="I956" i="1"/>
  <c r="H956" i="1"/>
  <c r="I954" i="1"/>
  <c r="H954" i="1"/>
  <c r="I949" i="1"/>
  <c r="H949" i="1"/>
  <c r="I946" i="1"/>
  <c r="H946" i="1"/>
  <c r="I944" i="1"/>
  <c r="H944" i="1"/>
  <c r="I937" i="1"/>
  <c r="I936" i="1" s="1"/>
  <c r="I935" i="1" s="1"/>
  <c r="H937" i="1"/>
  <c r="H936" i="1" s="1"/>
  <c r="H935" i="1" s="1"/>
  <c r="G937" i="1"/>
  <c r="G936" i="1" s="1"/>
  <c r="G935" i="1" s="1"/>
  <c r="I932" i="1"/>
  <c r="I931" i="1" s="1"/>
  <c r="I930" i="1" s="1"/>
  <c r="I929" i="1" s="1"/>
  <c r="H932" i="1"/>
  <c r="H931" i="1" s="1"/>
  <c r="H930" i="1" s="1"/>
  <c r="H929" i="1" s="1"/>
  <c r="G932" i="1"/>
  <c r="G931" i="1" s="1"/>
  <c r="G930" i="1" s="1"/>
  <c r="G929" i="1" s="1"/>
  <c r="I926" i="1"/>
  <c r="I925" i="1" s="1"/>
  <c r="H926" i="1"/>
  <c r="H925" i="1" s="1"/>
  <c r="G926" i="1"/>
  <c r="G925" i="1" s="1"/>
  <c r="I919" i="1"/>
  <c r="H919" i="1"/>
  <c r="G919" i="1"/>
  <c r="I914" i="1"/>
  <c r="I913" i="1" s="1"/>
  <c r="H914" i="1"/>
  <c r="H913" i="1" s="1"/>
  <c r="G914" i="1"/>
  <c r="G913" i="1" s="1"/>
  <c r="I907" i="1"/>
  <c r="I906" i="1" s="1"/>
  <c r="I905" i="1" s="1"/>
  <c r="I904" i="1" s="1"/>
  <c r="I903" i="1" s="1"/>
  <c r="H907" i="1"/>
  <c r="H906" i="1" s="1"/>
  <c r="H905" i="1" s="1"/>
  <c r="H904" i="1" s="1"/>
  <c r="H903" i="1" s="1"/>
  <c r="G907" i="1"/>
  <c r="G906" i="1" s="1"/>
  <c r="G905" i="1" s="1"/>
  <c r="G904" i="1" s="1"/>
  <c r="G903" i="1" s="1"/>
  <c r="I900" i="1"/>
  <c r="I899" i="1" s="1"/>
  <c r="I898" i="1" s="1"/>
  <c r="I897" i="1" s="1"/>
  <c r="I896" i="1" s="1"/>
  <c r="H900" i="1"/>
  <c r="H899" i="1" s="1"/>
  <c r="H898" i="1" s="1"/>
  <c r="H897" i="1" s="1"/>
  <c r="H896" i="1" s="1"/>
  <c r="G900" i="1"/>
  <c r="G899" i="1" s="1"/>
  <c r="G898" i="1" s="1"/>
  <c r="G897" i="1" s="1"/>
  <c r="G896" i="1" s="1"/>
  <c r="I893" i="1"/>
  <c r="I892" i="1" s="1"/>
  <c r="I891" i="1" s="1"/>
  <c r="H893" i="1"/>
  <c r="H892" i="1" s="1"/>
  <c r="H891" i="1" s="1"/>
  <c r="G893" i="1"/>
  <c r="G892" i="1" s="1"/>
  <c r="G891" i="1" s="1"/>
  <c r="I889" i="1"/>
  <c r="I888" i="1" s="1"/>
  <c r="I887" i="1" s="1"/>
  <c r="H889" i="1"/>
  <c r="H888" i="1" s="1"/>
  <c r="H887" i="1" s="1"/>
  <c r="G889" i="1"/>
  <c r="G888" i="1" s="1"/>
  <c r="G887" i="1" s="1"/>
  <c r="I883" i="1"/>
  <c r="I882" i="1" s="1"/>
  <c r="I881" i="1" s="1"/>
  <c r="H883" i="1"/>
  <c r="H882" i="1" s="1"/>
  <c r="H881" i="1" s="1"/>
  <c r="G883" i="1"/>
  <c r="G882" i="1" s="1"/>
  <c r="G881" i="1" s="1"/>
  <c r="I879" i="1"/>
  <c r="I878" i="1" s="1"/>
  <c r="I877" i="1" s="1"/>
  <c r="H879" i="1"/>
  <c r="H878" i="1" s="1"/>
  <c r="H877" i="1" s="1"/>
  <c r="G879" i="1"/>
  <c r="G878" i="1" s="1"/>
  <c r="G877" i="1" s="1"/>
  <c r="I973" i="1" l="1"/>
  <c r="I972" i="1" s="1"/>
  <c r="I971" i="1" s="1"/>
  <c r="F52" i="3" s="1"/>
  <c r="H973" i="1"/>
  <c r="H972" i="1" s="1"/>
  <c r="H971" i="1" s="1"/>
  <c r="E52" i="3" s="1"/>
  <c r="I912" i="1"/>
  <c r="I911" i="1" s="1"/>
  <c r="G912" i="1"/>
  <c r="G911" i="1" s="1"/>
  <c r="H912" i="1"/>
  <c r="H911" i="1" s="1"/>
  <c r="G679" i="2"/>
  <c r="G678" i="2" s="1"/>
  <c r="H679" i="2"/>
  <c r="H678" i="2" s="1"/>
  <c r="G340" i="2"/>
  <c r="G339" i="2" s="1"/>
  <c r="G338" i="2" s="1"/>
  <c r="H340" i="2"/>
  <c r="H339" i="2" s="1"/>
  <c r="H338" i="2" s="1"/>
  <c r="G902" i="1"/>
  <c r="G895" i="1"/>
  <c r="H902" i="1"/>
  <c r="D52" i="3"/>
  <c r="H895" i="1"/>
  <c r="I902" i="1"/>
  <c r="I895" i="1"/>
  <c r="H886" i="1"/>
  <c r="H885" i="1" s="1"/>
  <c r="G941" i="1"/>
  <c r="G934" i="1" s="1"/>
  <c r="D51" i="3" s="1"/>
  <c r="H943" i="1"/>
  <c r="H942" i="1" s="1"/>
  <c r="I943" i="1"/>
  <c r="I942" i="1" s="1"/>
  <c r="G876" i="1"/>
  <c r="G875" i="1" s="1"/>
  <c r="I987" i="1"/>
  <c r="I986" i="1" s="1"/>
  <c r="I985" i="1" s="1"/>
  <c r="I984" i="1" s="1"/>
  <c r="H987" i="1"/>
  <c r="H986" i="1" s="1"/>
  <c r="H985" i="1" s="1"/>
  <c r="H984" i="1" s="1"/>
  <c r="G685" i="2"/>
  <c r="G684" i="2" s="1"/>
  <c r="H661" i="2"/>
  <c r="H660" i="2" s="1"/>
  <c r="G661" i="2"/>
  <c r="G660" i="2" s="1"/>
  <c r="H685" i="2"/>
  <c r="H684" i="2" s="1"/>
  <c r="I886" i="1"/>
  <c r="I885" i="1" s="1"/>
  <c r="G886" i="1"/>
  <c r="G885" i="1" s="1"/>
  <c r="H876" i="1"/>
  <c r="H875" i="1" s="1"/>
  <c r="I876" i="1"/>
  <c r="I875" i="1" s="1"/>
  <c r="I941" i="1" l="1"/>
  <c r="H941" i="1"/>
  <c r="G874" i="1"/>
  <c r="I910" i="1"/>
  <c r="H910" i="1"/>
  <c r="G910" i="1"/>
  <c r="G909" i="1" s="1"/>
  <c r="G659" i="2"/>
  <c r="G619" i="2" s="1"/>
  <c r="H659" i="2"/>
  <c r="H619" i="2" s="1"/>
  <c r="H874" i="1"/>
  <c r="I874" i="1"/>
  <c r="H934" i="1" l="1"/>
  <c r="E51" i="3" s="1"/>
  <c r="I934" i="1"/>
  <c r="F51" i="3" s="1"/>
  <c r="G873" i="1"/>
  <c r="E50" i="3"/>
  <c r="D50" i="3"/>
  <c r="F50" i="3"/>
  <c r="G72" i="2"/>
  <c r="G71" i="2" s="1"/>
  <c r="G70" i="2" s="1"/>
  <c r="G69" i="2" s="1"/>
  <c r="H72" i="2"/>
  <c r="H71" i="2" s="1"/>
  <c r="H70" i="2" s="1"/>
  <c r="H69" i="2" s="1"/>
  <c r="F72" i="2"/>
  <c r="F71" i="2" s="1"/>
  <c r="F70" i="2" s="1"/>
  <c r="F69" i="2" s="1"/>
  <c r="I638" i="1"/>
  <c r="I637" i="1" s="1"/>
  <c r="I636" i="1" s="1"/>
  <c r="H638" i="1"/>
  <c r="H637" i="1" s="1"/>
  <c r="H635" i="1" s="1"/>
  <c r="G638" i="1"/>
  <c r="G637" i="1" s="1"/>
  <c r="G635" i="1" s="1"/>
  <c r="I909" i="1" l="1"/>
  <c r="I873" i="1" s="1"/>
  <c r="H909" i="1"/>
  <c r="H873" i="1" s="1"/>
  <c r="I635" i="1"/>
  <c r="G636" i="1"/>
  <c r="H636" i="1"/>
  <c r="H147" i="1" l="1"/>
  <c r="I147" i="1"/>
  <c r="G147" i="1"/>
  <c r="H153" i="1"/>
  <c r="H152" i="1" s="1"/>
  <c r="I153" i="1"/>
  <c r="I152" i="1" s="1"/>
  <c r="G153" i="1"/>
  <c r="G152" i="1" s="1"/>
  <c r="H166" i="1"/>
  <c r="H165" i="1" s="1"/>
  <c r="I166" i="1"/>
  <c r="I165" i="1" s="1"/>
  <c r="G166" i="1"/>
  <c r="G165" i="1" s="1"/>
  <c r="H169" i="1"/>
  <c r="H168" i="1" s="1"/>
  <c r="I169" i="1"/>
  <c r="I168" i="1" s="1"/>
  <c r="G169" i="1"/>
  <c r="G168" i="1" s="1"/>
  <c r="G146" i="1" l="1"/>
  <c r="I164" i="1"/>
  <c r="I159" i="1" s="1"/>
  <c r="I146" i="1"/>
  <c r="H164" i="1"/>
  <c r="H159" i="1" s="1"/>
  <c r="G164" i="1"/>
  <c r="G159" i="1" s="1"/>
  <c r="H146" i="1"/>
  <c r="G145" i="2"/>
  <c r="G144" i="2" s="1"/>
  <c r="G143" i="2" s="1"/>
  <c r="H145" i="2"/>
  <c r="H144" i="2" s="1"/>
  <c r="H143" i="2" s="1"/>
  <c r="F145" i="2"/>
  <c r="F144" i="2" s="1"/>
  <c r="F143" i="2" s="1"/>
  <c r="G142" i="2"/>
  <c r="G141" i="2" s="1"/>
  <c r="G140" i="2" s="1"/>
  <c r="H142" i="2"/>
  <c r="H141" i="2" s="1"/>
  <c r="H140" i="2" s="1"/>
  <c r="F142" i="2"/>
  <c r="F141" i="2" s="1"/>
  <c r="F140" i="2" s="1"/>
  <c r="G139" i="2"/>
  <c r="G138" i="2" s="1"/>
  <c r="G137" i="2" s="1"/>
  <c r="H139" i="2"/>
  <c r="H138" i="2" s="1"/>
  <c r="H137" i="2" s="1"/>
  <c r="F139" i="2"/>
  <c r="F138" i="2" s="1"/>
  <c r="F137" i="2" s="1"/>
  <c r="F134" i="2"/>
  <c r="G134" i="2"/>
  <c r="H134" i="2"/>
  <c r="G133" i="2"/>
  <c r="H133" i="2"/>
  <c r="F133" i="2"/>
  <c r="G33" i="2"/>
  <c r="H33" i="2"/>
  <c r="F33" i="2"/>
  <c r="G32" i="2"/>
  <c r="H32" i="2"/>
  <c r="F32" i="2"/>
  <c r="F25" i="2"/>
  <c r="G25" i="2"/>
  <c r="H25" i="2"/>
  <c r="F26" i="2"/>
  <c r="G26" i="2"/>
  <c r="H26" i="2"/>
  <c r="G24" i="2"/>
  <c r="H24" i="2"/>
  <c r="F24" i="2"/>
  <c r="G22" i="2"/>
  <c r="H22" i="2"/>
  <c r="F22" i="2"/>
  <c r="F20" i="2"/>
  <c r="G20" i="2"/>
  <c r="H20" i="2"/>
  <c r="G19" i="2"/>
  <c r="H19" i="2"/>
  <c r="F19" i="2"/>
  <c r="G355" i="2"/>
  <c r="G354" i="2" s="1"/>
  <c r="H355" i="2"/>
  <c r="H354" i="2" s="1"/>
  <c r="H510" i="1"/>
  <c r="H509" i="1" s="1"/>
  <c r="H508" i="1" s="1"/>
  <c r="H507" i="1" s="1"/>
  <c r="I510" i="1"/>
  <c r="I509" i="1" s="1"/>
  <c r="I508" i="1" s="1"/>
  <c r="I507" i="1" s="1"/>
  <c r="G509" i="1"/>
  <c r="G508" i="1" s="1"/>
  <c r="G507" i="1" s="1"/>
  <c r="H497" i="1"/>
  <c r="I497" i="1"/>
  <c r="G497" i="1"/>
  <c r="H505" i="1"/>
  <c r="H504" i="1" s="1"/>
  <c r="H503" i="1" s="1"/>
  <c r="I505" i="1"/>
  <c r="I504" i="1" s="1"/>
  <c r="I503" i="1" s="1"/>
  <c r="G505" i="1"/>
  <c r="G504" i="1" s="1"/>
  <c r="G503" i="1" s="1"/>
  <c r="H348" i="2"/>
  <c r="H347" i="2" s="1"/>
  <c r="H344" i="2" s="1"/>
  <c r="G348" i="2"/>
  <c r="G347" i="2" s="1"/>
  <c r="G344" i="2" s="1"/>
  <c r="G336" i="2"/>
  <c r="H336" i="2"/>
  <c r="H485" i="1"/>
  <c r="H484" i="1" s="1"/>
  <c r="I485" i="1"/>
  <c r="I484" i="1" s="1"/>
  <c r="G485" i="1"/>
  <c r="G484" i="1" s="1"/>
  <c r="H477" i="1"/>
  <c r="H476" i="1" s="1"/>
  <c r="H475" i="1" s="1"/>
  <c r="H474" i="1" s="1"/>
  <c r="I477" i="1"/>
  <c r="I476" i="1" s="1"/>
  <c r="I475" i="1" s="1"/>
  <c r="I474" i="1" s="1"/>
  <c r="G477" i="1"/>
  <c r="G476" i="1" s="1"/>
  <c r="G475" i="1" s="1"/>
  <c r="G474" i="1" s="1"/>
  <c r="G300" i="2"/>
  <c r="H300" i="2"/>
  <c r="G271" i="2"/>
  <c r="G270" i="2" s="1"/>
  <c r="H271" i="2"/>
  <c r="H270" i="2" s="1"/>
  <c r="H465" i="1"/>
  <c r="H464" i="1" s="1"/>
  <c r="H463" i="1" s="1"/>
  <c r="I465" i="1"/>
  <c r="I464" i="1" s="1"/>
  <c r="I463" i="1" s="1"/>
  <c r="G465" i="1"/>
  <c r="G464" i="1" s="1"/>
  <c r="G463" i="1" s="1"/>
  <c r="H469" i="1"/>
  <c r="H468" i="1" s="1"/>
  <c r="I469" i="1"/>
  <c r="I468" i="1" s="1"/>
  <c r="G469" i="1"/>
  <c r="G468" i="1" s="1"/>
  <c r="H472" i="1"/>
  <c r="H471" i="1" s="1"/>
  <c r="I472" i="1"/>
  <c r="I471" i="1" s="1"/>
  <c r="G472" i="1"/>
  <c r="G471" i="1" s="1"/>
  <c r="H256" i="2"/>
  <c r="H255" i="2" s="1"/>
  <c r="H254" i="2" s="1"/>
  <c r="H253" i="2" s="1"/>
  <c r="G256" i="2"/>
  <c r="G255" i="2" s="1"/>
  <c r="G254" i="2" s="1"/>
  <c r="G253" i="2" s="1"/>
  <c r="H260" i="2"/>
  <c r="H259" i="2" s="1"/>
  <c r="H258" i="2" s="1"/>
  <c r="G260" i="2"/>
  <c r="G259" i="2" s="1"/>
  <c r="G258" i="2" s="1"/>
  <c r="G266" i="2"/>
  <c r="H266" i="2"/>
  <c r="H247" i="2"/>
  <c r="H246" i="2" s="1"/>
  <c r="H245" i="2" s="1"/>
  <c r="H244" i="2" s="1"/>
  <c r="G247" i="2"/>
  <c r="G246" i="2" s="1"/>
  <c r="G245" i="2" s="1"/>
  <c r="G244" i="2" s="1"/>
  <c r="G251" i="2"/>
  <c r="G250" i="2" s="1"/>
  <c r="G249" i="2" s="1"/>
  <c r="G248" i="2" s="1"/>
  <c r="H251" i="2"/>
  <c r="H250" i="2" s="1"/>
  <c r="H249" i="2" s="1"/>
  <c r="H248" i="2" s="1"/>
  <c r="H456" i="1"/>
  <c r="H455" i="1" s="1"/>
  <c r="H454" i="1" s="1"/>
  <c r="I456" i="1"/>
  <c r="I455" i="1" s="1"/>
  <c r="I454" i="1" s="1"/>
  <c r="G456" i="1"/>
  <c r="G455" i="1" s="1"/>
  <c r="G454" i="1" s="1"/>
  <c r="H460" i="1"/>
  <c r="H459" i="1" s="1"/>
  <c r="H458" i="1" s="1"/>
  <c r="I460" i="1"/>
  <c r="I459" i="1" s="1"/>
  <c r="I458" i="1" s="1"/>
  <c r="G460" i="1"/>
  <c r="G459" i="1" s="1"/>
  <c r="G458" i="1" s="1"/>
  <c r="G293" i="2"/>
  <c r="G292" i="2" s="1"/>
  <c r="G291" i="2" s="1"/>
  <c r="H293" i="2"/>
  <c r="H292" i="2" s="1"/>
  <c r="H291" i="2" s="1"/>
  <c r="G296" i="2"/>
  <c r="G295" i="2" s="1"/>
  <c r="G294" i="2" s="1"/>
  <c r="H296" i="2"/>
  <c r="H295" i="2" s="1"/>
  <c r="H294" i="2" s="1"/>
  <c r="G289" i="2"/>
  <c r="G288" i="2" s="1"/>
  <c r="H289" i="2"/>
  <c r="H288" i="2" s="1"/>
  <c r="G284" i="2"/>
  <c r="G283" i="2" s="1"/>
  <c r="G282" i="2" s="1"/>
  <c r="H284" i="2"/>
  <c r="H283" i="2" s="1"/>
  <c r="H282" i="2" s="1"/>
  <c r="I426" i="1"/>
  <c r="I425" i="1" s="1"/>
  <c r="H426" i="1"/>
  <c r="H425" i="1" s="1"/>
  <c r="G426" i="1"/>
  <c r="G425" i="1" s="1"/>
  <c r="H432" i="1"/>
  <c r="H431" i="1" s="1"/>
  <c r="I432" i="1"/>
  <c r="I431" i="1" s="1"/>
  <c r="G432" i="1"/>
  <c r="G431" i="1" s="1"/>
  <c r="H435" i="1"/>
  <c r="H434" i="1" s="1"/>
  <c r="I435" i="1"/>
  <c r="I434" i="1" s="1"/>
  <c r="G435" i="1"/>
  <c r="G434" i="1" s="1"/>
  <c r="G273" i="2"/>
  <c r="G272" i="2" s="1"/>
  <c r="H273" i="2"/>
  <c r="H272" i="2" s="1"/>
  <c r="H417" i="1"/>
  <c r="H416" i="1" s="1"/>
  <c r="H415" i="1" s="1"/>
  <c r="H414" i="1" s="1"/>
  <c r="I417" i="1"/>
  <c r="I416" i="1" s="1"/>
  <c r="I415" i="1" s="1"/>
  <c r="I414" i="1" s="1"/>
  <c r="G417" i="1"/>
  <c r="G416" i="1" s="1"/>
  <c r="G415" i="1" s="1"/>
  <c r="G414" i="1" s="1"/>
  <c r="H264" i="2" l="1"/>
  <c r="H263" i="2" s="1"/>
  <c r="H257" i="2" s="1"/>
  <c r="H252" i="2" s="1"/>
  <c r="G264" i="2"/>
  <c r="G263" i="2" s="1"/>
  <c r="G257" i="2" s="1"/>
  <c r="G252" i="2" s="1"/>
  <c r="G430" i="1"/>
  <c r="G298" i="2"/>
  <c r="G297" i="2" s="1"/>
  <c r="G287" i="2" s="1"/>
  <c r="H298" i="2"/>
  <c r="H297" i="2" s="1"/>
  <c r="H287" i="2" s="1"/>
  <c r="I430" i="1"/>
  <c r="H430" i="1"/>
  <c r="H353" i="2"/>
  <c r="H352" i="2" s="1"/>
  <c r="H351" i="2" s="1"/>
  <c r="G353" i="2"/>
  <c r="G352" i="2" s="1"/>
  <c r="G351" i="2" s="1"/>
  <c r="I424" i="1"/>
  <c r="G424" i="1"/>
  <c r="H424" i="1"/>
  <c r="H281" i="2"/>
  <c r="G281" i="2"/>
  <c r="I494" i="1"/>
  <c r="I493" i="1" s="1"/>
  <c r="I492" i="1" s="1"/>
  <c r="H494" i="1"/>
  <c r="H493" i="1" s="1"/>
  <c r="H492" i="1" s="1"/>
  <c r="G494" i="1"/>
  <c r="G493" i="1" s="1"/>
  <c r="G492" i="1" s="1"/>
  <c r="F132" i="2"/>
  <c r="F131" i="2" s="1"/>
  <c r="F130" i="2" s="1"/>
  <c r="F125" i="2" s="1"/>
  <c r="H132" i="2"/>
  <c r="H131" i="2" s="1"/>
  <c r="H130" i="2" s="1"/>
  <c r="H125" i="2" s="1"/>
  <c r="G132" i="2"/>
  <c r="G131" i="2" s="1"/>
  <c r="G130" i="2" s="1"/>
  <c r="G125" i="2" s="1"/>
  <c r="I480" i="1"/>
  <c r="I479" i="1" s="1"/>
  <c r="H480" i="1"/>
  <c r="H479" i="1" s="1"/>
  <c r="G480" i="1"/>
  <c r="G479" i="1" s="1"/>
  <c r="G552" i="1"/>
  <c r="H552" i="1"/>
  <c r="I467" i="1"/>
  <c r="I462" i="1" s="1"/>
  <c r="I552" i="1"/>
  <c r="G343" i="2"/>
  <c r="H343" i="2"/>
  <c r="H335" i="2"/>
  <c r="G335" i="2"/>
  <c r="I453" i="1"/>
  <c r="H453" i="1"/>
  <c r="G467" i="1"/>
  <c r="G462" i="1" s="1"/>
  <c r="G453" i="1"/>
  <c r="H467" i="1"/>
  <c r="H462" i="1" s="1"/>
  <c r="H243" i="2"/>
  <c r="G243" i="2"/>
  <c r="G419" i="1" l="1"/>
  <c r="H419" i="1"/>
  <c r="I419" i="1"/>
  <c r="H276" i="2"/>
  <c r="G276" i="2"/>
  <c r="H332" i="2"/>
  <c r="H331" i="2" s="1"/>
  <c r="H330" i="2" s="1"/>
  <c r="G332" i="2"/>
  <c r="G331" i="2" s="1"/>
  <c r="G330" i="2" s="1"/>
  <c r="G326" i="2"/>
  <c r="G325" i="2" s="1"/>
  <c r="G322" i="2" s="1"/>
  <c r="H326" i="2"/>
  <c r="H325" i="2" s="1"/>
  <c r="H322" i="2" s="1"/>
  <c r="G329" i="2"/>
  <c r="G328" i="2" s="1"/>
  <c r="G327" i="2" s="1"/>
  <c r="H329" i="2"/>
  <c r="H328" i="2" s="1"/>
  <c r="H327" i="2" s="1"/>
  <c r="G308" i="2"/>
  <c r="G307" i="2" s="1"/>
  <c r="G306" i="2" s="1"/>
  <c r="H308" i="2"/>
  <c r="H307" i="2" s="1"/>
  <c r="H306" i="2" s="1"/>
  <c r="H321" i="2"/>
  <c r="H320" i="2" s="1"/>
  <c r="G321" i="2"/>
  <c r="G320" i="2" s="1"/>
  <c r="G319" i="2"/>
  <c r="G318" i="2" s="1"/>
  <c r="H319" i="2"/>
  <c r="H318" i="2" s="1"/>
  <c r="H313" i="2"/>
  <c r="H312" i="2" s="1"/>
  <c r="G313" i="2"/>
  <c r="G312" i="2" s="1"/>
  <c r="H311" i="2"/>
  <c r="H310" i="2" s="1"/>
  <c r="G311" i="2"/>
  <c r="G310" i="2" s="1"/>
  <c r="G305" i="2"/>
  <c r="G304" i="2" s="1"/>
  <c r="G303" i="2" s="1"/>
  <c r="H305" i="2"/>
  <c r="H304" i="2" s="1"/>
  <c r="H303" i="2" s="1"/>
  <c r="H213" i="1"/>
  <c r="H212" i="1" s="1"/>
  <c r="I213" i="1"/>
  <c r="I212" i="1" s="1"/>
  <c r="G213" i="1"/>
  <c r="G212" i="1" s="1"/>
  <c r="H216" i="1"/>
  <c r="I216" i="1"/>
  <c r="G216" i="1"/>
  <c r="H218" i="1"/>
  <c r="I218" i="1"/>
  <c r="G218" i="1"/>
  <c r="H224" i="1"/>
  <c r="I224" i="1"/>
  <c r="G224" i="1"/>
  <c r="H226" i="1"/>
  <c r="I226" i="1"/>
  <c r="G226" i="1"/>
  <c r="H249" i="1"/>
  <c r="H248" i="1" s="1"/>
  <c r="H247" i="1" s="1"/>
  <c r="I249" i="1"/>
  <c r="I248" i="1" s="1"/>
  <c r="I247" i="1" s="1"/>
  <c r="G249" i="1"/>
  <c r="G248" i="1" s="1"/>
  <c r="G247" i="1" s="1"/>
  <c r="H253" i="1"/>
  <c r="H252" i="1" s="1"/>
  <c r="I253" i="1"/>
  <c r="I252" i="1" s="1"/>
  <c r="G253" i="1"/>
  <c r="G252" i="1" s="1"/>
  <c r="H256" i="1"/>
  <c r="H255" i="1" s="1"/>
  <c r="I256" i="1"/>
  <c r="I255" i="1" s="1"/>
  <c r="G256" i="1"/>
  <c r="G255" i="1" s="1"/>
  <c r="G315" i="2" l="1"/>
  <c r="G314" i="2" s="1"/>
  <c r="G221" i="1"/>
  <c r="G220" i="1" s="1"/>
  <c r="H221" i="1"/>
  <c r="H220" i="1" s="1"/>
  <c r="I221" i="1"/>
  <c r="I220" i="1" s="1"/>
  <c r="H315" i="2"/>
  <c r="H314" i="2" s="1"/>
  <c r="H215" i="1"/>
  <c r="H211" i="1" s="1"/>
  <c r="G215" i="1"/>
  <c r="G211" i="1" s="1"/>
  <c r="I215" i="1"/>
  <c r="I211" i="1" s="1"/>
  <c r="G251" i="1"/>
  <c r="G246" i="1" s="1"/>
  <c r="I251" i="1"/>
  <c r="I246" i="1" s="1"/>
  <c r="H251" i="1"/>
  <c r="H246" i="1" s="1"/>
  <c r="H309" i="2"/>
  <c r="H302" i="2" s="1"/>
  <c r="G309" i="2"/>
  <c r="G302" i="2" s="1"/>
  <c r="I210" i="1" l="1"/>
  <c r="H210" i="1"/>
  <c r="G210" i="1"/>
  <c r="H301" i="2"/>
  <c r="G301" i="2"/>
  <c r="G917" i="2" l="1"/>
  <c r="H917" i="2"/>
  <c r="G916" i="2"/>
  <c r="H916" i="2"/>
  <c r="G919" i="2"/>
  <c r="H919" i="2"/>
  <c r="H905" i="2"/>
  <c r="G905" i="2"/>
  <c r="H904" i="2"/>
  <c r="G904" i="2"/>
  <c r="H903" i="2"/>
  <c r="G903" i="2"/>
  <c r="H900" i="2"/>
  <c r="H899" i="2" s="1"/>
  <c r="G900" i="2"/>
  <c r="G899" i="2" s="1"/>
  <c r="H898" i="2"/>
  <c r="G898" i="2"/>
  <c r="H897" i="2"/>
  <c r="G897" i="2"/>
  <c r="G895" i="2"/>
  <c r="H895" i="2"/>
  <c r="G894" i="2"/>
  <c r="H894" i="2"/>
  <c r="G928" i="2"/>
  <c r="H928" i="2"/>
  <c r="G912" i="2"/>
  <c r="H912" i="2"/>
  <c r="G911" i="2"/>
  <c r="H911" i="2"/>
  <c r="G909" i="2"/>
  <c r="H909" i="2"/>
  <c r="G908" i="2"/>
  <c r="H908" i="2"/>
  <c r="G893" i="2" l="1"/>
  <c r="G902" i="2"/>
  <c r="G901" i="2" s="1"/>
  <c r="G896" i="2"/>
  <c r="H896" i="2"/>
  <c r="H893" i="2"/>
  <c r="H902" i="2"/>
  <c r="H901" i="2" s="1"/>
  <c r="G927" i="2"/>
  <c r="G926" i="2" s="1"/>
  <c r="H927" i="2"/>
  <c r="H926" i="2" s="1"/>
  <c r="G885" i="2"/>
  <c r="G884" i="2" s="1"/>
  <c r="G883" i="2" s="1"/>
  <c r="H885" i="2"/>
  <c r="H884" i="2" s="1"/>
  <c r="H883" i="2" s="1"/>
  <c r="H924" i="2"/>
  <c r="G924" i="2"/>
  <c r="H918" i="2"/>
  <c r="H914" i="2" s="1"/>
  <c r="G918" i="2"/>
  <c r="G914" i="2" s="1"/>
  <c r="H910" i="2"/>
  <c r="H907" i="2" s="1"/>
  <c r="G910" i="2"/>
  <c r="G907" i="2" s="1"/>
  <c r="H890" i="2"/>
  <c r="H889" i="2" s="1"/>
  <c r="G890" i="2"/>
  <c r="G889" i="2" s="1"/>
  <c r="G888" i="2"/>
  <c r="G887" i="2" s="1"/>
  <c r="H888" i="2"/>
  <c r="H887" i="2" s="1"/>
  <c r="H886" i="2" l="1"/>
  <c r="H882" i="2" s="1"/>
  <c r="G886" i="2"/>
  <c r="G882" i="2" s="1"/>
  <c r="G892" i="2"/>
  <c r="H913" i="2"/>
  <c r="G913" i="2"/>
  <c r="H892" i="2"/>
  <c r="G921" i="2"/>
  <c r="G920" i="2" s="1"/>
  <c r="H921" i="2"/>
  <c r="H920" i="2" s="1"/>
  <c r="G906" i="2"/>
  <c r="H906" i="2"/>
  <c r="H891" i="2" l="1"/>
  <c r="H875" i="2" s="1"/>
  <c r="G891" i="2"/>
  <c r="G875" i="2" s="1"/>
  <c r="G563" i="2" l="1"/>
  <c r="H563" i="2"/>
  <c r="G568" i="2"/>
  <c r="H568" i="2"/>
  <c r="G514" i="2"/>
  <c r="H514" i="2"/>
  <c r="G519" i="2"/>
  <c r="H519" i="2"/>
  <c r="G518" i="2" l="1"/>
  <c r="H518" i="2"/>
  <c r="I1381" i="1" l="1"/>
  <c r="H1381" i="1"/>
  <c r="I1377" i="1"/>
  <c r="I1376" i="1" s="1"/>
  <c r="H1377" i="1"/>
  <c r="H1376" i="1" s="1"/>
  <c r="I1374" i="1"/>
  <c r="H1374" i="1"/>
  <c r="I1371" i="1"/>
  <c r="H1371" i="1"/>
  <c r="I1368" i="1"/>
  <c r="H1368" i="1"/>
  <c r="I1361" i="1"/>
  <c r="H1361" i="1"/>
  <c r="I1358" i="1"/>
  <c r="I1357" i="1" s="1"/>
  <c r="H1358" i="1"/>
  <c r="H1357" i="1" s="1"/>
  <c r="I1352" i="1"/>
  <c r="I1351" i="1" s="1"/>
  <c r="H1352" i="1"/>
  <c r="H1351" i="1" s="1"/>
  <c r="I1348" i="1"/>
  <c r="I1347" i="1" s="1"/>
  <c r="I1346" i="1" s="1"/>
  <c r="H1348" i="1"/>
  <c r="H1347" i="1" s="1"/>
  <c r="H1346" i="1" s="1"/>
  <c r="I1336" i="1"/>
  <c r="I1335" i="1" s="1"/>
  <c r="H1336" i="1"/>
  <c r="H1335" i="1" s="1"/>
  <c r="G1336" i="1"/>
  <c r="G1335" i="1" s="1"/>
  <c r="I1332" i="1"/>
  <c r="I1331" i="1" s="1"/>
  <c r="H1332" i="1"/>
  <c r="H1331" i="1" s="1"/>
  <c r="G1332" i="1"/>
  <c r="G1331" i="1" s="1"/>
  <c r="I1318" i="1"/>
  <c r="I1317" i="1" s="1"/>
  <c r="I1316" i="1" s="1"/>
  <c r="I1315" i="1" s="1"/>
  <c r="I1314" i="1" s="1"/>
  <c r="H1318" i="1"/>
  <c r="H1317" i="1" s="1"/>
  <c r="H1316" i="1" s="1"/>
  <c r="H1315" i="1" s="1"/>
  <c r="H1314" i="1" s="1"/>
  <c r="G1318" i="1"/>
  <c r="G1317" i="1" s="1"/>
  <c r="G1316" i="1" s="1"/>
  <c r="G1315" i="1" s="1"/>
  <c r="G1314" i="1" s="1"/>
  <c r="I1312" i="1"/>
  <c r="I1311" i="1" s="1"/>
  <c r="H1312" i="1"/>
  <c r="H1311" i="1" s="1"/>
  <c r="G1312" i="1"/>
  <c r="G1311" i="1" s="1"/>
  <c r="I1309" i="1"/>
  <c r="I1308" i="1" s="1"/>
  <c r="H1309" i="1"/>
  <c r="H1308" i="1" s="1"/>
  <c r="G1309" i="1"/>
  <c r="G1308" i="1" s="1"/>
  <c r="I1306" i="1"/>
  <c r="I1305" i="1" s="1"/>
  <c r="H1306" i="1"/>
  <c r="H1305" i="1" s="1"/>
  <c r="H1304" i="1" s="1"/>
  <c r="G1306" i="1"/>
  <c r="G1305" i="1" s="1"/>
  <c r="I1302" i="1"/>
  <c r="H1302" i="1"/>
  <c r="G1302" i="1"/>
  <c r="I1300" i="1"/>
  <c r="H1300" i="1"/>
  <c r="G1300" i="1"/>
  <c r="I1295" i="1"/>
  <c r="I1294" i="1" s="1"/>
  <c r="I1293" i="1" s="1"/>
  <c r="I1292" i="1" s="1"/>
  <c r="H1295" i="1"/>
  <c r="H1294" i="1" s="1"/>
  <c r="H1293" i="1" s="1"/>
  <c r="H1292" i="1" s="1"/>
  <c r="G1295" i="1"/>
  <c r="G1294" i="1" s="1"/>
  <c r="G1293" i="1" s="1"/>
  <c r="G1292" i="1" s="1"/>
  <c r="I1304" i="1" l="1"/>
  <c r="G1304" i="1"/>
  <c r="I1366" i="1"/>
  <c r="H1350" i="1"/>
  <c r="H1339" i="1" s="1"/>
  <c r="I1350" i="1"/>
  <c r="I1299" i="1"/>
  <c r="I1298" i="1" s="1"/>
  <c r="H1299" i="1"/>
  <c r="H1298" i="1" s="1"/>
  <c r="G1299" i="1"/>
  <c r="G1298" i="1" s="1"/>
  <c r="I1367" i="1"/>
  <c r="H1330" i="1"/>
  <c r="H1329" i="1" s="1"/>
  <c r="H1367" i="1"/>
  <c r="G1330" i="1"/>
  <c r="G1329" i="1" s="1"/>
  <c r="G1323" i="1" s="1"/>
  <c r="I1330" i="1"/>
  <c r="I1329" i="1" s="1"/>
  <c r="H1366" i="1" l="1"/>
  <c r="H1365" i="1" s="1"/>
  <c r="H1364" i="1" s="1"/>
  <c r="E43" i="3" s="1"/>
  <c r="I1365" i="1"/>
  <c r="I1364" i="1" s="1"/>
  <c r="F43" i="3" s="1"/>
  <c r="H1323" i="1"/>
  <c r="I1339" i="1"/>
  <c r="G1297" i="1"/>
  <c r="G1291" i="1" s="1"/>
  <c r="G1290" i="1" s="1"/>
  <c r="I1297" i="1"/>
  <c r="I1291" i="1" s="1"/>
  <c r="I1290" i="1" s="1"/>
  <c r="H1297" i="1"/>
  <c r="H1291" i="1" s="1"/>
  <c r="H1290" i="1" s="1"/>
  <c r="H1322" i="1" l="1"/>
  <c r="H1289" i="1" s="1"/>
  <c r="I1323" i="1"/>
  <c r="I1322" i="1" s="1"/>
  <c r="I1289" i="1" s="1"/>
  <c r="G873" i="2"/>
  <c r="G872" i="2" s="1"/>
  <c r="G871" i="2" s="1"/>
  <c r="G870" i="2" s="1"/>
  <c r="H873" i="2"/>
  <c r="H872" i="2" s="1"/>
  <c r="H871" i="2" s="1"/>
  <c r="H870" i="2" s="1"/>
  <c r="G562" i="2" l="1"/>
  <c r="H562" i="2"/>
  <c r="G567" i="2"/>
  <c r="H567" i="2"/>
  <c r="G513" i="2"/>
  <c r="H513" i="2"/>
  <c r="G517" i="2"/>
  <c r="H517" i="2"/>
  <c r="G566" i="2"/>
  <c r="H566" i="2"/>
  <c r="G561" i="2"/>
  <c r="H561" i="2"/>
  <c r="G516" i="2"/>
  <c r="H516" i="2"/>
  <c r="I1287" i="1"/>
  <c r="I1286" i="1" s="1"/>
  <c r="H1287" i="1"/>
  <c r="H1286" i="1" s="1"/>
  <c r="G1287" i="1"/>
  <c r="G1286" i="1" s="1"/>
  <c r="I1260" i="1"/>
  <c r="I1259" i="1" s="1"/>
  <c r="I1258" i="1" s="1"/>
  <c r="I1257" i="1" s="1"/>
  <c r="I1256" i="1" s="1"/>
  <c r="H1260" i="1"/>
  <c r="H1259" i="1" s="1"/>
  <c r="H1258" i="1" s="1"/>
  <c r="H1257" i="1" s="1"/>
  <c r="H1256" i="1" s="1"/>
  <c r="G1260" i="1"/>
  <c r="G1259" i="1" s="1"/>
  <c r="G1258" i="1" s="1"/>
  <c r="G1257" i="1" s="1"/>
  <c r="G1256" i="1" s="1"/>
  <c r="I1253" i="1"/>
  <c r="I1252" i="1" s="1"/>
  <c r="H1253" i="1"/>
  <c r="H1252" i="1" s="1"/>
  <c r="G1253" i="1"/>
  <c r="G1252" i="1" s="1"/>
  <c r="I1170" i="1"/>
  <c r="H1170" i="1"/>
  <c r="G1170" i="1"/>
  <c r="I1059" i="1"/>
  <c r="I1058" i="1" s="1"/>
  <c r="H1059" i="1"/>
  <c r="H1058" i="1" s="1"/>
  <c r="G1059" i="1"/>
  <c r="G1058" i="1" s="1"/>
  <c r="G1053" i="1" s="1"/>
  <c r="G1052" i="1" s="1"/>
  <c r="G1051" i="1" s="1"/>
  <c r="I1055" i="1"/>
  <c r="I1054" i="1" s="1"/>
  <c r="H1055" i="1"/>
  <c r="H1054" i="1" s="1"/>
  <c r="I1035" i="1"/>
  <c r="I1034" i="1" s="1"/>
  <c r="I1033" i="1" s="1"/>
  <c r="H1035" i="1"/>
  <c r="H1034" i="1" s="1"/>
  <c r="H1033" i="1" s="1"/>
  <c r="I1008" i="1"/>
  <c r="I1007" i="1" s="1"/>
  <c r="H1008" i="1"/>
  <c r="H1007" i="1" s="1"/>
  <c r="I1005" i="1"/>
  <c r="I1004" i="1" s="1"/>
  <c r="H1005" i="1"/>
  <c r="H1004" i="1" s="1"/>
  <c r="D39" i="3" l="1"/>
  <c r="E39" i="3"/>
  <c r="F39" i="3"/>
  <c r="I1262" i="1"/>
  <c r="I1255" i="1" s="1"/>
  <c r="H1053" i="1"/>
  <c r="H1052" i="1" s="1"/>
  <c r="I1003" i="1"/>
  <c r="I1002" i="1" s="1"/>
  <c r="H1284" i="1"/>
  <c r="H1283" i="1" s="1"/>
  <c r="H1285" i="1"/>
  <c r="I1285" i="1"/>
  <c r="I1284" i="1"/>
  <c r="I1283" i="1" s="1"/>
  <c r="H1262" i="1"/>
  <c r="H1255" i="1" s="1"/>
  <c r="G1262" i="1"/>
  <c r="G1255" i="1" s="1"/>
  <c r="H1003" i="1"/>
  <c r="H1002" i="1" s="1"/>
  <c r="I1053" i="1"/>
  <c r="I1052" i="1" s="1"/>
  <c r="G1285" i="1"/>
  <c r="G1284" i="1"/>
  <c r="G1283" i="1" s="1"/>
  <c r="G618" i="2"/>
  <c r="G617" i="2" s="1"/>
  <c r="G616" i="2" s="1"/>
  <c r="G615" i="2" s="1"/>
  <c r="G614" i="2" s="1"/>
  <c r="H618" i="2"/>
  <c r="H617" i="2" s="1"/>
  <c r="H616" i="2" s="1"/>
  <c r="H615" i="2" s="1"/>
  <c r="H614" i="2" s="1"/>
  <c r="H1011" i="1" l="1"/>
  <c r="H1001" i="1" s="1"/>
  <c r="E35" i="3" s="1"/>
  <c r="G1011" i="1"/>
  <c r="G1001" i="1" s="1"/>
  <c r="D35" i="3" s="1"/>
  <c r="I1011" i="1"/>
  <c r="I1001" i="1" s="1"/>
  <c r="F35" i="3" s="1"/>
  <c r="I1282" i="1"/>
  <c r="G1282" i="1"/>
  <c r="H1282" i="1"/>
  <c r="I1051" i="1"/>
  <c r="F36" i="3" s="1"/>
  <c r="H1051" i="1"/>
  <c r="E36" i="3" s="1"/>
  <c r="H1143" i="1"/>
  <c r="E37" i="3" s="1"/>
  <c r="D36" i="3"/>
  <c r="G1143" i="1"/>
  <c r="D37" i="3" s="1"/>
  <c r="I1143" i="1"/>
  <c r="F37" i="3" s="1"/>
  <c r="G613" i="2"/>
  <c r="H613" i="2"/>
  <c r="G609" i="2"/>
  <c r="H609" i="2"/>
  <c r="G582" i="2"/>
  <c r="H582" i="2"/>
  <c r="G588" i="2"/>
  <c r="G606" i="2" s="1"/>
  <c r="H588" i="2"/>
  <c r="H606" i="2" s="1"/>
  <c r="G540" i="2"/>
  <c r="H540" i="2"/>
  <c r="G541" i="2"/>
  <c r="H541" i="2"/>
  <c r="G543" i="2"/>
  <c r="H543" i="2"/>
  <c r="G544" i="2"/>
  <c r="H544" i="2"/>
  <c r="G546" i="2"/>
  <c r="H546" i="2"/>
  <c r="G547" i="2"/>
  <c r="H547" i="2"/>
  <c r="G549" i="2"/>
  <c r="H549" i="2"/>
  <c r="G550" i="2"/>
  <c r="H550" i="2"/>
  <c r="G552" i="2"/>
  <c r="H552" i="2"/>
  <c r="G553" i="2"/>
  <c r="H553" i="2"/>
  <c r="G555" i="2"/>
  <c r="H555" i="2"/>
  <c r="G556" i="2"/>
  <c r="H556" i="2"/>
  <c r="G558" i="2"/>
  <c r="H558" i="2"/>
  <c r="G559" i="2"/>
  <c r="H559" i="2"/>
  <c r="G564" i="2"/>
  <c r="H564" i="2"/>
  <c r="G565" i="2"/>
  <c r="H565" i="2"/>
  <c r="G570" i="2"/>
  <c r="H570" i="2"/>
  <c r="G571" i="2"/>
  <c r="H571" i="2"/>
  <c r="G573" i="2"/>
  <c r="H573" i="2"/>
  <c r="G574" i="2"/>
  <c r="H574" i="2"/>
  <c r="G576" i="2"/>
  <c r="H576" i="2"/>
  <c r="G577" i="2"/>
  <c r="H577" i="2"/>
  <c r="G583" i="2"/>
  <c r="H583" i="2"/>
  <c r="G584" i="2"/>
  <c r="H584" i="2"/>
  <c r="G605" i="2"/>
  <c r="H605" i="2"/>
  <c r="G590" i="2"/>
  <c r="H590" i="2"/>
  <c r="G592" i="2"/>
  <c r="H592" i="2"/>
  <c r="G594" i="2"/>
  <c r="H594" i="2"/>
  <c r="G596" i="2"/>
  <c r="H596" i="2"/>
  <c r="G598" i="2"/>
  <c r="H598" i="2"/>
  <c r="G600" i="2"/>
  <c r="H600" i="2"/>
  <c r="G602" i="2"/>
  <c r="H602" i="2"/>
  <c r="G603" i="2"/>
  <c r="H603" i="2"/>
  <c r="G536" i="2"/>
  <c r="H536" i="2"/>
  <c r="G537" i="2"/>
  <c r="H537" i="2"/>
  <c r="G529" i="2"/>
  <c r="H529" i="2"/>
  <c r="G530" i="2"/>
  <c r="H530" i="2"/>
  <c r="G532" i="2"/>
  <c r="H532" i="2"/>
  <c r="G533" i="2"/>
  <c r="H533" i="2"/>
  <c r="G515" i="2"/>
  <c r="H515" i="2"/>
  <c r="G480" i="2"/>
  <c r="H480" i="2"/>
  <c r="G482" i="2"/>
  <c r="H482" i="2"/>
  <c r="G484" i="2"/>
  <c r="H484" i="2"/>
  <c r="G486" i="2"/>
  <c r="H486" i="2"/>
  <c r="G487" i="2"/>
  <c r="H487" i="2"/>
  <c r="G489" i="2"/>
  <c r="H489" i="2"/>
  <c r="G490" i="2"/>
  <c r="H490" i="2"/>
  <c r="G492" i="2"/>
  <c r="H492" i="2"/>
  <c r="G494" i="2"/>
  <c r="H494" i="2"/>
  <c r="G495" i="2"/>
  <c r="H495" i="2"/>
  <c r="G497" i="2"/>
  <c r="G496" i="2" s="1"/>
  <c r="H497" i="2"/>
  <c r="H496" i="2" s="1"/>
  <c r="G499" i="2"/>
  <c r="G498" i="2" s="1"/>
  <c r="H499" i="2"/>
  <c r="H498" i="2" s="1"/>
  <c r="G502" i="2"/>
  <c r="G500" i="2" s="1"/>
  <c r="H502" i="2"/>
  <c r="H500" i="2" s="1"/>
  <c r="G504" i="2"/>
  <c r="H504" i="2"/>
  <c r="G505" i="2"/>
  <c r="H505" i="2"/>
  <c r="G507" i="2"/>
  <c r="H507" i="2"/>
  <c r="G508" i="2"/>
  <c r="H508" i="2"/>
  <c r="G510" i="2"/>
  <c r="H510" i="2"/>
  <c r="G479" i="2"/>
  <c r="H479" i="2"/>
  <c r="H809" i="1"/>
  <c r="H808" i="1" s="1"/>
  <c r="I809" i="1"/>
  <c r="I808" i="1" s="1"/>
  <c r="G809" i="1"/>
  <c r="F608" i="2" s="1"/>
  <c r="F607" i="2" s="1"/>
  <c r="H803" i="1"/>
  <c r="G601" i="2" s="1"/>
  <c r="I803" i="1"/>
  <c r="H601" i="2" s="1"/>
  <c r="G803" i="1"/>
  <c r="F601" i="2" s="1"/>
  <c r="H801" i="1"/>
  <c r="G599" i="2" s="1"/>
  <c r="I801" i="1"/>
  <c r="H599" i="2" s="1"/>
  <c r="G801" i="1"/>
  <c r="F599" i="2" s="1"/>
  <c r="H799" i="1"/>
  <c r="G597" i="2" s="1"/>
  <c r="I799" i="1"/>
  <c r="H597" i="2" s="1"/>
  <c r="G799" i="1"/>
  <c r="F597" i="2" s="1"/>
  <c r="H797" i="1"/>
  <c r="G595" i="2" s="1"/>
  <c r="I797" i="1"/>
  <c r="H595" i="2" s="1"/>
  <c r="G797" i="1"/>
  <c r="F595" i="2" s="1"/>
  <c r="H795" i="1"/>
  <c r="G593" i="2" s="1"/>
  <c r="I795" i="1"/>
  <c r="H593" i="2" s="1"/>
  <c r="G795" i="1"/>
  <c r="F593" i="2" s="1"/>
  <c r="H793" i="1"/>
  <c r="G591" i="2" s="1"/>
  <c r="I793" i="1"/>
  <c r="H591" i="2" s="1"/>
  <c r="G793" i="1"/>
  <c r="F591" i="2" s="1"/>
  <c r="H791" i="1"/>
  <c r="G589" i="2" s="1"/>
  <c r="I791" i="1"/>
  <c r="H589" i="2" s="1"/>
  <c r="G791" i="1"/>
  <c r="F589" i="2" s="1"/>
  <c r="H806" i="1"/>
  <c r="G604" i="2" s="1"/>
  <c r="I806" i="1"/>
  <c r="H604" i="2" s="1"/>
  <c r="G806" i="1"/>
  <c r="F604" i="2" s="1"/>
  <c r="H785" i="1"/>
  <c r="I785" i="1"/>
  <c r="G785" i="1"/>
  <c r="H782" i="1"/>
  <c r="G578" i="2" s="1"/>
  <c r="I782" i="1"/>
  <c r="H578" i="2" s="1"/>
  <c r="G782" i="1"/>
  <c r="F578" i="2" s="1"/>
  <c r="H779" i="1"/>
  <c r="G575" i="2" s="1"/>
  <c r="I779" i="1"/>
  <c r="H575" i="2" s="1"/>
  <c r="G779" i="1"/>
  <c r="F575" i="2" s="1"/>
  <c r="H776" i="1"/>
  <c r="G572" i="2" s="1"/>
  <c r="I776" i="1"/>
  <c r="H572" i="2" s="1"/>
  <c r="G776" i="1"/>
  <c r="F572" i="2" s="1"/>
  <c r="H773" i="1"/>
  <c r="G569" i="2" s="1"/>
  <c r="I773" i="1"/>
  <c r="H569" i="2" s="1"/>
  <c r="G773" i="1"/>
  <c r="F569" i="2" s="1"/>
  <c r="H770" i="1"/>
  <c r="I770" i="1"/>
  <c r="G770" i="1"/>
  <c r="H767" i="1"/>
  <c r="G557" i="2" s="1"/>
  <c r="I767" i="1"/>
  <c r="H557" i="2" s="1"/>
  <c r="G767" i="1"/>
  <c r="F557" i="2" s="1"/>
  <c r="H764" i="1"/>
  <c r="G554" i="2" s="1"/>
  <c r="I764" i="1"/>
  <c r="H554" i="2" s="1"/>
  <c r="G764" i="1"/>
  <c r="F554" i="2" s="1"/>
  <c r="H761" i="1"/>
  <c r="G551" i="2" s="1"/>
  <c r="I761" i="1"/>
  <c r="H551" i="2" s="1"/>
  <c r="G761" i="1"/>
  <c r="F551" i="2" s="1"/>
  <c r="H758" i="1"/>
  <c r="G548" i="2" s="1"/>
  <c r="I758" i="1"/>
  <c r="H548" i="2" s="1"/>
  <c r="G758" i="1"/>
  <c r="F548" i="2" s="1"/>
  <c r="H755" i="1"/>
  <c r="G545" i="2" s="1"/>
  <c r="I755" i="1"/>
  <c r="H545" i="2" s="1"/>
  <c r="G755" i="1"/>
  <c r="F545" i="2" s="1"/>
  <c r="H752" i="1"/>
  <c r="G542" i="2" s="1"/>
  <c r="I752" i="1"/>
  <c r="H542" i="2" s="1"/>
  <c r="G752" i="1"/>
  <c r="F542" i="2" s="1"/>
  <c r="H749" i="1"/>
  <c r="I749" i="1"/>
  <c r="G749" i="1"/>
  <c r="H871" i="1"/>
  <c r="G509" i="2" s="1"/>
  <c r="I871" i="1"/>
  <c r="H509" i="2" s="1"/>
  <c r="G871" i="1"/>
  <c r="F509" i="2" s="1"/>
  <c r="I868" i="1"/>
  <c r="H506" i="2" s="1"/>
  <c r="H868" i="1"/>
  <c r="G506" i="2" s="1"/>
  <c r="G868" i="1"/>
  <c r="F506" i="2" s="1"/>
  <c r="H865" i="1"/>
  <c r="G503" i="2" s="1"/>
  <c r="I865" i="1"/>
  <c r="H503" i="2" s="1"/>
  <c r="G865" i="1"/>
  <c r="F503" i="2" s="1"/>
  <c r="H860" i="1"/>
  <c r="I860" i="1"/>
  <c r="G860" i="1"/>
  <c r="H858" i="1"/>
  <c r="I858" i="1"/>
  <c r="G858" i="1"/>
  <c r="H855" i="1"/>
  <c r="G493" i="2" s="1"/>
  <c r="I855" i="1"/>
  <c r="H493" i="2" s="1"/>
  <c r="G855" i="1"/>
  <c r="F493" i="2" s="1"/>
  <c r="H853" i="1"/>
  <c r="G491" i="2" s="1"/>
  <c r="I853" i="1"/>
  <c r="H491" i="2" s="1"/>
  <c r="G853" i="1"/>
  <c r="F491" i="2" s="1"/>
  <c r="H850" i="1"/>
  <c r="G488" i="2" s="1"/>
  <c r="I850" i="1"/>
  <c r="H488" i="2" s="1"/>
  <c r="G850" i="1"/>
  <c r="F488" i="2" s="1"/>
  <c r="H847" i="1"/>
  <c r="G485" i="2" s="1"/>
  <c r="I847" i="1"/>
  <c r="H485" i="2" s="1"/>
  <c r="G847" i="1"/>
  <c r="F485" i="2" s="1"/>
  <c r="H845" i="1"/>
  <c r="G483" i="2" s="1"/>
  <c r="I845" i="1"/>
  <c r="H483" i="2" s="1"/>
  <c r="G845" i="1"/>
  <c r="F483" i="2" s="1"/>
  <c r="H843" i="1"/>
  <c r="G481" i="2" s="1"/>
  <c r="I843" i="1"/>
  <c r="H481" i="2" s="1"/>
  <c r="G843" i="1"/>
  <c r="F481" i="2" s="1"/>
  <c r="H840" i="1"/>
  <c r="I840" i="1"/>
  <c r="G840" i="1"/>
  <c r="H833" i="1"/>
  <c r="H832" i="1" s="1"/>
  <c r="G534" i="2" s="1"/>
  <c r="I833" i="1"/>
  <c r="I832" i="1" s="1"/>
  <c r="H534" i="2" s="1"/>
  <c r="G833" i="1"/>
  <c r="H829" i="1"/>
  <c r="G531" i="2" s="1"/>
  <c r="I829" i="1"/>
  <c r="H531" i="2" s="1"/>
  <c r="G829" i="1"/>
  <c r="F531" i="2" s="1"/>
  <c r="H826" i="1"/>
  <c r="I826" i="1"/>
  <c r="G826" i="1"/>
  <c r="H817" i="1"/>
  <c r="H816" i="1" s="1"/>
  <c r="H815" i="1" s="1"/>
  <c r="H814" i="1" s="1"/>
  <c r="I817" i="1"/>
  <c r="I816" i="1" s="1"/>
  <c r="I815" i="1" s="1"/>
  <c r="I814" i="1" s="1"/>
  <c r="G817" i="1"/>
  <c r="G816" i="1" s="1"/>
  <c r="G815" i="1" s="1"/>
  <c r="G814" i="1" s="1"/>
  <c r="H812" i="1"/>
  <c r="H811" i="1" s="1"/>
  <c r="I812" i="1"/>
  <c r="I811" i="1" s="1"/>
  <c r="G812" i="1"/>
  <c r="G811" i="1" s="1"/>
  <c r="H745" i="1"/>
  <c r="H744" i="1" s="1"/>
  <c r="I745" i="1"/>
  <c r="I744" i="1" s="1"/>
  <c r="G744" i="1"/>
  <c r="H739" i="1"/>
  <c r="H738" i="1" s="1"/>
  <c r="H737" i="1" s="1"/>
  <c r="H736" i="1" s="1"/>
  <c r="H735" i="1" s="1"/>
  <c r="E45" i="3" s="1"/>
  <c r="I739" i="1"/>
  <c r="I738" i="1" s="1"/>
  <c r="I737" i="1" s="1"/>
  <c r="I736" i="1" s="1"/>
  <c r="I735" i="1" s="1"/>
  <c r="F45" i="3" s="1"/>
  <c r="G739" i="1"/>
  <c r="G738" i="1" s="1"/>
  <c r="G737" i="1" s="1"/>
  <c r="G736" i="1" s="1"/>
  <c r="G735" i="1" s="1"/>
  <c r="D45" i="3" s="1"/>
  <c r="H732" i="1"/>
  <c r="H731" i="1" s="1"/>
  <c r="H730" i="1" s="1"/>
  <c r="H729" i="1" s="1"/>
  <c r="H728" i="1" s="1"/>
  <c r="H727" i="1" s="1"/>
  <c r="I732" i="1"/>
  <c r="I731" i="1" s="1"/>
  <c r="I730" i="1" s="1"/>
  <c r="I729" i="1" s="1"/>
  <c r="I728" i="1" s="1"/>
  <c r="I727" i="1" s="1"/>
  <c r="G732" i="1"/>
  <c r="G731" i="1" s="1"/>
  <c r="G730" i="1" s="1"/>
  <c r="G729" i="1" s="1"/>
  <c r="G728" i="1" s="1"/>
  <c r="G727" i="1" s="1"/>
  <c r="F539" i="2" l="1"/>
  <c r="F538" i="2" s="1"/>
  <c r="G748" i="1"/>
  <c r="H539" i="2"/>
  <c r="I748" i="1"/>
  <c r="G539" i="2"/>
  <c r="H748" i="1"/>
  <c r="H512" i="2"/>
  <c r="H511" i="2" s="1"/>
  <c r="G512" i="2"/>
  <c r="G511" i="2" s="1"/>
  <c r="H822" i="1"/>
  <c r="I822" i="1"/>
  <c r="G822" i="1"/>
  <c r="G1000" i="1"/>
  <c r="G999" i="1" s="1"/>
  <c r="F477" i="2"/>
  <c r="G832" i="1"/>
  <c r="F534" i="2" s="1"/>
  <c r="F535" i="2"/>
  <c r="F528" i="2"/>
  <c r="F524" i="2" s="1"/>
  <c r="H1000" i="1"/>
  <c r="H999" i="1" s="1"/>
  <c r="G560" i="2"/>
  <c r="H560" i="2"/>
  <c r="I1000" i="1"/>
  <c r="I999" i="1" s="1"/>
  <c r="G808" i="1"/>
  <c r="H528" i="2"/>
  <c r="H524" i="2" s="1"/>
  <c r="H535" i="2"/>
  <c r="H608" i="2"/>
  <c r="H607" i="2" s="1"/>
  <c r="G528" i="2"/>
  <c r="G524" i="2" s="1"/>
  <c r="G535" i="2"/>
  <c r="G608" i="2"/>
  <c r="G607" i="2" s="1"/>
  <c r="G581" i="2"/>
  <c r="H581" i="2"/>
  <c r="G611" i="2"/>
  <c r="G610" i="2" s="1"/>
  <c r="G478" i="2"/>
  <c r="G477" i="2" s="1"/>
  <c r="H611" i="2"/>
  <c r="H610" i="2" s="1"/>
  <c r="H478" i="2"/>
  <c r="H477" i="2" s="1"/>
  <c r="I743" i="1"/>
  <c r="I742" i="1" s="1"/>
  <c r="I741" i="1" s="1"/>
  <c r="F46" i="3" s="1"/>
  <c r="H743" i="1"/>
  <c r="H742" i="1" s="1"/>
  <c r="H741" i="1" s="1"/>
  <c r="E46" i="3" s="1"/>
  <c r="I839" i="1"/>
  <c r="I838" i="1" s="1"/>
  <c r="I837" i="1" s="1"/>
  <c r="I836" i="1" s="1"/>
  <c r="H839" i="1"/>
  <c r="H838" i="1" s="1"/>
  <c r="H837" i="1" s="1"/>
  <c r="H836" i="1" s="1"/>
  <c r="G839" i="1"/>
  <c r="G838" i="1" s="1"/>
  <c r="G837" i="1" s="1"/>
  <c r="G836" i="1" s="1"/>
  <c r="H538" i="2" l="1"/>
  <c r="G538" i="2"/>
  <c r="G476" i="2" s="1"/>
  <c r="G475" i="2" s="1"/>
  <c r="I821" i="1"/>
  <c r="G821" i="1"/>
  <c r="F476" i="2"/>
  <c r="F475" i="2" s="1"/>
  <c r="H821" i="1"/>
  <c r="G743" i="1"/>
  <c r="G742" i="1" s="1"/>
  <c r="G741" i="1" s="1"/>
  <c r="D46" i="3" s="1"/>
  <c r="H820" i="1" l="1"/>
  <c r="H819" i="1" s="1"/>
  <c r="H734" i="1" s="1"/>
  <c r="H726" i="1" s="1"/>
  <c r="G820" i="1"/>
  <c r="G819" i="1" s="1"/>
  <c r="G734" i="1" s="1"/>
  <c r="G726" i="1" s="1"/>
  <c r="I820" i="1"/>
  <c r="I819" i="1" s="1"/>
  <c r="I734" i="1" s="1"/>
  <c r="I726" i="1" s="1"/>
  <c r="H476" i="2"/>
  <c r="H475" i="2" s="1"/>
  <c r="H368" i="1" l="1"/>
  <c r="H367" i="1" s="1"/>
  <c r="I368" i="1"/>
  <c r="I367" i="1" s="1"/>
  <c r="G368" i="1"/>
  <c r="G367" i="1" s="1"/>
  <c r="H631" i="1" l="1"/>
  <c r="H630" i="1" s="1"/>
  <c r="H629" i="1" s="1"/>
  <c r="H628" i="1" s="1"/>
  <c r="I631" i="1"/>
  <c r="I630" i="1" s="1"/>
  <c r="I629" i="1" s="1"/>
  <c r="I628" i="1" s="1"/>
  <c r="G631" i="1"/>
  <c r="G630" i="1" s="1"/>
  <c r="G629" i="1" s="1"/>
  <c r="G628" i="1" s="1"/>
  <c r="H643" i="1"/>
  <c r="I643" i="1"/>
  <c r="G643" i="1"/>
  <c r="H665" i="1"/>
  <c r="E53" i="3" s="1"/>
  <c r="I665" i="1"/>
  <c r="F53" i="3" s="1"/>
  <c r="G665" i="1"/>
  <c r="D53" i="3" s="1"/>
  <c r="H451" i="1"/>
  <c r="H450" i="1" s="1"/>
  <c r="H449" i="1" s="1"/>
  <c r="H448" i="1" s="1"/>
  <c r="I451" i="1"/>
  <c r="I450" i="1" s="1"/>
  <c r="I449" i="1" s="1"/>
  <c r="I448" i="1" s="1"/>
  <c r="G451" i="1"/>
  <c r="G450" i="1" s="1"/>
  <c r="G449" i="1" s="1"/>
  <c r="G448" i="1" s="1"/>
  <c r="G210" i="2"/>
  <c r="H210" i="2"/>
  <c r="G209" i="2"/>
  <c r="H209" i="2"/>
  <c r="H239" i="1"/>
  <c r="H238" i="1" s="1"/>
  <c r="H237" i="1" s="1"/>
  <c r="H232" i="1" s="1"/>
  <c r="H231" i="1" s="1"/>
  <c r="I239" i="1"/>
  <c r="I238" i="1" s="1"/>
  <c r="I237" i="1" s="1"/>
  <c r="I232" i="1" s="1"/>
  <c r="I231" i="1" s="1"/>
  <c r="G239" i="1"/>
  <c r="G238" i="1" s="1"/>
  <c r="G237" i="1" s="1"/>
  <c r="G232" i="1" s="1"/>
  <c r="H208" i="1"/>
  <c r="H207" i="1" s="1"/>
  <c r="H206" i="1" s="1"/>
  <c r="H201" i="1" s="1"/>
  <c r="I208" i="1"/>
  <c r="I207" i="1" s="1"/>
  <c r="I206" i="1" s="1"/>
  <c r="I201" i="1" s="1"/>
  <c r="G208" i="1"/>
  <c r="G207" i="1" s="1"/>
  <c r="G206" i="1" s="1"/>
  <c r="G208" i="2"/>
  <c r="H208" i="2"/>
  <c r="H579" i="1"/>
  <c r="H578" i="1" s="1"/>
  <c r="H577" i="1" s="1"/>
  <c r="I579" i="1"/>
  <c r="I578" i="1" s="1"/>
  <c r="I577" i="1" s="1"/>
  <c r="G579" i="1"/>
  <c r="G578" i="1" s="1"/>
  <c r="G577" i="1" s="1"/>
  <c r="G205" i="2"/>
  <c r="H205" i="2"/>
  <c r="G204" i="2"/>
  <c r="H204" i="2"/>
  <c r="H404" i="1"/>
  <c r="H403" i="1" s="1"/>
  <c r="I404" i="1"/>
  <c r="I403" i="1" s="1"/>
  <c r="G404" i="1"/>
  <c r="G403" i="1" s="1"/>
  <c r="G201" i="2"/>
  <c r="H201" i="2"/>
  <c r="G200" i="2"/>
  <c r="H200" i="2"/>
  <c r="G195" i="2"/>
  <c r="H195" i="2"/>
  <c r="G196" i="2"/>
  <c r="H196" i="2"/>
  <c r="G194" i="2"/>
  <c r="H194" i="2"/>
  <c r="G231" i="1" l="1"/>
  <c r="D24" i="3" s="1"/>
  <c r="G201" i="1"/>
  <c r="G402" i="1"/>
  <c r="G385" i="1" s="1"/>
  <c r="I402" i="1"/>
  <c r="I385" i="1" s="1"/>
  <c r="H212" i="2"/>
  <c r="H211" i="2" s="1"/>
  <c r="H402" i="1"/>
  <c r="H385" i="1" s="1"/>
  <c r="G212" i="2"/>
  <c r="G211" i="2" s="1"/>
  <c r="I200" i="1"/>
  <c r="F23" i="3" s="1"/>
  <c r="H200" i="1"/>
  <c r="E23" i="3" s="1"/>
  <c r="F24" i="3"/>
  <c r="E24" i="3"/>
  <c r="H642" i="1"/>
  <c r="H641" i="1" s="1"/>
  <c r="H640" i="1" s="1"/>
  <c r="H634" i="1"/>
  <c r="E42" i="3" s="1"/>
  <c r="G642" i="1"/>
  <c r="G641" i="1" s="1"/>
  <c r="G640" i="1" s="1"/>
  <c r="G634" i="1"/>
  <c r="I642" i="1"/>
  <c r="I641" i="1" s="1"/>
  <c r="I640" i="1" s="1"/>
  <c r="I634" i="1"/>
  <c r="F42" i="3" s="1"/>
  <c r="G199" i="2"/>
  <c r="G198" i="2" s="1"/>
  <c r="G193" i="2"/>
  <c r="G192" i="2" s="1"/>
  <c r="G191" i="2" s="1"/>
  <c r="H199" i="2"/>
  <c r="H198" i="2" s="1"/>
  <c r="H207" i="2"/>
  <c r="H206" i="2" s="1"/>
  <c r="G207" i="2"/>
  <c r="G206" i="2" s="1"/>
  <c r="G203" i="2"/>
  <c r="G202" i="2" s="1"/>
  <c r="H203" i="2"/>
  <c r="H202" i="2" s="1"/>
  <c r="H193" i="2"/>
  <c r="H192" i="2" s="1"/>
  <c r="H191" i="2" s="1"/>
  <c r="G94" i="2"/>
  <c r="G93" i="2" s="1"/>
  <c r="G92" i="2" s="1"/>
  <c r="H94" i="2"/>
  <c r="H93" i="2" s="1"/>
  <c r="H92" i="2" s="1"/>
  <c r="F94" i="2"/>
  <c r="F93" i="2" s="1"/>
  <c r="F92" i="2" s="1"/>
  <c r="H323" i="1"/>
  <c r="H322" i="1" s="1"/>
  <c r="I323" i="1"/>
  <c r="I322" i="1" s="1"/>
  <c r="G323" i="1"/>
  <c r="G322" i="1" s="1"/>
  <c r="G97" i="2"/>
  <c r="H97" i="2"/>
  <c r="F97" i="2"/>
  <c r="G101" i="2"/>
  <c r="H101" i="2"/>
  <c r="F101" i="2"/>
  <c r="G99" i="2"/>
  <c r="H99" i="2"/>
  <c r="F99" i="2"/>
  <c r="H326" i="1"/>
  <c r="I326" i="1"/>
  <c r="G326" i="1"/>
  <c r="G200" i="1" l="1"/>
  <c r="D23" i="3" s="1"/>
  <c r="I572" i="1"/>
  <c r="H572" i="1"/>
  <c r="G572" i="1"/>
  <c r="H197" i="2"/>
  <c r="H163" i="2" s="1"/>
  <c r="G197" i="2"/>
  <c r="G163" i="2" s="1"/>
  <c r="G96" i="2"/>
  <c r="H96" i="2"/>
  <c r="F96" i="2"/>
  <c r="G91" i="2"/>
  <c r="G90" i="2" s="1"/>
  <c r="G89" i="2" s="1"/>
  <c r="H91" i="2"/>
  <c r="H90" i="2" s="1"/>
  <c r="H89" i="2" s="1"/>
  <c r="F91" i="2"/>
  <c r="F90" i="2" s="1"/>
  <c r="F89" i="2" s="1"/>
  <c r="G115" i="2" l="1"/>
  <c r="G114" i="2" s="1"/>
  <c r="G113" i="2" s="1"/>
  <c r="G109" i="2" s="1"/>
  <c r="H115" i="2"/>
  <c r="H114" i="2" s="1"/>
  <c r="H113" i="2" s="1"/>
  <c r="H109" i="2" s="1"/>
  <c r="F115" i="2"/>
  <c r="F114" i="2" s="1"/>
  <c r="F113" i="2" s="1"/>
  <c r="F109" i="2" s="1"/>
  <c r="H650" i="1" l="1"/>
  <c r="H649" i="1" s="1"/>
  <c r="H648" i="1" s="1"/>
  <c r="I650" i="1"/>
  <c r="I649" i="1" s="1"/>
  <c r="I648" i="1" s="1"/>
  <c r="G650" i="1"/>
  <c r="G649" i="1" s="1"/>
  <c r="G648" i="1" s="1"/>
  <c r="G275" i="2" l="1"/>
  <c r="G274" i="2" s="1"/>
  <c r="G269" i="2" s="1"/>
  <c r="H275" i="2"/>
  <c r="H274" i="2" s="1"/>
  <c r="H269" i="2" s="1"/>
  <c r="G268" i="2" l="1"/>
  <c r="H268" i="2"/>
  <c r="G471" i="2" l="1"/>
  <c r="H471" i="2"/>
  <c r="G470" i="2"/>
  <c r="H470" i="2"/>
  <c r="G468" i="2"/>
  <c r="G467" i="2" s="1"/>
  <c r="H468" i="2"/>
  <c r="H467" i="2" s="1"/>
  <c r="G466" i="2"/>
  <c r="H466" i="2"/>
  <c r="G465" i="2"/>
  <c r="H465" i="2"/>
  <c r="G463" i="2"/>
  <c r="H463" i="2"/>
  <c r="G462" i="2"/>
  <c r="H462" i="2"/>
  <c r="G119" i="2"/>
  <c r="G118" i="2" s="1"/>
  <c r="G117" i="2" s="1"/>
  <c r="H119" i="2"/>
  <c r="H118" i="2" s="1"/>
  <c r="H117" i="2" s="1"/>
  <c r="F119" i="2"/>
  <c r="F118" i="2" s="1"/>
  <c r="F117" i="2" s="1"/>
  <c r="G122" i="2"/>
  <c r="G121" i="2" s="1"/>
  <c r="H122" i="2"/>
  <c r="H121" i="2" s="1"/>
  <c r="F122" i="2"/>
  <c r="F121" i="2" s="1"/>
  <c r="G124" i="2"/>
  <c r="G123" i="2" s="1"/>
  <c r="H124" i="2"/>
  <c r="H123" i="2" s="1"/>
  <c r="F124" i="2"/>
  <c r="F123" i="2" s="1"/>
  <c r="G469" i="2" l="1"/>
  <c r="G461" i="2"/>
  <c r="H120" i="2"/>
  <c r="H461" i="2"/>
  <c r="H464" i="2"/>
  <c r="G120" i="2"/>
  <c r="H469" i="2"/>
  <c r="G464" i="2"/>
  <c r="F120" i="2"/>
  <c r="F116" i="2" s="1"/>
  <c r="F102" i="2" s="1"/>
  <c r="H432" i="2"/>
  <c r="G432" i="2"/>
  <c r="H267" i="2"/>
  <c r="G267" i="2"/>
  <c r="G242" i="2"/>
  <c r="G241" i="2" s="1"/>
  <c r="G240" i="2" s="1"/>
  <c r="H242" i="2"/>
  <c r="H241" i="2" s="1"/>
  <c r="H240" i="2" s="1"/>
  <c r="G239" i="2"/>
  <c r="G238" i="2" s="1"/>
  <c r="G237" i="2" s="1"/>
  <c r="H239" i="2"/>
  <c r="H238" i="2" s="1"/>
  <c r="H237" i="2" s="1"/>
  <c r="G234" i="2"/>
  <c r="G233" i="2" s="1"/>
  <c r="G232" i="2" s="1"/>
  <c r="H234" i="2"/>
  <c r="H233" i="2" s="1"/>
  <c r="H232" i="2" s="1"/>
  <c r="G231" i="2"/>
  <c r="G230" i="2" s="1"/>
  <c r="G229" i="2" s="1"/>
  <c r="H231" i="2"/>
  <c r="H230" i="2" s="1"/>
  <c r="H229" i="2" s="1"/>
  <c r="G226" i="2"/>
  <c r="G225" i="2" s="1"/>
  <c r="G224" i="2" s="1"/>
  <c r="G223" i="2" s="1"/>
  <c r="G222" i="2" s="1"/>
  <c r="H226" i="2"/>
  <c r="H225" i="2" s="1"/>
  <c r="H224" i="2" s="1"/>
  <c r="H223" i="2" s="1"/>
  <c r="H222" i="2" s="1"/>
  <c r="G221" i="2"/>
  <c r="G220" i="2" s="1"/>
  <c r="G219" i="2" s="1"/>
  <c r="G218" i="2" s="1"/>
  <c r="H221" i="2"/>
  <c r="H220" i="2" s="1"/>
  <c r="H219" i="2" s="1"/>
  <c r="H218" i="2" s="1"/>
  <c r="G149" i="2"/>
  <c r="G148" i="2" s="1"/>
  <c r="G147" i="2" s="1"/>
  <c r="H149" i="2"/>
  <c r="H148" i="2" s="1"/>
  <c r="H147" i="2" s="1"/>
  <c r="F149" i="2"/>
  <c r="F148" i="2" s="1"/>
  <c r="F147" i="2" s="1"/>
  <c r="G153" i="2"/>
  <c r="G152" i="2" s="1"/>
  <c r="G151" i="2" s="1"/>
  <c r="H153" i="2"/>
  <c r="H152" i="2" s="1"/>
  <c r="H151" i="2" s="1"/>
  <c r="F153" i="2"/>
  <c r="F152" i="2" s="1"/>
  <c r="F151" i="2" s="1"/>
  <c r="F160" i="2"/>
  <c r="G160" i="2"/>
  <c r="H160" i="2"/>
  <c r="F162" i="2"/>
  <c r="G162" i="2"/>
  <c r="H162" i="2"/>
  <c r="G159" i="2"/>
  <c r="H159" i="2"/>
  <c r="F159" i="2"/>
  <c r="F79" i="2"/>
  <c r="G79" i="2"/>
  <c r="H79" i="2"/>
  <c r="G76" i="2"/>
  <c r="H76" i="2"/>
  <c r="F76" i="2"/>
  <c r="G81" i="2"/>
  <c r="G80" i="2" s="1"/>
  <c r="H81" i="2"/>
  <c r="H80" i="2" s="1"/>
  <c r="F81" i="2"/>
  <c r="F80" i="2" s="1"/>
  <c r="G58" i="2"/>
  <c r="H58" i="2"/>
  <c r="F58" i="2"/>
  <c r="G65" i="2"/>
  <c r="H65" i="2"/>
  <c r="F65" i="2"/>
  <c r="G53" i="2"/>
  <c r="H53" i="2"/>
  <c r="F53" i="2"/>
  <c r="F57" i="2" l="1"/>
  <c r="F56" i="2" s="1"/>
  <c r="H57" i="2"/>
  <c r="H56" i="2" s="1"/>
  <c r="G57" i="2"/>
  <c r="G56" i="2" s="1"/>
  <c r="F63" i="2"/>
  <c r="F62" i="2" s="1"/>
  <c r="H63" i="2"/>
  <c r="G63" i="2"/>
  <c r="H75" i="2"/>
  <c r="H74" i="2" s="1"/>
  <c r="F75" i="2"/>
  <c r="F74" i="2" s="1"/>
  <c r="G75" i="2"/>
  <c r="G74" i="2" s="1"/>
  <c r="H236" i="2"/>
  <c r="H235" i="2" s="1"/>
  <c r="G236" i="2"/>
  <c r="G235" i="2" s="1"/>
  <c r="H460" i="2"/>
  <c r="G460" i="2"/>
  <c r="G116" i="2"/>
  <c r="G102" i="2" s="1"/>
  <c r="H116" i="2"/>
  <c r="H102" i="2" s="1"/>
  <c r="H158" i="2"/>
  <c r="H157" i="2" s="1"/>
  <c r="H150" i="2" s="1"/>
  <c r="H146" i="2" s="1"/>
  <c r="G158" i="2"/>
  <c r="G157" i="2" s="1"/>
  <c r="G150" i="2" s="1"/>
  <c r="G146" i="2" s="1"/>
  <c r="F158" i="2"/>
  <c r="F157" i="2" s="1"/>
  <c r="F150" i="2" s="1"/>
  <c r="F146" i="2" s="1"/>
  <c r="H228" i="2"/>
  <c r="H227" i="2" s="1"/>
  <c r="H217" i="2"/>
  <c r="G228" i="2"/>
  <c r="G227" i="2" s="1"/>
  <c r="G217" i="2"/>
  <c r="F52" i="2"/>
  <c r="F51" i="2" s="1"/>
  <c r="H52" i="2"/>
  <c r="H51" i="2" s="1"/>
  <c r="G52" i="2"/>
  <c r="G51" i="2" s="1"/>
  <c r="F50" i="2"/>
  <c r="G50" i="2"/>
  <c r="H50" i="2"/>
  <c r="G49" i="2"/>
  <c r="H49" i="2"/>
  <c r="F49" i="2"/>
  <c r="F39" i="2"/>
  <c r="G39" i="2"/>
  <c r="H39" i="2"/>
  <c r="G38" i="2"/>
  <c r="H38" i="2"/>
  <c r="F38" i="2"/>
  <c r="I93" i="1"/>
  <c r="I92" i="1" s="1"/>
  <c r="H93" i="1"/>
  <c r="H92" i="1" s="1"/>
  <c r="G93" i="1"/>
  <c r="G92" i="1" s="1"/>
  <c r="G31" i="2"/>
  <c r="G30" i="2" s="1"/>
  <c r="H31" i="2"/>
  <c r="H30" i="2" s="1"/>
  <c r="F31" i="2"/>
  <c r="F30" i="2" s="1"/>
  <c r="H23" i="2"/>
  <c r="G23" i="2"/>
  <c r="F23" i="2"/>
  <c r="G21" i="2"/>
  <c r="H21" i="2"/>
  <c r="F21" i="2"/>
  <c r="G18" i="2"/>
  <c r="H18" i="2"/>
  <c r="F18" i="2"/>
  <c r="F16" i="2"/>
  <c r="G16" i="2"/>
  <c r="H16" i="2"/>
  <c r="F17" i="2"/>
  <c r="G17" i="2"/>
  <c r="H17" i="2"/>
  <c r="G15" i="2"/>
  <c r="H15" i="2"/>
  <c r="F15" i="2"/>
  <c r="G13" i="2"/>
  <c r="G12" i="2" s="1"/>
  <c r="H13" i="2"/>
  <c r="H12" i="2" s="1"/>
  <c r="F13" i="2"/>
  <c r="F12" i="2" s="1"/>
  <c r="H602" i="1"/>
  <c r="H601" i="1" s="1"/>
  <c r="I602" i="1"/>
  <c r="I601" i="1" s="1"/>
  <c r="G602" i="1"/>
  <c r="G601" i="1" s="1"/>
  <c r="H73" i="2" l="1"/>
  <c r="H68" i="2" s="1"/>
  <c r="G73" i="2"/>
  <c r="G68" i="2" s="1"/>
  <c r="F73" i="2"/>
  <c r="F68" i="2" s="1"/>
  <c r="G62" i="2"/>
  <c r="G55" i="2" s="1"/>
  <c r="G54" i="2" s="1"/>
  <c r="H62" i="2"/>
  <c r="H55" i="2" s="1"/>
  <c r="H54" i="2" s="1"/>
  <c r="G459" i="2"/>
  <c r="G458" i="2" s="1"/>
  <c r="H459" i="2"/>
  <c r="H458" i="2" s="1"/>
  <c r="F55" i="2"/>
  <c r="F54" i="2" s="1"/>
  <c r="F48" i="2"/>
  <c r="F47" i="2" s="1"/>
  <c r="F46" i="2" s="1"/>
  <c r="F45" i="2" s="1"/>
  <c r="H48" i="2"/>
  <c r="H47" i="2" s="1"/>
  <c r="H46" i="2" s="1"/>
  <c r="G48" i="2"/>
  <c r="G47" i="2" s="1"/>
  <c r="H37" i="2"/>
  <c r="H36" i="2" s="1"/>
  <c r="H35" i="2" s="1"/>
  <c r="H34" i="2" s="1"/>
  <c r="F37" i="2"/>
  <c r="F36" i="2" s="1"/>
  <c r="F35" i="2" s="1"/>
  <c r="F34" i="2" s="1"/>
  <c r="G37" i="2"/>
  <c r="G36" i="2" s="1"/>
  <c r="G35" i="2" s="1"/>
  <c r="G34" i="2" s="1"/>
  <c r="H14" i="2"/>
  <c r="H11" i="2" s="1"/>
  <c r="G14" i="2"/>
  <c r="G11" i="2" s="1"/>
  <c r="F14" i="2"/>
  <c r="F11" i="2" s="1"/>
  <c r="G942" i="2"/>
  <c r="G941" i="2" s="1"/>
  <c r="H942" i="2"/>
  <c r="H941" i="2" s="1"/>
  <c r="G940" i="2"/>
  <c r="G939" i="2" s="1"/>
  <c r="H940" i="2"/>
  <c r="H939" i="2" s="1"/>
  <c r="G938" i="2"/>
  <c r="G937" i="2" s="1"/>
  <c r="H938" i="2"/>
  <c r="H937" i="2" s="1"/>
  <c r="G936" i="2"/>
  <c r="G935" i="2" s="1"/>
  <c r="H936" i="2"/>
  <c r="H935" i="2" s="1"/>
  <c r="G10" i="2" l="1"/>
  <c r="G9" i="2" s="1"/>
  <c r="F10" i="2"/>
  <c r="F9" i="2" s="1"/>
  <c r="H10" i="2"/>
  <c r="H9" i="2" s="1"/>
  <c r="H45" i="2"/>
  <c r="G46" i="2"/>
  <c r="G45" i="2" s="1"/>
  <c r="G980" i="2"/>
  <c r="H980" i="2"/>
  <c r="G979" i="2"/>
  <c r="H979" i="2"/>
  <c r="G957" i="2"/>
  <c r="H957" i="2"/>
  <c r="G960" i="2"/>
  <c r="H960" i="2"/>
  <c r="G964" i="2"/>
  <c r="G963" i="2" s="1"/>
  <c r="H964" i="2"/>
  <c r="H963" i="2" s="1"/>
  <c r="G974" i="2"/>
  <c r="H974" i="2"/>
  <c r="G973" i="2"/>
  <c r="H973" i="2"/>
  <c r="G944" i="2"/>
  <c r="G943" i="2" s="1"/>
  <c r="H944" i="2"/>
  <c r="H943" i="2" s="1"/>
  <c r="G958" i="2"/>
  <c r="H958" i="2"/>
  <c r="G959" i="2"/>
  <c r="H959" i="2"/>
  <c r="G955" i="2"/>
  <c r="G954" i="2" s="1"/>
  <c r="H955" i="2"/>
  <c r="H954" i="2" s="1"/>
  <c r="G953" i="2"/>
  <c r="H953" i="2"/>
  <c r="G952" i="2"/>
  <c r="H952" i="2"/>
  <c r="G950" i="2"/>
  <c r="G949" i="2" s="1"/>
  <c r="H950" i="2"/>
  <c r="H949" i="2" s="1"/>
  <c r="H956" i="2" l="1"/>
  <c r="G956" i="2"/>
  <c r="H978" i="2"/>
  <c r="G978" i="2"/>
  <c r="H972" i="2"/>
  <c r="G972" i="2"/>
  <c r="H951" i="2"/>
  <c r="G951" i="2"/>
  <c r="G947" i="2" l="1"/>
  <c r="H947" i="2"/>
  <c r="G948" i="2"/>
  <c r="H948" i="2"/>
  <c r="G946" i="2"/>
  <c r="H946" i="2"/>
  <c r="G945" i="2" l="1"/>
  <c r="G934" i="2" s="1"/>
  <c r="H945" i="2"/>
  <c r="H934" i="2" s="1"/>
  <c r="H115" i="1"/>
  <c r="I115" i="1"/>
  <c r="G115" i="1"/>
  <c r="G120" i="1"/>
  <c r="G119" i="1" s="1"/>
  <c r="H120" i="1"/>
  <c r="I120" i="1"/>
  <c r="H119" i="1" l="1"/>
  <c r="I119" i="1"/>
  <c r="I123" i="1"/>
  <c r="I122" i="1" s="1"/>
  <c r="H123" i="1"/>
  <c r="H122" i="1" s="1"/>
  <c r="G123" i="1"/>
  <c r="G122" i="1" s="1"/>
  <c r="G118" i="1" s="1"/>
  <c r="G117" i="1" s="1"/>
  <c r="H118" i="1" l="1"/>
  <c r="H117" i="1" s="1"/>
  <c r="I118" i="1"/>
  <c r="I117" i="1" s="1"/>
  <c r="I106" i="1"/>
  <c r="I105" i="1" s="1"/>
  <c r="H106" i="1"/>
  <c r="H105" i="1" s="1"/>
  <c r="G105" i="1"/>
  <c r="I609" i="1" l="1"/>
  <c r="I608" i="1" s="1"/>
  <c r="I607" i="1" s="1"/>
  <c r="I606" i="1" s="1"/>
  <c r="H609" i="1"/>
  <c r="H608" i="1" s="1"/>
  <c r="H607" i="1" s="1"/>
  <c r="H606" i="1" s="1"/>
  <c r="G609" i="1"/>
  <c r="G608" i="1" s="1"/>
  <c r="G607" i="1" s="1"/>
  <c r="G606" i="1" s="1"/>
  <c r="H600" i="1"/>
  <c r="H596" i="1" s="1"/>
  <c r="I600" i="1"/>
  <c r="I596" i="1" s="1"/>
  <c r="G600" i="1"/>
  <c r="G596" i="1" s="1"/>
  <c r="H616" i="1" l="1"/>
  <c r="H615" i="1" s="1"/>
  <c r="H614" i="1" s="1"/>
  <c r="H613" i="1" s="1"/>
  <c r="I616" i="1"/>
  <c r="I615" i="1" s="1"/>
  <c r="I614" i="1" s="1"/>
  <c r="I613" i="1" s="1"/>
  <c r="H444" i="1"/>
  <c r="I444" i="1"/>
  <c r="G444" i="1"/>
  <c r="H446" i="1"/>
  <c r="I446" i="1"/>
  <c r="G446" i="1"/>
  <c r="H443" i="1" l="1"/>
  <c r="H442" i="1" s="1"/>
  <c r="I443" i="1"/>
  <c r="I442" i="1" s="1"/>
  <c r="G443" i="1"/>
  <c r="G442" i="1" s="1"/>
  <c r="I103" i="1" l="1"/>
  <c r="I102" i="1" s="1"/>
  <c r="I101" i="1" s="1"/>
  <c r="I100" i="1" s="1"/>
  <c r="H103" i="1"/>
  <c r="H102" i="1" s="1"/>
  <c r="H101" i="1" s="1"/>
  <c r="H100" i="1" s="1"/>
  <c r="G103" i="1"/>
  <c r="G102" i="1" s="1"/>
  <c r="G101" i="1" s="1"/>
  <c r="G100" i="1" s="1"/>
  <c r="G330" i="1" l="1"/>
  <c r="I662" i="1" l="1"/>
  <c r="I661" i="1" s="1"/>
  <c r="I660" i="1" s="1"/>
  <c r="I659" i="1" s="1"/>
  <c r="I658" i="1" s="1"/>
  <c r="H662" i="1"/>
  <c r="H661" i="1" s="1"/>
  <c r="H660" i="1" s="1"/>
  <c r="H659" i="1" s="1"/>
  <c r="H658" i="1" s="1"/>
  <c r="G662" i="1"/>
  <c r="G661" i="1" s="1"/>
  <c r="G660" i="1" s="1"/>
  <c r="G659" i="1" s="1"/>
  <c r="G658" i="1" s="1"/>
  <c r="H598" i="1" l="1"/>
  <c r="I598" i="1"/>
  <c r="I597" i="1" s="1"/>
  <c r="H597" i="1" l="1"/>
  <c r="G598" i="1"/>
  <c r="I595" i="1"/>
  <c r="H595" i="1" l="1"/>
  <c r="G597" i="1"/>
  <c r="H355" i="1"/>
  <c r="I355" i="1"/>
  <c r="G355" i="1"/>
  <c r="G595" i="1" l="1"/>
  <c r="H705" i="1"/>
  <c r="H704" i="1" s="1"/>
  <c r="H703" i="1" s="1"/>
  <c r="E33" i="3" s="1"/>
  <c r="I705" i="1"/>
  <c r="I704" i="1" s="1"/>
  <c r="I703" i="1" s="1"/>
  <c r="F33" i="3" s="1"/>
  <c r="G705" i="1"/>
  <c r="G704" i="1" s="1"/>
  <c r="G703" i="1" s="1"/>
  <c r="G702" i="1" l="1"/>
  <c r="D33" i="3"/>
  <c r="I702" i="1"/>
  <c r="H702" i="1"/>
  <c r="H372" i="1" l="1"/>
  <c r="H371" i="1" s="1"/>
  <c r="H370" i="1" s="1"/>
  <c r="I372" i="1"/>
  <c r="I371" i="1" s="1"/>
  <c r="I370" i="1" s="1"/>
  <c r="G372" i="1"/>
  <c r="G371" i="1" s="1"/>
  <c r="G370" i="1" s="1"/>
  <c r="H656" i="1" l="1"/>
  <c r="I717" i="1" l="1"/>
  <c r="I716" i="1" s="1"/>
  <c r="I715" i="1" s="1"/>
  <c r="H717" i="1"/>
  <c r="H716" i="1" s="1"/>
  <c r="H715" i="1" s="1"/>
  <c r="G717" i="1"/>
  <c r="G716" i="1" s="1"/>
  <c r="G715" i="1" s="1"/>
  <c r="D48" i="3" s="1"/>
  <c r="I712" i="1"/>
  <c r="H712" i="1"/>
  <c r="G712" i="1"/>
  <c r="I700" i="1"/>
  <c r="I699" i="1" s="1"/>
  <c r="H700" i="1"/>
  <c r="H699" i="1" s="1"/>
  <c r="G700" i="1"/>
  <c r="G699" i="1" s="1"/>
  <c r="I697" i="1"/>
  <c r="H697" i="1"/>
  <c r="G697" i="1"/>
  <c r="I695" i="1"/>
  <c r="H695" i="1"/>
  <c r="G695" i="1"/>
  <c r="I692" i="1"/>
  <c r="H692" i="1"/>
  <c r="G692" i="1"/>
  <c r="I686" i="1"/>
  <c r="I685" i="1" s="1"/>
  <c r="I684" i="1" s="1"/>
  <c r="F15" i="3" s="1"/>
  <c r="H686" i="1"/>
  <c r="H685" i="1" s="1"/>
  <c r="H684" i="1" s="1"/>
  <c r="E15" i="3" s="1"/>
  <c r="G686" i="1"/>
  <c r="G685" i="1" s="1"/>
  <c r="G684" i="1" s="1"/>
  <c r="D15" i="3" s="1"/>
  <c r="I681" i="1"/>
  <c r="H681" i="1"/>
  <c r="G681" i="1"/>
  <c r="I656" i="1"/>
  <c r="G656" i="1"/>
  <c r="I654" i="1"/>
  <c r="H654" i="1"/>
  <c r="G654" i="1"/>
  <c r="I633" i="1"/>
  <c r="H633" i="1"/>
  <c r="G633" i="1"/>
  <c r="I627" i="1"/>
  <c r="F40" i="3" s="1"/>
  <c r="H627" i="1"/>
  <c r="E40" i="3" s="1"/>
  <c r="G627" i="1"/>
  <c r="D40" i="3" s="1"/>
  <c r="G616" i="1"/>
  <c r="G615" i="1" s="1"/>
  <c r="G614" i="1" s="1"/>
  <c r="G613" i="1" s="1"/>
  <c r="G590" i="1"/>
  <c r="G589" i="1" s="1"/>
  <c r="G588" i="1" s="1"/>
  <c r="G587" i="1" s="1"/>
  <c r="G586" i="1" s="1"/>
  <c r="D32" i="3" s="1"/>
  <c r="I590" i="1"/>
  <c r="I589" i="1" s="1"/>
  <c r="I588" i="1" s="1"/>
  <c r="I587" i="1" s="1"/>
  <c r="I586" i="1" s="1"/>
  <c r="F32" i="3" s="1"/>
  <c r="H590" i="1"/>
  <c r="H589" i="1" s="1"/>
  <c r="H588" i="1" s="1"/>
  <c r="H587" i="1" s="1"/>
  <c r="H586" i="1" s="1"/>
  <c r="E32" i="3" s="1"/>
  <c r="I582" i="1"/>
  <c r="I581" i="1" s="1"/>
  <c r="I571" i="1" s="1"/>
  <c r="F30" i="3" s="1"/>
  <c r="H582" i="1"/>
  <c r="H581" i="1" s="1"/>
  <c r="H571" i="1" s="1"/>
  <c r="E30" i="3" s="1"/>
  <c r="G582" i="1"/>
  <c r="G581" i="1" s="1"/>
  <c r="G571" i="1" s="1"/>
  <c r="D30" i="3" s="1"/>
  <c r="I378" i="1"/>
  <c r="I377" i="1" s="1"/>
  <c r="I376" i="1" s="1"/>
  <c r="H378" i="1"/>
  <c r="H377" i="1" s="1"/>
  <c r="H376" i="1" s="1"/>
  <c r="G378" i="1"/>
  <c r="G377" i="1" s="1"/>
  <c r="G376" i="1" s="1"/>
  <c r="G714" i="1" l="1"/>
  <c r="H714" i="1"/>
  <c r="E48" i="3"/>
  <c r="I714" i="1"/>
  <c r="F48" i="3"/>
  <c r="I709" i="1"/>
  <c r="I708" i="1" s="1"/>
  <c r="I711" i="1"/>
  <c r="I710" i="1" s="1"/>
  <c r="H709" i="1"/>
  <c r="H708" i="1" s="1"/>
  <c r="H711" i="1"/>
  <c r="H710" i="1" s="1"/>
  <c r="G709" i="1"/>
  <c r="G708" i="1" s="1"/>
  <c r="G707" i="1" s="1"/>
  <c r="G711" i="1"/>
  <c r="G710" i="1" s="1"/>
  <c r="I691" i="1"/>
  <c r="I690" i="1" s="1"/>
  <c r="I689" i="1" s="1"/>
  <c r="I688" i="1" s="1"/>
  <c r="G680" i="1"/>
  <c r="G679" i="1" s="1"/>
  <c r="G678" i="1" s="1"/>
  <c r="G677" i="1" s="1"/>
  <c r="D13" i="3" s="1"/>
  <c r="H680" i="1"/>
  <c r="H679" i="1" s="1"/>
  <c r="H678" i="1" s="1"/>
  <c r="H677" i="1" s="1"/>
  <c r="E13" i="3" s="1"/>
  <c r="I680" i="1"/>
  <c r="I679" i="1" s="1"/>
  <c r="I678" i="1" s="1"/>
  <c r="I677" i="1" s="1"/>
  <c r="F13" i="3" s="1"/>
  <c r="G691" i="1"/>
  <c r="G690" i="1" s="1"/>
  <c r="G689" i="1" s="1"/>
  <c r="G688" i="1" s="1"/>
  <c r="H691" i="1"/>
  <c r="H690" i="1" s="1"/>
  <c r="H689" i="1" s="1"/>
  <c r="H688" i="1" s="1"/>
  <c r="H653" i="1"/>
  <c r="I653" i="1"/>
  <c r="H611" i="1"/>
  <c r="G653" i="1"/>
  <c r="H441" i="1"/>
  <c r="G441" i="1"/>
  <c r="I441" i="1"/>
  <c r="G611" i="1"/>
  <c r="I611" i="1"/>
  <c r="I440" i="1" l="1"/>
  <c r="F29" i="3" s="1"/>
  <c r="H440" i="1"/>
  <c r="E29" i="3" s="1"/>
  <c r="G440" i="1"/>
  <c r="D29" i="3" s="1"/>
  <c r="H707" i="1"/>
  <c r="E38" i="3"/>
  <c r="I707" i="1"/>
  <c r="F38" i="3"/>
  <c r="D38" i="3"/>
  <c r="H652" i="1"/>
  <c r="H647" i="1" s="1"/>
  <c r="H646" i="1" s="1"/>
  <c r="H645" i="1" s="1"/>
  <c r="I652" i="1"/>
  <c r="I647" i="1" s="1"/>
  <c r="I646" i="1" s="1"/>
  <c r="I645" i="1" s="1"/>
  <c r="G652" i="1"/>
  <c r="G647" i="1" s="1"/>
  <c r="G646" i="1" s="1"/>
  <c r="G645" i="1" s="1"/>
  <c r="G676" i="1"/>
  <c r="G675" i="1" s="1"/>
  <c r="H676" i="1"/>
  <c r="H675" i="1" s="1"/>
  <c r="I676" i="1"/>
  <c r="I675" i="1" s="1"/>
  <c r="I375" i="1"/>
  <c r="I374" i="1" s="1"/>
  <c r="H375" i="1"/>
  <c r="H374" i="1" s="1"/>
  <c r="G375" i="1"/>
  <c r="G374" i="1" s="1"/>
  <c r="H664" i="1"/>
  <c r="I664" i="1"/>
  <c r="G664" i="1"/>
  <c r="I585" i="1"/>
  <c r="F28" i="3" l="1"/>
  <c r="E28" i="3"/>
  <c r="D28" i="3"/>
  <c r="D47" i="3"/>
  <c r="F47" i="3"/>
  <c r="E47" i="3"/>
  <c r="G585" i="1"/>
  <c r="H585" i="1"/>
  <c r="I174" i="1" l="1"/>
  <c r="I173" i="1" s="1"/>
  <c r="I172" i="1" s="1"/>
  <c r="I171" i="1" s="1"/>
  <c r="H174" i="1"/>
  <c r="H173" i="1" s="1"/>
  <c r="H172" i="1" s="1"/>
  <c r="H171" i="1" s="1"/>
  <c r="G174" i="1"/>
  <c r="G173" i="1" l="1"/>
  <c r="G172" i="1" s="1"/>
  <c r="G171" i="1" s="1"/>
  <c r="G131" i="1" l="1"/>
  <c r="I34" i="1" l="1"/>
  <c r="I33" i="1" s="1"/>
  <c r="I32" i="1" s="1"/>
  <c r="I31" i="1" s="1"/>
  <c r="I14" i="1"/>
  <c r="H34" i="1"/>
  <c r="H33" i="1" s="1"/>
  <c r="H32" i="1" s="1"/>
  <c r="H31" i="1" s="1"/>
  <c r="H14" i="1"/>
  <c r="I13" i="1" l="1"/>
  <c r="I12" i="1" s="1"/>
  <c r="F10" i="3" s="1"/>
  <c r="H13" i="1"/>
  <c r="H12" i="1" s="1"/>
  <c r="E10" i="3" s="1"/>
  <c r="I11" i="1" l="1"/>
  <c r="H11" i="1"/>
  <c r="G98" i="1" l="1"/>
  <c r="G97" i="1" s="1"/>
  <c r="G96" i="1" s="1"/>
  <c r="G95" i="1" s="1"/>
  <c r="H98" i="1"/>
  <c r="H97" i="1" s="1"/>
  <c r="H96" i="1" s="1"/>
  <c r="H95" i="1" s="1"/>
  <c r="I98" i="1"/>
  <c r="I97" i="1" s="1"/>
  <c r="I96" i="1" s="1"/>
  <c r="I95" i="1" s="1"/>
  <c r="H131" i="1" l="1"/>
  <c r="H130" i="1" s="1"/>
  <c r="I131" i="1"/>
  <c r="I130" i="1" s="1"/>
  <c r="G130" i="1"/>
  <c r="G34" i="1" l="1"/>
  <c r="G33" i="1" s="1"/>
  <c r="G32" i="1" s="1"/>
  <c r="G31" i="1" l="1"/>
  <c r="G83" i="1" l="1"/>
  <c r="G86" i="1" l="1"/>
  <c r="I342" i="1" l="1"/>
  <c r="I328" i="1"/>
  <c r="I325" i="1" s="1"/>
  <c r="I318" i="1" s="1"/>
  <c r="I335" i="1"/>
  <c r="I354" i="1"/>
  <c r="I352" i="1"/>
  <c r="I351" i="1" s="1"/>
  <c r="I347" i="1"/>
  <c r="I346" i="1" s="1"/>
  <c r="I345" i="1" s="1"/>
  <c r="I344" i="1" s="1"/>
  <c r="I186" i="1"/>
  <c r="I185" i="1" s="1"/>
  <c r="I158" i="1" s="1"/>
  <c r="I112" i="1"/>
  <c r="I111" i="1" s="1"/>
  <c r="I88" i="1"/>
  <c r="I86" i="1"/>
  <c r="I83" i="1"/>
  <c r="I77" i="1"/>
  <c r="I76" i="1" s="1"/>
  <c r="I75" i="1" s="1"/>
  <c r="F14" i="3" s="1"/>
  <c r="I73" i="1"/>
  <c r="I72" i="1" s="1"/>
  <c r="I71" i="1" s="1"/>
  <c r="F12" i="3" s="1"/>
  <c r="I68" i="1"/>
  <c r="I67" i="1" s="1"/>
  <c r="I64" i="1"/>
  <c r="I63" i="1" s="1"/>
  <c r="I62" i="1" s="1"/>
  <c r="I48" i="1"/>
  <c r="I58" i="1"/>
  <c r="I57" i="1" s="1"/>
  <c r="I56" i="1" s="1"/>
  <c r="I55" i="1" s="1"/>
  <c r="I42" i="1"/>
  <c r="I47" i="1" l="1"/>
  <c r="I46" i="1" s="1"/>
  <c r="I45" i="1" s="1"/>
  <c r="I82" i="1"/>
  <c r="I81" i="1" s="1"/>
  <c r="I334" i="1"/>
  <c r="I333" i="1" s="1"/>
  <c r="H100" i="2"/>
  <c r="I61" i="1"/>
  <c r="I350" i="1"/>
  <c r="I349" i="1" s="1"/>
  <c r="I339" i="1"/>
  <c r="I341" i="1"/>
  <c r="I340" i="1" s="1"/>
  <c r="I109" i="1"/>
  <c r="I110" i="1"/>
  <c r="I41" i="1"/>
  <c r="I40" i="1" s="1"/>
  <c r="I39" i="1" s="1"/>
  <c r="I38" i="1" s="1"/>
  <c r="I366" i="1"/>
  <c r="I359" i="1" s="1"/>
  <c r="I145" i="1"/>
  <c r="I144" i="1" s="1"/>
  <c r="I44" i="1" l="1"/>
  <c r="F11" i="3" s="1"/>
  <c r="F9" i="3"/>
  <c r="F19" i="3"/>
  <c r="I317" i="1"/>
  <c r="I332" i="1"/>
  <c r="H98" i="2"/>
  <c r="H95" i="2" s="1"/>
  <c r="H88" i="2" s="1"/>
  <c r="H87" i="2" s="1"/>
  <c r="H982" i="2" s="1"/>
  <c r="I80" i="1"/>
  <c r="I79" i="1" s="1"/>
  <c r="I358" i="1"/>
  <c r="F27" i="3" s="1"/>
  <c r="F20" i="3"/>
  <c r="I316" i="1" l="1"/>
  <c r="I199" i="1" s="1"/>
  <c r="I135" i="1"/>
  <c r="I134" i="1" s="1"/>
  <c r="I357" i="1"/>
  <c r="I10" i="1"/>
  <c r="H342" i="1"/>
  <c r="H328" i="1"/>
  <c r="H325" i="1" s="1"/>
  <c r="H318" i="1" s="1"/>
  <c r="H335" i="1"/>
  <c r="H354" i="1"/>
  <c r="H352" i="1"/>
  <c r="H351" i="1" s="1"/>
  <c r="H347" i="1"/>
  <c r="H346" i="1" s="1"/>
  <c r="H345" i="1" s="1"/>
  <c r="H344" i="1" s="1"/>
  <c r="H186" i="1"/>
  <c r="H185" i="1" s="1"/>
  <c r="H158" i="1" s="1"/>
  <c r="H112" i="1"/>
  <c r="H111" i="1" s="1"/>
  <c r="H88" i="1"/>
  <c r="H86" i="1"/>
  <c r="H83" i="1"/>
  <c r="H77" i="1"/>
  <c r="H76" i="1" s="1"/>
  <c r="H75" i="1" s="1"/>
  <c r="E14" i="3" s="1"/>
  <c r="H73" i="1"/>
  <c r="H72" i="1" s="1"/>
  <c r="H71" i="1" s="1"/>
  <c r="E12" i="3" s="1"/>
  <c r="H68" i="1"/>
  <c r="H67" i="1" s="1"/>
  <c r="H64" i="1"/>
  <c r="H63" i="1" s="1"/>
  <c r="H62" i="1" s="1"/>
  <c r="H48" i="1"/>
  <c r="H58" i="1"/>
  <c r="H57" i="1" s="1"/>
  <c r="H56" i="1" s="1"/>
  <c r="H55" i="1" s="1"/>
  <c r="H42" i="1"/>
  <c r="H47" i="1" l="1"/>
  <c r="H46" i="1" s="1"/>
  <c r="H45" i="1" s="1"/>
  <c r="H82" i="1"/>
  <c r="H81" i="1" s="1"/>
  <c r="F16" i="3"/>
  <c r="F8" i="3" s="1"/>
  <c r="I37" i="1"/>
  <c r="F18" i="3"/>
  <c r="F17" i="3" s="1"/>
  <c r="F25" i="3"/>
  <c r="F22" i="3" s="1"/>
  <c r="H334" i="1"/>
  <c r="H333" i="1" s="1"/>
  <c r="G100" i="2"/>
  <c r="H61" i="1"/>
  <c r="H350" i="1"/>
  <c r="H349" i="1" s="1"/>
  <c r="H339" i="1"/>
  <c r="H341" i="1"/>
  <c r="H340" i="1" s="1"/>
  <c r="H109" i="1"/>
  <c r="H110" i="1"/>
  <c r="H41" i="1"/>
  <c r="H40" i="1" s="1"/>
  <c r="H39" i="1" s="1"/>
  <c r="H38" i="1" s="1"/>
  <c r="E9" i="3" s="1"/>
  <c r="F34" i="3"/>
  <c r="H366" i="1"/>
  <c r="H359" i="1" s="1"/>
  <c r="F31" i="3"/>
  <c r="F41" i="3"/>
  <c r="F44" i="3"/>
  <c r="F26" i="3"/>
  <c r="H145" i="1"/>
  <c r="H144" i="1" s="1"/>
  <c r="H44" i="1" l="1"/>
  <c r="E11" i="3" s="1"/>
  <c r="I36" i="1"/>
  <c r="I1391" i="1" s="1"/>
  <c r="E19" i="3"/>
  <c r="H317" i="1"/>
  <c r="H332" i="1"/>
  <c r="G98" i="2"/>
  <c r="G95" i="2" s="1"/>
  <c r="G88" i="2" s="1"/>
  <c r="G87" i="2" s="1"/>
  <c r="G982" i="2" s="1"/>
  <c r="H80" i="1"/>
  <c r="H79" i="1" s="1"/>
  <c r="H358" i="1"/>
  <c r="E27" i="3" s="1"/>
  <c r="E20" i="3"/>
  <c r="F49" i="3"/>
  <c r="F57" i="3" s="1"/>
  <c r="E31" i="3"/>
  <c r="H10" i="1"/>
  <c r="I1395" i="1" l="1"/>
  <c r="H316" i="1"/>
  <c r="H199" i="1" s="1"/>
  <c r="H135" i="1"/>
  <c r="H134" i="1" s="1"/>
  <c r="F59" i="3"/>
  <c r="H984" i="2"/>
  <c r="H986" i="2" s="1"/>
  <c r="H37" i="1"/>
  <c r="E26" i="3"/>
  <c r="H357" i="1"/>
  <c r="E18" i="3" l="1"/>
  <c r="E17" i="3" s="1"/>
  <c r="E16" i="3"/>
  <c r="E8" i="3" s="1"/>
  <c r="E25" i="3"/>
  <c r="E22" i="3" s="1"/>
  <c r="F60" i="3"/>
  <c r="E41" i="3"/>
  <c r="E44" i="3"/>
  <c r="H36" i="1" l="1"/>
  <c r="H1391" i="1" s="1"/>
  <c r="E59" i="3" s="1"/>
  <c r="E49" i="3"/>
  <c r="E34" i="3"/>
  <c r="E57" i="3" l="1"/>
  <c r="H1395" i="1"/>
  <c r="G984" i="2"/>
  <c r="G986" i="2" s="1"/>
  <c r="E60" i="3" l="1"/>
  <c r="G342" i="1"/>
  <c r="G339" i="1" l="1"/>
  <c r="G341" i="1"/>
  <c r="G340" i="1" s="1"/>
  <c r="G366" i="1" l="1"/>
  <c r="G359" i="1" s="1"/>
  <c r="G77" i="1" l="1"/>
  <c r="G76" i="1" l="1"/>
  <c r="G75" i="1" s="1"/>
  <c r="D14" i="3" s="1"/>
  <c r="G14" i="1"/>
  <c r="G64" i="1" l="1"/>
  <c r="G63" i="1" s="1"/>
  <c r="G62" i="1" s="1"/>
  <c r="G112" i="1"/>
  <c r="G111" i="1" s="1"/>
  <c r="G328" i="1"/>
  <c r="G325" i="1" s="1"/>
  <c r="G318" i="1" s="1"/>
  <c r="G22" i="1"/>
  <c r="G347" i="1"/>
  <c r="G346" i="1" s="1"/>
  <c r="G345" i="1" s="1"/>
  <c r="G344" i="1" s="1"/>
  <c r="G18" i="1"/>
  <c r="G13" i="1" s="1"/>
  <c r="G12" i="1" s="1"/>
  <c r="D10" i="3" s="1"/>
  <c r="G354" i="1"/>
  <c r="G58" i="1"/>
  <c r="G57" i="1" s="1"/>
  <c r="G56" i="1" s="1"/>
  <c r="G55" i="1" s="1"/>
  <c r="G186" i="1"/>
  <c r="G185" i="1" s="1"/>
  <c r="G158" i="1" s="1"/>
  <c r="G335" i="1"/>
  <c r="G358" i="1"/>
  <c r="G352" i="1"/>
  <c r="G351" i="1" s="1"/>
  <c r="G73" i="1"/>
  <c r="G68" i="1"/>
  <c r="G67" i="1" s="1"/>
  <c r="G25" i="1"/>
  <c r="G88" i="1"/>
  <c r="G82" i="1" s="1"/>
  <c r="G81" i="1" s="1"/>
  <c r="G80" i="1" s="1"/>
  <c r="G48" i="1"/>
  <c r="G42" i="1"/>
  <c r="G41" i="1" s="1"/>
  <c r="G40" i="1" s="1"/>
  <c r="G39" i="1" s="1"/>
  <c r="G47" i="1" l="1"/>
  <c r="G46" i="1" s="1"/>
  <c r="G45" i="1" s="1"/>
  <c r="G72" i="1"/>
  <c r="G71" i="1" s="1"/>
  <c r="G357" i="1"/>
  <c r="D27" i="3"/>
  <c r="G334" i="1"/>
  <c r="G333" i="1" s="1"/>
  <c r="F100" i="2"/>
  <c r="G350" i="1"/>
  <c r="G349" i="1" s="1"/>
  <c r="G61" i="1"/>
  <c r="G109" i="1"/>
  <c r="G79" i="1" s="1"/>
  <c r="G110" i="1"/>
  <c r="G21" i="1"/>
  <c r="G20" i="1" s="1"/>
  <c r="G38" i="1"/>
  <c r="D9" i="3" s="1"/>
  <c r="G145" i="1"/>
  <c r="G144" i="1" s="1"/>
  <c r="G44" i="1" l="1"/>
  <c r="D11" i="3" s="1"/>
  <c r="D12" i="3"/>
  <c r="D16" i="3"/>
  <c r="D19" i="3"/>
  <c r="G135" i="1"/>
  <c r="G134" i="1" s="1"/>
  <c r="G317" i="1"/>
  <c r="G332" i="1"/>
  <c r="F98" i="2"/>
  <c r="F95" i="2" s="1"/>
  <c r="F88" i="2" s="1"/>
  <c r="F87" i="2" s="1"/>
  <c r="F982" i="2" s="1"/>
  <c r="D20" i="3"/>
  <c r="G11" i="1"/>
  <c r="G10" i="1" s="1"/>
  <c r="G316" i="1" l="1"/>
  <c r="G37" i="1"/>
  <c r="D18" i="3"/>
  <c r="D17" i="3" s="1"/>
  <c r="D8" i="3"/>
  <c r="D31" i="3"/>
  <c r="D26" i="3"/>
  <c r="G199" i="1" l="1"/>
  <c r="G36" i="1" s="1"/>
  <c r="K50" i="1" s="1"/>
  <c r="D25" i="3"/>
  <c r="D22" i="3" s="1"/>
  <c r="D44" i="3"/>
  <c r="D49" i="3"/>
  <c r="D34" i="3" l="1"/>
  <c r="D43" i="3" l="1"/>
  <c r="G1322" i="1"/>
  <c r="G1289" i="1" s="1"/>
  <c r="G1391" i="1" s="1"/>
  <c r="D59" i="3" s="1"/>
  <c r="F984" i="2" l="1"/>
  <c r="G1395" i="1"/>
  <c r="D42" i="3"/>
  <c r="D41" i="3" s="1"/>
  <c r="D57" i="3" s="1"/>
  <c r="D60" i="3" l="1"/>
  <c r="F986" i="2" l="1"/>
</calcChain>
</file>

<file path=xl/sharedStrings.xml><?xml version="1.0" encoding="utf-8"?>
<sst xmlns="http://schemas.openxmlformats.org/spreadsheetml/2006/main" count="9030" uniqueCount="1023">
  <si>
    <t>Главные распорядители, наименование БК</t>
  </si>
  <si>
    <t>Коды ведомственной классификации</t>
  </si>
  <si>
    <t>ведомство</t>
  </si>
  <si>
    <t>раздел</t>
  </si>
  <si>
    <t>подраздел</t>
  </si>
  <si>
    <t>целевая статья</t>
  </si>
  <si>
    <t>Национальная экономика</t>
  </si>
  <si>
    <t>04</t>
  </si>
  <si>
    <t>Транспорт</t>
  </si>
  <si>
    <t>08</t>
  </si>
  <si>
    <t>Иные бюджетные ассигнования</t>
  </si>
  <si>
    <t>Другие вопросы в области национальной экономики</t>
  </si>
  <si>
    <t>12</t>
  </si>
  <si>
    <t>Социальная политика</t>
  </si>
  <si>
    <t>10</t>
  </si>
  <si>
    <t>00</t>
  </si>
  <si>
    <t>Пенсионное обеспечение</t>
  </si>
  <si>
    <t>01</t>
  </si>
  <si>
    <t>Расходы на реализацию отраслевых мероприятий</t>
  </si>
  <si>
    <t>Социальное обеспечение и иные выплаты населению</t>
  </si>
  <si>
    <t>02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</si>
  <si>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</si>
  <si>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</si>
  <si>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населения</t>
  </si>
  <si>
    <t>03</t>
  </si>
  <si>
    <t>Другие вопросы в области социальной политики</t>
  </si>
  <si>
    <t>06</t>
  </si>
  <si>
    <t>Центральный аппарат</t>
  </si>
  <si>
    <t>291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</si>
  <si>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</si>
  <si>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местного самоуправления</t>
  </si>
  <si>
    <t>100</t>
  </si>
  <si>
    <t>200</t>
  </si>
  <si>
    <t>Другие общегосударственные вопросы</t>
  </si>
  <si>
    <t>13</t>
  </si>
  <si>
    <t>Транспортное обеспечение органов местного самоуправления</t>
  </si>
  <si>
    <t>800</t>
  </si>
  <si>
    <t>Эксплуатация оборудования, помещений, зданий органами местного самоуправления</t>
  </si>
  <si>
    <t>Реализация муниципальных функций, связанных с общегосударственным управлением</t>
  </si>
  <si>
    <t>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</si>
  <si>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</si>
  <si>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99 0 00 20401</t>
  </si>
  <si>
    <t>99 0 00 21100</t>
  </si>
  <si>
    <t>99 0 00 22010</t>
  </si>
  <si>
    <t>99 0 00 22020</t>
  </si>
  <si>
    <t>99 0 00 23000</t>
  </si>
  <si>
    <t>Образование</t>
  </si>
  <si>
    <t>07</t>
  </si>
  <si>
    <t>Дополнительное образование детей</t>
  </si>
  <si>
    <t>600</t>
  </si>
  <si>
    <t>Резервные фонды</t>
  </si>
  <si>
    <t>Наименование</t>
  </si>
  <si>
    <t>Целевая статья</t>
  </si>
  <si>
    <t>Группа вида расходов</t>
  </si>
  <si>
    <t>группа вида расходов</t>
  </si>
  <si>
    <t>Раздел</t>
  </si>
  <si>
    <t>Подраздел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</si>
  <si>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</si>
  <si>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</si>
  <si>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</si>
  <si>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</si>
  <si>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05</t>
  </si>
  <si>
    <t>11</t>
  </si>
  <si>
    <t>Органы юстиции</t>
  </si>
  <si>
    <t>09</t>
  </si>
  <si>
    <t>Дорожное хозяйство ( дорожные фонды)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</si>
  <si>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</si>
  <si>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</si>
  <si>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</si>
  <si>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</si>
  <si>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Другие вопросы в области охраны окружающей среды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</si>
  <si>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</si>
  <si>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</si>
  <si>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</si>
  <si>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</si>
  <si>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</si>
  <si>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Охрана семьи и детства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</si>
  <si>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</si>
  <si>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</si>
  <si>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</si>
  <si>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</si>
  <si>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ВСЕГО</t>
  </si>
  <si>
    <t>Непрограммные направления расходов</t>
  </si>
  <si>
    <t>99 0 00 00000</t>
  </si>
  <si>
    <t>99 0 00 04000</t>
  </si>
  <si>
    <t>99 0 00 03560</t>
  </si>
  <si>
    <t>99 0 00 03550</t>
  </si>
  <si>
    <t>284</t>
  </si>
  <si>
    <t>Глава муниципального образования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</si>
  <si>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</si>
  <si>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субсидий бюджетным, автономным учреждениям и иным некоммерческим организациям</t>
  </si>
  <si>
    <t>Национальная безопасность и правоохранительная деятельность</t>
  </si>
  <si>
    <t>Жилищно-коммунальное хозяйство</t>
  </si>
  <si>
    <t xml:space="preserve">05 </t>
  </si>
  <si>
    <t>Охрана объектов растительного и животного мира и среды их обитания</t>
  </si>
  <si>
    <t>400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</si>
  <si>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</si>
  <si>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Функционирование Правительства РФ, высших исполнительных органов государственной власти субъектов РФ, местных администраций</t>
  </si>
  <si>
    <t>Физическая культура и спорт</t>
  </si>
  <si>
    <t>Дорожное хозяйство (дорожные фонды)</t>
  </si>
  <si>
    <t>Капитальные вложения в объекты государственной (муниципальной) собственности</t>
  </si>
  <si>
    <t>Целевой финансовый резерв для ликвидации последствий чрезвычайных ситуаций природного и техногенного характера</t>
  </si>
  <si>
    <t>99 0 00 18150</t>
  </si>
  <si>
    <t>Охрана окружающей среды</t>
  </si>
  <si>
    <t>Культура и кинематография</t>
  </si>
  <si>
    <t>(тыс.рублей)</t>
  </si>
  <si>
    <t>Непрограммное направление расходов</t>
  </si>
  <si>
    <t xml:space="preserve">Реализация переданных государственных полномочий в области охраны труда </t>
  </si>
  <si>
    <t>99 0 00 51200</t>
  </si>
  <si>
    <t>Обеспечение проведения выборов и референдумов</t>
  </si>
  <si>
    <t>Муниципальная программа "Улучшение условий  и охраны труда  в Миасском городском округе "</t>
  </si>
  <si>
    <t>Муниципальная программа "Управление муниципальными финансами и муниципальным долгом в Миасском городском округе"</t>
  </si>
  <si>
    <t>Муниципальная программа "Повышение эффективности использования муниципального имущества в Миасском городском округе "</t>
  </si>
  <si>
    <t>Муниципальная программа "Обеспечение деятельности муниципального бюджетного учреждения "Миасский окружной архив "</t>
  </si>
  <si>
    <t>Муниципальная программа "Формирование благоприятного инвестиционного климата"</t>
  </si>
  <si>
    <t>Муниципальная программа "Организация ритуальных услуг и содержание мест захоронений на территории Миасского городского округа"</t>
  </si>
  <si>
    <t>Муниципальная программа "Развитие физической культуры и спорта в Миасском городском округе"</t>
  </si>
  <si>
    <t>Муниципальная программа "Организация эксплуатации и текущего ремонта гидротехнических сооружений Миасского городского округа"</t>
  </si>
  <si>
    <t>99 0 00 59300</t>
  </si>
  <si>
    <t>Условно утверждаемые расходы</t>
  </si>
  <si>
    <t>Профессиональная подготовка, переподготовка и повышение квалификации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</si>
  <si>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</si>
  <si>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</si>
  <si>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Проведение комплексных кадастровых работ на территории Челябинской области</t>
  </si>
  <si>
    <t>Муниципальная программа "Обеспечение деятельности Администрации Миасского городского округа "</t>
  </si>
  <si>
    <t>Муниципальная программа "Охрана окружающей среды на территории Миасского городского округа"</t>
  </si>
  <si>
    <t>Муниципальная программа "Профилактика безнадзорности и правонарушений несовершеннолетних Миасского городского округа"</t>
  </si>
  <si>
    <t>Муниципальная программа "Профилактика безнадзорности и правонарушений несовершеннолетних Миасского городского округа "</t>
  </si>
  <si>
    <t xml:space="preserve">Реализация мероприятий по обеспечению своевременной и полной выплаты заработной платы </t>
  </si>
  <si>
    <t>Резервный фонд Администрации Миасского городского округа</t>
  </si>
  <si>
    <t>Субсидия в виде имущественного взноса автономной некоммерческой организации "Агентство инвестиционного развития МГО"</t>
  </si>
  <si>
    <t>Муниципальная программа "Обеспечение деятельности Администрации Миасского городского округа"</t>
  </si>
  <si>
    <t xml:space="preserve"> 2025 год      </t>
  </si>
  <si>
    <t>Охрана окружающей  среды</t>
  </si>
  <si>
    <t>Культура, кинематография</t>
  </si>
  <si>
    <t>Другие вопросы в области культуры, кинематографии</t>
  </si>
  <si>
    <t>Непрограммные направление расходов</t>
  </si>
  <si>
    <t>Профессиональная подготовка, переподготовка  и повышение квалификации</t>
  </si>
  <si>
    <t>99 0 00 03570</t>
  </si>
  <si>
    <t>Реализация мероприятий за счет "экологических платежей"</t>
  </si>
  <si>
    <t xml:space="preserve"> 2026 год      </t>
  </si>
  <si>
    <t>99 0 00 99060</t>
  </si>
  <si>
    <t>99 0 00 99400</t>
  </si>
  <si>
    <t xml:space="preserve">Разработка проектной документации на рекультивацию земельных участков, нарушенных размещением твердых коммунальных отходов, и ликвидацию объектов накопленного экологического вреда </t>
  </si>
  <si>
    <t>Проведение комплексных кадастровых работ на территории Челябинской области за счет средств областного бюджета</t>
  </si>
  <si>
    <t>01 0 00 00000</t>
  </si>
  <si>
    <t>02 0 00 00000</t>
  </si>
  <si>
    <t>04 0 00 00000</t>
  </si>
  <si>
    <t>Муниципальная  программа "Профилактика терроризма, экстремизма и иных правонарушений в Миасском городском округе"</t>
  </si>
  <si>
    <t>05 0 00 00000</t>
  </si>
  <si>
    <t>06 0 00 00000</t>
  </si>
  <si>
    <t>15 0 00 00000</t>
  </si>
  <si>
    <t>09 0 00 00000</t>
  </si>
  <si>
    <t>10 0 00 00000</t>
  </si>
  <si>
    <t>13 0 00 00000</t>
  </si>
  <si>
    <t>14 0 00 00000</t>
  </si>
  <si>
    <t>11 0 00 00000</t>
  </si>
  <si>
    <t>Муниципальная программа "Реализация отдельных полномочий Администрации Миасского городского округа в области архитектуры, градостроительства и земельных отношений"</t>
  </si>
  <si>
    <t>07 0 00 00000</t>
  </si>
  <si>
    <t>12 0 00 00000</t>
  </si>
  <si>
    <t>08 0 00 00000</t>
  </si>
  <si>
    <t>Комплекс процессных мероприятий "Переселение граждан из аварийного жилищного фонда в Миасском городском округе"</t>
  </si>
  <si>
    <t>Комплексы процессных мероприятий</t>
  </si>
  <si>
    <t>08 4 00 00000</t>
  </si>
  <si>
    <t>08 4 01 00000</t>
  </si>
  <si>
    <t>Региональные проекты, реализуемые в составе национальных проектов</t>
  </si>
  <si>
    <t xml:space="preserve">Комплексы процессных мероприятий </t>
  </si>
  <si>
    <t>01 4 01 00000</t>
  </si>
  <si>
    <t>01 4 01 20300</t>
  </si>
  <si>
    <t>01 4 00 00000</t>
  </si>
  <si>
    <t>01 4 01 20401</t>
  </si>
  <si>
    <t>02 4 00 00000</t>
  </si>
  <si>
    <t>02 4 01 00000</t>
  </si>
  <si>
    <t>02 4 01 67020</t>
  </si>
  <si>
    <t>04 4 00 00000</t>
  </si>
  <si>
    <t>04 4 01 00000</t>
  </si>
  <si>
    <t>04 4 01 03200</t>
  </si>
  <si>
    <t>01 4 01 22010</t>
  </si>
  <si>
    <t>01 4 01 22020</t>
  </si>
  <si>
    <t>01 4 01 23000</t>
  </si>
  <si>
    <t>05 4 00 00000</t>
  </si>
  <si>
    <t>05 4 01 00000</t>
  </si>
  <si>
    <t>15 4 00 00000</t>
  </si>
  <si>
    <t>06 4 00 00000</t>
  </si>
  <si>
    <t>15 4 01 00000</t>
  </si>
  <si>
    <t>15 4 02 00000</t>
  </si>
  <si>
    <t>07 4 00 00000</t>
  </si>
  <si>
    <t>07 4 02 00000</t>
  </si>
  <si>
    <t>Муниципальная программа "Капитальное строительство и реконструкция объектов муниципальной собственности Миасского городского округа "</t>
  </si>
  <si>
    <t>11 4 00 00000</t>
  </si>
  <si>
    <t>12 4 01 00000</t>
  </si>
  <si>
    <t>11 4 01 00000</t>
  </si>
  <si>
    <t>12 4 01 S1030</t>
  </si>
  <si>
    <t>12 4 00 00000</t>
  </si>
  <si>
    <t>13 4 00 00000</t>
  </si>
  <si>
    <t>13 4 01 00000</t>
  </si>
  <si>
    <t>14 4 00 00000</t>
  </si>
  <si>
    <t>14 4 01 00000</t>
  </si>
  <si>
    <t>14 4 01 73121</t>
  </si>
  <si>
    <t>14 4 02 00000</t>
  </si>
  <si>
    <t>14 4 02 73121</t>
  </si>
  <si>
    <t>06 4 01 00000</t>
  </si>
  <si>
    <t>06 4 01 22030</t>
  </si>
  <si>
    <t>10 4 00 00000</t>
  </si>
  <si>
    <t>10 4 01 00000</t>
  </si>
  <si>
    <t>Региональные проекты, реализуемые вне национальных проектов</t>
  </si>
  <si>
    <t>18 0 00 00000</t>
  </si>
  <si>
    <t>18 4 01 00000</t>
  </si>
  <si>
    <t>18 4 00 00000</t>
  </si>
  <si>
    <t>08 4 02 00000</t>
  </si>
  <si>
    <t>08 4 02 28190</t>
  </si>
  <si>
    <t>08 4 02 R0820</t>
  </si>
  <si>
    <t>26 0 00 00000</t>
  </si>
  <si>
    <t>Муниципальная программа "Социальная защита населения Миасского городского округа"</t>
  </si>
  <si>
    <t>26 4 00 00000</t>
  </si>
  <si>
    <t>25 0 00 00000</t>
  </si>
  <si>
    <t>25 4 00 00000</t>
  </si>
  <si>
    <t>25 4 01 00000</t>
  </si>
  <si>
    <t>25 4 01 20401</t>
  </si>
  <si>
    <t>25 4 01 22010</t>
  </si>
  <si>
    <t>25 4 01 22020</t>
  </si>
  <si>
    <t>25 4 01 23000</t>
  </si>
  <si>
    <t xml:space="preserve">Комплекс процессных мероприятий "Улучшение условий и охраны труда в целях снижения профессиональных рисков работников организаций, расположенных на территории Миасского городского округа" </t>
  </si>
  <si>
    <t>04 4 02 00000</t>
  </si>
  <si>
    <t>Комплекс процессных мероприятий "Мероприятия по предупреждению безнадзорности, беспризорности, правонарушений и антиобщественных действий несовершеннолетних"</t>
  </si>
  <si>
    <t>Комплекс процессных мероприятий "Обеспечение деятельности комиссии по делам несовершеннолетних и защите их прав"</t>
  </si>
  <si>
    <t>04 4 02 23000</t>
  </si>
  <si>
    <t xml:space="preserve">Комплекс процессных мероприятий "Обеспечение функционирования Администрации Миасского городского Округа" </t>
  </si>
  <si>
    <t>Комплекс процессных мероприятий "Обеспечение условий для формирования благоприятного инвестиционного климата в монопрофильном муниципальном образовании МГО"</t>
  </si>
  <si>
    <t>Комплекс процессных мероприятий  "Содействие росту экономического потенциала туризма"</t>
  </si>
  <si>
    <t>Комплекс процессных мероприятий "Развитие системы профилактики терроризма и экстремизма в Миасском городском округе"</t>
  </si>
  <si>
    <t>05 4 03 00000</t>
  </si>
  <si>
    <t xml:space="preserve">Расходы на реализацию отраслевых мероприятий </t>
  </si>
  <si>
    <t>01 4 02 23000</t>
  </si>
  <si>
    <t>01 4 02 00000</t>
  </si>
  <si>
    <t>Комплекс процессных мероприятий "Развитие муниципальной службы в Администрации Миасского городского Округа"</t>
  </si>
  <si>
    <t>Комплекс процессных мероприятий "Управление муниципальными финансами в Миасском городском округе"</t>
  </si>
  <si>
    <t>Комплекс процессных мероприятий "Поддержка социально-ориентированных некоммерческих организаций в Миасском городском округе"</t>
  </si>
  <si>
    <t>26 4 07 00000</t>
  </si>
  <si>
    <t>Комплекс процессных мероприятий "Обеспечение содержания и функционирования МБУ "Архив"</t>
  </si>
  <si>
    <t>Комплекс процессных мероприятий "Осуществление переданных государственных полномочий"</t>
  </si>
  <si>
    <t>15 4 02 12010</t>
  </si>
  <si>
    <t>Комплекс процессных мероприятий "Организация и проведение работ по управлению, пользованию и распоряжению имуществом Миасского городского округа"</t>
  </si>
  <si>
    <t xml:space="preserve">Содержание имущества, находящегося в муниципальной собственности </t>
  </si>
  <si>
    <t xml:space="preserve">Приобретение имущества для муниципальных  нужд </t>
  </si>
  <si>
    <t>06 4 01 22040</t>
  </si>
  <si>
    <t>Комплекс процессных мероприятий "Обеспечение повышения уровня благоустройства кладбищ и качества ритуальных услуг"</t>
  </si>
  <si>
    <t>Организация погребения умерших на безвозмездной основе (в рамках гарантированного перечня услуг по погребению)</t>
  </si>
  <si>
    <t>Обеспечение деятельности муниципальных учреждений</t>
  </si>
  <si>
    <t>15 4 01 11000</t>
  </si>
  <si>
    <t>07 4 02 16000</t>
  </si>
  <si>
    <t>05 4 01 16000</t>
  </si>
  <si>
    <t>05 4 03 16000</t>
  </si>
  <si>
    <t>Распределение бюджетных ассигнований по разделам и подразделам классификации расходов бюджета на 2025 год и на плановый период 2026 и 2027 годов</t>
  </si>
  <si>
    <t>10 4 02 00000</t>
  </si>
  <si>
    <t>Комплекс процессных мероприятий "Организация мероприятий по охране окружающей среды в границах Миасского городского округа"</t>
  </si>
  <si>
    <t>10 4 01 16000</t>
  </si>
  <si>
    <t>08 4 01 16000</t>
  </si>
  <si>
    <t>Муниципальная программа "Обеспечение безопасности жизнедеятельности населения Миасского городского округа"</t>
  </si>
  <si>
    <t>Муниципальная программа "Капитальное строительство и реконструкция объектов муниципальной собственности Миасского городского округа"</t>
  </si>
  <si>
    <t>16 0 00 00000</t>
  </si>
  <si>
    <t>Муниципальная программа "Чистый город "</t>
  </si>
  <si>
    <t>17 0 00 00000</t>
  </si>
  <si>
    <t>Муниципальная программа "Благоустройство и озеленение на территории Миасского городского округа "</t>
  </si>
  <si>
    <t>19 0 00 00000</t>
  </si>
  <si>
    <t>Муниципальная программа "Организация функционирования объектов инженерной инфраструктуры Миасского городского округа "</t>
  </si>
  <si>
    <t>20 0 00 00000</t>
  </si>
  <si>
    <t>Муниципальная программа "Организация транспортного и дорожного обслуживания на территории Миасского городского округа "</t>
  </si>
  <si>
    <t>21 0 00 00000</t>
  </si>
  <si>
    <t>22 0 00 00000</t>
  </si>
  <si>
    <t>Муниципальная программа "Поддержка инициативных проектов в Миасском городском округе "</t>
  </si>
  <si>
    <t>23 0 00 00000</t>
  </si>
  <si>
    <t>Муниципальная программа "Организация ритуальных услуг и содержание мест захоронений на территории Миасского городского округа "</t>
  </si>
  <si>
    <t>Муниципальная программа "Содержание общегородских территорий и объектов благоустройства"</t>
  </si>
  <si>
    <t>24 0 00 00000</t>
  </si>
  <si>
    <t>26 4 07 16000</t>
  </si>
  <si>
    <t>285</t>
  </si>
  <si>
    <t>27 0 00 00000</t>
  </si>
  <si>
    <t>Муниципальная программа "Осуществление дополнительных мер социальной поддержки населения Миасского городского округа в части проезда в городском и пригородном транспорте общего пользования"</t>
  </si>
  <si>
    <t>28 0 00 00000</t>
  </si>
  <si>
    <t>29 0 00 00000</t>
  </si>
  <si>
    <t>Муниципальная программа "Развитие системы образования в Миасском городском округе"</t>
  </si>
  <si>
    <t>30 0 00 00000</t>
  </si>
  <si>
    <t>Муниципальная программа "Противодействие злоупотреблению наркотическими средствами и их незаконному обороту в Миасском городском округе"</t>
  </si>
  <si>
    <t>31 0 00 00000</t>
  </si>
  <si>
    <t>Муниципальная программа "Развитие культуры в Миасском городском округе"</t>
  </si>
  <si>
    <t>Комплекс процессных мероприятий "Создание условий для развития деятельности субъектов малого и среднего предпринимательства и "самозанятых"</t>
  </si>
  <si>
    <t>13 4 01 16000</t>
  </si>
  <si>
    <t>10 4 02 11000</t>
  </si>
  <si>
    <t>Комплекс процессных мероприятий "Обеспечение детей-сирот и детей, оставшихся без попечения родителей, жилыми помещениями по договорам найма специализированных жилых помещений на территории Миасского городского округа"</t>
  </si>
  <si>
    <t>18 4 01 08300</t>
  </si>
  <si>
    <t>Комплекс процессных мероприятий "Финансовая поддержка садоводческих и огороднических некоммерческих товариществ, расположенных на территории Миасского городского округа"</t>
  </si>
  <si>
    <t>08 2 00 00000</t>
  </si>
  <si>
    <t>08 2 03 00000</t>
  </si>
  <si>
    <t>08 2 03 L4970</t>
  </si>
  <si>
    <t>Региональные проекты, вне национальных проектов</t>
  </si>
  <si>
    <t>Региональный проект "Оказание молодым семьям государственной поддержки для улучшения жилищных условий"</t>
  </si>
  <si>
    <t>Комплекс процессных мероприятий "Организация и осуществление деятельности МКУ "Комитет по строительству"</t>
  </si>
  <si>
    <t>11 4 01 11000</t>
  </si>
  <si>
    <t>Комплекс процессных мероприятий "Выполнение кадастровых работ с целью внесения сведений о земельных участках в Единый государственный реестр недвижимости"</t>
  </si>
  <si>
    <t>07 4 03 00000</t>
  </si>
  <si>
    <t>07 4 03 16000</t>
  </si>
  <si>
    <t>Комплекс процессных мероприятий "Подготовка документов в области градостроительной деятельности"</t>
  </si>
  <si>
    <t>07 4 01 00000</t>
  </si>
  <si>
    <t>07 4 01 16000</t>
  </si>
  <si>
    <t>07 4 03 L5110</t>
  </si>
  <si>
    <t>07 4 03 S9340</t>
  </si>
  <si>
    <t>09 4 00 00000</t>
  </si>
  <si>
    <t>09 4 01 00000</t>
  </si>
  <si>
    <t>09 4 01 11000</t>
  </si>
  <si>
    <t>09 4 02 00000</t>
  </si>
  <si>
    <t>09 4 02 16000</t>
  </si>
  <si>
    <t>Комплекс процессных мероприятий "Защита населения и территории Миасского городского округа от чрезвычайных ситуаций, обеспечение пожарной безопасности и безопасности людей на водных объектах"</t>
  </si>
  <si>
    <t>09 4 03 00000</t>
  </si>
  <si>
    <t>09 4 03 16000</t>
  </si>
  <si>
    <t>Комплекс процессных мероприятий "Обеспечение работоспособности комплексной системы экстренного оповещения населения Миасского городского округа"</t>
  </si>
  <si>
    <t>09 4 04 00000</t>
  </si>
  <si>
    <t>09 4 04 16000</t>
  </si>
  <si>
    <t>Муниципальные проекты</t>
  </si>
  <si>
    <t>11 5 00 00000</t>
  </si>
  <si>
    <t>Проект "Бюджетные инвестиции в объекты социальной сферы"</t>
  </si>
  <si>
    <t>11 5 01 00000</t>
  </si>
  <si>
    <t>Бюджетные инвестиции в объекты капитального строительства государственной (муниципальной) собственности</t>
  </si>
  <si>
    <t>11 5 01 13000</t>
  </si>
  <si>
    <t>11 5 02 00000</t>
  </si>
  <si>
    <t>11 5 02 13000</t>
  </si>
  <si>
    <t>11 5 03 00000</t>
  </si>
  <si>
    <t>11 5 03 13000</t>
  </si>
  <si>
    <t>Проект "Чистая вода" на территории Миасского городского округа</t>
  </si>
  <si>
    <t>11 5 04 00000</t>
  </si>
  <si>
    <t>11 5 04 13000</t>
  </si>
  <si>
    <t>Проект "Сохранение, использование и популяризация историко-культурного наследия и объектов культурного наследия (памятников истории и культуры), находящихся в собственности Миасского городского округа"</t>
  </si>
  <si>
    <t>11 5 05 00000</t>
  </si>
  <si>
    <t>11 5 05 16000</t>
  </si>
  <si>
    <t>Обеспечение жильем молодых семей</t>
  </si>
  <si>
    <t>08 2 02 00000</t>
  </si>
  <si>
    <t xml:space="preserve"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 </t>
  </si>
  <si>
    <t>10 2 05 S3020</t>
  </si>
  <si>
    <t>10 2 05 00000</t>
  </si>
  <si>
    <t>Региональный проект "Чистый регион-74"</t>
  </si>
  <si>
    <t xml:space="preserve">Осуществление переданных государственных полномочий по организации работы комиссий по делам несовершеннолетних и защите их прав 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</si>
  <si>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</si>
  <si>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Осуществление переданных государственных полномочий в области охраны труда</t>
  </si>
  <si>
    <t>99 0 00 99150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</si>
  <si>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</si>
  <si>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 xml:space="preserve"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 </t>
  </si>
  <si>
    <t>Оказание поддержки садоводческим некоммерческим товариществам, расположенным на территории Миасского городского округа</t>
  </si>
  <si>
    <t>26 4 05 00000</t>
  </si>
  <si>
    <t>Реализация полномочий Российской Федерации на оплату жилищно-коммунальных услуг отдельным категориям граждан</t>
  </si>
  <si>
    <t>26 4 05 52500</t>
  </si>
  <si>
    <t>Доплаты к пенсиям государственных служащих субъектов Российской Федерации и муниципальных служащих</t>
  </si>
  <si>
    <t>26 4 05 84910</t>
  </si>
  <si>
    <t>Комплекс процессных мероприятий "Формирование доступной среды для инвалидов и маломобильных групп населения"</t>
  </si>
  <si>
    <t>26 4 02 00000</t>
  </si>
  <si>
    <t>26 4 02 16000</t>
  </si>
  <si>
    <t>26 4 05 28340</t>
  </si>
  <si>
    <t>26 4 05 28350</t>
  </si>
  <si>
    <t>26 4 05 28360</t>
  </si>
  <si>
    <t>26 4 05 28380</t>
  </si>
  <si>
    <t>26 4 05 28390</t>
  </si>
  <si>
    <t>26 4 05 28400</t>
  </si>
  <si>
    <t>26 4 05 28420</t>
  </si>
  <si>
    <t>26 4 05 28430</t>
  </si>
  <si>
    <t>26 4 05 28440</t>
  </si>
  <si>
    <t>26 4 05 28450</t>
  </si>
  <si>
    <t>26 4 05 28460</t>
  </si>
  <si>
    <t>26 4 05 52200</t>
  </si>
  <si>
    <t>Компенсация отдельным категориям граждан оплаты взноса на капитальный ремонт общего имущества в многоквартирном доме</t>
  </si>
  <si>
    <t>26 4 05 R4620</t>
  </si>
  <si>
    <t>Единовременное социальное пособие</t>
  </si>
  <si>
    <t>26 4 05 85051</t>
  </si>
  <si>
    <t>Социальная поддержка граждан, имеющих звание "Почетный гражданин города Миасса"</t>
  </si>
  <si>
    <t>26 4 05 85052</t>
  </si>
  <si>
    <t>Компенсация расходов на медицинское обслуживание муниципальным служащим, вышедшим на пенсию, включая членов их семей</t>
  </si>
  <si>
    <t>26 4 05 85054</t>
  </si>
  <si>
    <t>Приобретение и установка автономных пожарных извещателей раннего обнаружения пожаров в домах граждан пожилого возраста и других социально уязвимых групп населения</t>
  </si>
  <si>
    <t>26 4 05 85056</t>
  </si>
  <si>
    <t>Единовременная денежная выплата гражданам, заключившим контракт с Министерством обороны Российской Федерации о прохождении военной службы в Вооруженных силах Российской Федерации</t>
  </si>
  <si>
    <t>26 4 05 85057</t>
  </si>
  <si>
    <t>Оказание дополнительной медико-социальной помощи родителям, находящимся в трудной жизненной ситуации</t>
  </si>
  <si>
    <t>26 4 05 85058</t>
  </si>
  <si>
    <t>Общегородские мероприятия в области социальной политики</t>
  </si>
  <si>
    <t>26 4 05 85059</t>
  </si>
  <si>
    <t>Комплекс процессных мероприятий "Предоставление дополнительных мер социальной поддержки в сфере здравоохранения Миасского городского округа"</t>
  </si>
  <si>
    <t>26 4 06 00000</t>
  </si>
  <si>
    <t>Единовременная социальная выплата медицинским работникам дефицитных специальностей государственных учреждений  здравоохранения, расположенных на территории Миасского городского округа</t>
  </si>
  <si>
    <t>26 4 06 85053</t>
  </si>
  <si>
    <t>27 4 00 00000</t>
  </si>
  <si>
    <t>Комплекс процессных мероприятий "Организация предоставления дополнительных мер социальной поддержки отдельным категориям граждан в части проезда в городском и пригородном транспорте общего пользования"</t>
  </si>
  <si>
    <t>27 4 01 00000</t>
  </si>
  <si>
    <t>Сопровождение автоматизированной системы оплаты проезда и изготовление социальных карт</t>
  </si>
  <si>
    <t>27 4 01 85060</t>
  </si>
  <si>
    <t>26 4 03 00000</t>
  </si>
  <si>
    <t>26 4 03 28040</t>
  </si>
  <si>
    <t>26 4 03 28050</t>
  </si>
  <si>
    <t>Комплекс процессных мероприятий "Предоставление мер социальной поддержки детям-сиротам и детям, оставшимся без попечения родителей"</t>
  </si>
  <si>
    <t>26 4 04 00000</t>
  </si>
  <si>
    <t>26 4 04 28200</t>
  </si>
  <si>
    <t>26 4 01 00000</t>
  </si>
  <si>
    <t>26 4 01 20401</t>
  </si>
  <si>
    <t>26 4 01 22010</t>
  </si>
  <si>
    <t>26 4 01 22020</t>
  </si>
  <si>
    <t>26 4 01 23000</t>
  </si>
  <si>
    <t>26 4 01 28120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</si>
  <si>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</si>
  <si>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26 4 01 28170</t>
  </si>
  <si>
    <t xml:space="preserve">Организация работы органов управления социальной защиты населения муниципальных образований </t>
  </si>
  <si>
    <t>26 4 01 28370</t>
  </si>
  <si>
    <t>26 4 01 28420</t>
  </si>
  <si>
    <t xml:space="preserve"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</t>
  </si>
  <si>
    <t>26 4 01 28560</t>
  </si>
  <si>
    <t>26 4 01 28580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</si>
  <si>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</si>
  <si>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26 4 01 28600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</si>
  <si>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</si>
  <si>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26 4 01 28770</t>
  </si>
  <si>
    <t>Организация работы органов управления социальной защиты населения муниципальных образований  (софинансирование)</t>
  </si>
  <si>
    <t>26 4 01 S8370</t>
  </si>
  <si>
    <t>Комплекс процессных мероприятий "Предоставление мер социальной поддержки отдельным категориям граждан"</t>
  </si>
  <si>
    <t xml:space="preserve">Реализация полномочий Российской Федерации по осуществлению ежегодной денежной выплаты лицам, награжденным нагрудным знаком "Почетный донор России" </t>
  </si>
  <si>
    <t>Комплекс процессных мероприятий "Обеспечение деятельности органов управления социальной защиты населения"</t>
  </si>
  <si>
    <t>287</t>
  </si>
  <si>
    <t>288</t>
  </si>
  <si>
    <t>Муниципальная  программа "Развитие системы образования в Миасском городском округе"</t>
  </si>
  <si>
    <t>29 4 00 00000</t>
  </si>
  <si>
    <t>29 4 01 00000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</si>
  <si>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</si>
  <si>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29 4 01 11000</t>
  </si>
  <si>
    <t>Комплекс процессных мероприятий "Поддержка и развитие образовательных организаций"</t>
  </si>
  <si>
    <t>29 4 02 00000</t>
  </si>
  <si>
    <t>29 4 02 16000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</si>
  <si>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</si>
  <si>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Комплекс процессных мероприятий "Сопровождение функционирования и обеспечение безопасности организаций"</t>
  </si>
  <si>
    <t>29 4 08 00000</t>
  </si>
  <si>
    <t>29 4 08 16000</t>
  </si>
  <si>
    <t>Мероприятия по обеспечению антитеррористической защищенности объектов (территорий) муниципальных образовательных организаций</t>
  </si>
  <si>
    <t>29 4 08 S3500</t>
  </si>
  <si>
    <t>Разработка проектно-сметной документации и оплата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</si>
  <si>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29 1 00 00000</t>
  </si>
  <si>
    <t>29 2 00 00000</t>
  </si>
  <si>
    <t>29 2 01 00000</t>
  </si>
  <si>
    <t>Реализация мероприятий по модернизации школьных систем образования</t>
  </si>
  <si>
    <t>Проведение ремонтных работ по замене оконных блоков в муниципальных общеобразовательных организациях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</si>
  <si>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</si>
  <si>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</si>
  <si>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</si>
  <si>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</si>
  <si>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</si>
  <si>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Обеспечение образовательных организаций 1-й и 2-й категорий квалифицированной охраной</t>
  </si>
  <si>
    <t>Создание научных детских площадок</t>
  </si>
  <si>
    <t>Комплекс процессных мероприятий "Поддержка и развитие профессионального мастерства педагогических работников"</t>
  </si>
  <si>
    <t>29 4 04 00000</t>
  </si>
  <si>
    <t>29 4 04 16000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</si>
  <si>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</si>
  <si>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29 4 06 00000</t>
  </si>
  <si>
    <t>29 4 06 16000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</si>
  <si>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в целях обеспечения функционирования модели персонифицированного финансирования дополнительного образования детей</t>
  </si>
  <si>
    <t>Финансовое обеспечение муниципального задания на оказание муниципальных услуг (выполнение работ) (обеспечение функционирования модели персонифицированного финансирования дополнительного образования детей)</t>
  </si>
  <si>
    <t>29 4 01 32610</t>
  </si>
  <si>
    <t>Возмещение затрат юридическим лицам, индивидуальным предпринимателям, физическим лицам – производителям товаров, работ, услуг в целях исполнения государственного (муниципального) социального заказа на оказание государственных (муниципальных) услуг в социальной сфере в соответствии с социальным сертификатом</t>
  </si>
  <si>
    <t>29 4 01 56000</t>
  </si>
  <si>
    <t>Молодежная политика</t>
  </si>
  <si>
    <t>30 4 00 00000</t>
  </si>
  <si>
    <t>Комплекс процессных мероприятий "Система мер, направленных на профилактику наркомании среди молодежи"</t>
  </si>
  <si>
    <t>30 4 01 00000</t>
  </si>
  <si>
    <t>30 4 01 16000</t>
  </si>
  <si>
    <t>Реализация мероприятий с детьми и молодежью</t>
  </si>
  <si>
    <t>Комплекс процессных мероприятий "Финансовое обеспечение мероприятий по организации отдыха и занятости детей в каникулярное время"</t>
  </si>
  <si>
    <t>29 4 05 00000</t>
  </si>
  <si>
    <t>Организация временной трудовой занятости несовершеннолетних граждан МГО</t>
  </si>
  <si>
    <t>29 4 05 43105</t>
  </si>
  <si>
    <t>Организация отдыха и оздоровления детей в лагерях с дневным пребыванием</t>
  </si>
  <si>
    <t>Организация отдыха детей в каникулярное время</t>
  </si>
  <si>
    <t>Организация профильных смен для детей, состоящих на профилактическом учете</t>
  </si>
  <si>
    <t>Комплекс процессных мероприятий "Организация и осуществление деятельности Управления образования Администрации МГО и МКУ МГО  "Централизованная бухгалтерия"</t>
  </si>
  <si>
    <t>Реализация муниципальных функций связанных с общегосударственным управлением</t>
  </si>
  <si>
    <t>Единовременная социальная выплата педагогическим работникам муниципальных общеобразовательных учреждений, расположенных на территории Миасского городского округа</t>
  </si>
  <si>
    <t>29 4 03 00000</t>
  </si>
  <si>
    <t>289</t>
  </si>
  <si>
    <t>Предоставление субсидий бюджетным и автономным учреждениям и иным некоммерческим организациям</t>
  </si>
  <si>
    <t>31 2 00 00000</t>
  </si>
  <si>
    <t>Региональный проект "Сохранение и развитие учреждений в сфере культуры"</t>
  </si>
  <si>
    <t>31 2 03 00000</t>
  </si>
  <si>
    <t>Укрепление материально-технической базы и оснащение оборудованием детских школ искусств</t>
  </si>
  <si>
    <t>31 2 03 S8120</t>
  </si>
  <si>
    <t>Проведение ремонтных работ, противопожарных и энергосберегающих мероприятий в зданиях муниципальных учреждений дополнительного образования в сфере культуры и искусства и приобретение основных средств для указанных учреждений</t>
  </si>
  <si>
    <t>31 2 03 S8140</t>
  </si>
  <si>
    <t>31 4 00 00000</t>
  </si>
  <si>
    <t>Комплекс процессных мероприятий "Организация и осуществление деятельности учреждений культуры и дополнительного образования в сфере культуры"</t>
  </si>
  <si>
    <t>31 4 03 00000</t>
  </si>
  <si>
    <t>31 4 03 11000</t>
  </si>
  <si>
    <t>Комплекс процессных мероприятий "Создание условий для формирования культурного пространства"</t>
  </si>
  <si>
    <t>31 4 04 00000</t>
  </si>
  <si>
    <t>31 4 04 16000</t>
  </si>
  <si>
    <t>Комплекс процессных мероприятий "Развитие материально-технической базы отрасли культуры Миасского городского округа"</t>
  </si>
  <si>
    <t>31 4 05 00000</t>
  </si>
  <si>
    <t xml:space="preserve">Региональные проекты, реализуемые вне национальных проектов </t>
  </si>
  <si>
    <t>Региональный проект "Культурно-досуговая сфера"</t>
  </si>
  <si>
    <t>31 2 01 00000</t>
  </si>
  <si>
    <t>31 4 06 00000</t>
  </si>
  <si>
    <t xml:space="preserve">Другие вопросы в области культуры, кинематографии </t>
  </si>
  <si>
    <t>Комплекс процессных мероприятий "Организация и осуществление деятельности отраслевого органа"</t>
  </si>
  <si>
    <t>31 4 01 00000</t>
  </si>
  <si>
    <t>31 4 01 20401</t>
  </si>
  <si>
    <t>31 4 01 22010</t>
  </si>
  <si>
    <t>31 4 01 23000</t>
  </si>
  <si>
    <t>31 4 02 00000</t>
  </si>
  <si>
    <t>31 4 02 11000</t>
  </si>
  <si>
    <t>Итого</t>
  </si>
  <si>
    <t>Комплекс процессных мероприятий "Сохранение, использование и популяризация историко-культурного наследия и объектов культурного наследия (памятников истории и культуры), находящихся в собственности Миасского городского округа, закреплённых за учреждениями культуры на праве оперативного управления"</t>
  </si>
  <si>
    <t>20 2 00 00000</t>
  </si>
  <si>
    <t>Региональный проект "Развитие инфраструктуры пассажирского транспорта общего пользования в Челябинской области"</t>
  </si>
  <si>
    <t>20 2 05 00000</t>
  </si>
  <si>
    <t>Создание, модернизация (реконструкция), ремонт, капитальный ремонт объектов транспортной инфраструктуры в соответствии с нормативными требованиями в рамках повышения доступности и качества услуг пассажирского транспорта для всех категорий граждан</t>
  </si>
  <si>
    <t xml:space="preserve">20 2 05 S6140 </t>
  </si>
  <si>
    <t>Региональный проект "Организация транcпортного обслуживания населения автомобильным и городским наземным электрическим транспортом общего пользования по маршрутам регулярных перевозок в Челябинской области"</t>
  </si>
  <si>
    <t>20 2 07 00000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</si>
  <si>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</si>
  <si>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20 2 07 S6120</t>
  </si>
  <si>
    <t>Организация регулярных перевозок пассажиров и багажа городским наземным электрическим транспортом по муниципальным маршрутам регулярных перевозок по регулируемым тарифам</t>
  </si>
  <si>
    <t>20 2 07 S6130</t>
  </si>
  <si>
    <t>20 4 00 00000</t>
  </si>
  <si>
    <t>Комплекс процессных мероприятий "Транспортное обслуживание населения на территории Миасского городского округа"</t>
  </si>
  <si>
    <t>20 4 01 00000</t>
  </si>
  <si>
    <t>Мероприятия в области автомобильного транспорта</t>
  </si>
  <si>
    <t>20 4 01 73130</t>
  </si>
  <si>
    <t>Мероприятия в области электрического транспорта</t>
  </si>
  <si>
    <t>20 4 01 73170</t>
  </si>
  <si>
    <t>Региональный проект "Развитие и совершенствование сети автомобильных дорог общего пользования"</t>
  </si>
  <si>
    <t>20 2 06 00000</t>
  </si>
  <si>
    <t>Капитальный ремонт, ремонт и содержание автомобильных дорог общего пользования местного значения</t>
  </si>
  <si>
    <t>20 2 06 SД010</t>
  </si>
  <si>
    <t>Комплекс процессных мероприятий "Дорожное обслуживание населения на территории Миасского городского округа"</t>
  </si>
  <si>
    <t>20 4 02 00000</t>
  </si>
  <si>
    <t>Расходы на реализацию мероприятий по капитальному ремонту, ремонту и содержанию автомобильных дорог общего пользования местного значения</t>
  </si>
  <si>
    <t>20 4 02 9Д012</t>
  </si>
  <si>
    <t>Комплекс процессных мероприятий "Безопасность дорожного движения  на территории Миасского городского округа"</t>
  </si>
  <si>
    <t>20 4 03 00000</t>
  </si>
  <si>
    <t>Организация безопасности дорожного движения</t>
  </si>
  <si>
    <t>20 4 03 9Д401</t>
  </si>
  <si>
    <t>18 4 01 08200</t>
  </si>
  <si>
    <t>Доставка тел (останков) умерших (погибших) граждан до морга</t>
  </si>
  <si>
    <t>19 2 00 00000</t>
  </si>
  <si>
    <t>Региональный проект "Модернизация объектов коммунальной инфраструктуры"</t>
  </si>
  <si>
    <t>19 2 01 00000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</si>
  <si>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</si>
  <si>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19 2 01 S4020</t>
  </si>
  <si>
    <t>19 4 00 00000</t>
  </si>
  <si>
    <t>19 4 01 00000</t>
  </si>
  <si>
    <t>19 4 01 16000</t>
  </si>
  <si>
    <t>Комплекс процессных мероприятий "Организация функционирования объектов коммунальной инфраструктуры МГО"</t>
  </si>
  <si>
    <t>19 4 02 00000</t>
  </si>
  <si>
    <t>19 4 02 16000</t>
  </si>
  <si>
    <t>Комплекс процессных мероприятий "Организация функционирования объектов газоснабжения МГО"</t>
  </si>
  <si>
    <t>19 4 03 00000</t>
  </si>
  <si>
    <t>19 4 03 16000</t>
  </si>
  <si>
    <t>16 1 00 00000</t>
  </si>
  <si>
    <t>Региональный проект "Экономика замкнутого цикла (Челябинская область)"</t>
  </si>
  <si>
    <t>16 4 00 00000</t>
  </si>
  <si>
    <t>Комплекс процессных мероприятий "Организация работ по содержанию территорий Миасского городского округа"</t>
  </si>
  <si>
    <t>16 4 01 00000</t>
  </si>
  <si>
    <t>16 4 01 16000</t>
  </si>
  <si>
    <t>Муниципальная программа "Благоустройство и озеленение на территории Миасского городского округа"</t>
  </si>
  <si>
    <t>17 2 00 00000</t>
  </si>
  <si>
    <t>Региональный проект "Создание условий для уменьшения количества животных без владельцев"</t>
  </si>
  <si>
    <t>17 2 05 00000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</si>
  <si>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</si>
  <si>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17 2 05 61040</t>
  </si>
  <si>
    <t>17 4 00 00000</t>
  </si>
  <si>
    <t>Комплекс процессных мероприятий "Обеспечение повышения уровня благоустройства на территории Миасского городского округа"</t>
  </si>
  <si>
    <t>17 4 01 00000</t>
  </si>
  <si>
    <t>17 4 01 16000</t>
  </si>
  <si>
    <t>Комплекс процессных мероприятий "Обеспечение организации мероприятий по озеленению на территории Миасского городского округа"</t>
  </si>
  <si>
    <t>17 4 02 00000</t>
  </si>
  <si>
    <t>17 4 02 16000</t>
  </si>
  <si>
    <t>Содержание и благоустройство кладбищ</t>
  </si>
  <si>
    <t>18 4 01 08100</t>
  </si>
  <si>
    <t>Комплекс процессных мероприятий "Организация функционирования прочих объектов инженерной инфраструктуры"</t>
  </si>
  <si>
    <t>19 4 04 00000</t>
  </si>
  <si>
    <t>19 4 04 16000</t>
  </si>
  <si>
    <t>21 1 00 00000</t>
  </si>
  <si>
    <t>Региональный проект "Формирование комфортной городской среды"</t>
  </si>
  <si>
    <t>21 1 F2 00000</t>
  </si>
  <si>
    <t>Реализация программ формирования современной городской среды</t>
  </si>
  <si>
    <t>21 1 F2 55550</t>
  </si>
  <si>
    <t>21 5 00 00000</t>
  </si>
  <si>
    <t>Проект комплексного благоустройства дворовых и общественных территорий</t>
  </si>
  <si>
    <t>21 5 01 00000</t>
  </si>
  <si>
    <t>Мероприятия по формированию современной городской среды</t>
  </si>
  <si>
    <t>21 5 01 17000</t>
  </si>
  <si>
    <t>22 2 00 00000</t>
  </si>
  <si>
    <t>22 2 01 00000</t>
  </si>
  <si>
    <t>Реализация инициативных проектов</t>
  </si>
  <si>
    <t>22 2 01 S4010</t>
  </si>
  <si>
    <t>23 4 00 00000</t>
  </si>
  <si>
    <t>Комплекс процессных мероприятий  "Санитарное содержание общегородских территорий"</t>
  </si>
  <si>
    <t>23 4 01 00000</t>
  </si>
  <si>
    <t>Комплекс процессных мероприятий  "Озеленение и уход за зелеными насаждениями и газонами"</t>
  </si>
  <si>
    <t>23 4 02 00000</t>
  </si>
  <si>
    <t>Комплекс процессных мероприятий  "Содержание и ремонт малых архитектурных форм"</t>
  </si>
  <si>
    <t>23 4 03 00000</t>
  </si>
  <si>
    <t>23 4 04 00000</t>
  </si>
  <si>
    <t>Региональный проект "Мероприятия по переселению граждан из жилищного фонда, признанного непригодным для проживания"</t>
  </si>
  <si>
    <t>08 2 02 S4041</t>
  </si>
  <si>
    <t xml:space="preserve">Приобретение зданий для размещения муниципальных учреждений культуры, в том числе путем инвестирования в строительство, и приобретение основных средств для указанных учреждений </t>
  </si>
  <si>
    <t>06 2 00 00000</t>
  </si>
  <si>
    <t>06 2 03 00000</t>
  </si>
  <si>
    <t>06 2 03 S8170</t>
  </si>
  <si>
    <t>Муниципальная программа "Формирование современной городской среды на территории Миасского городского округа на 2025-2027 годы"</t>
  </si>
  <si>
    <t>21 2 00 00000</t>
  </si>
  <si>
    <t>Региональный проект "Благоустройство территорий рекреационного назначения"</t>
  </si>
  <si>
    <t>21 2 01 00000</t>
  </si>
  <si>
    <t>Благоустройство мест отдыха, расположенных в городах с численностью населения до 500 тысяч человек</t>
  </si>
  <si>
    <t>21 2 01 S5010</t>
  </si>
  <si>
    <t xml:space="preserve"> Мероприятия по формированию современной городской среды</t>
  </si>
  <si>
    <t xml:space="preserve">Физическая культура </t>
  </si>
  <si>
    <t>28 4 00 00000</t>
  </si>
  <si>
    <t>Комплекс процессных мероприятий "Проведение мероприятий в сфере физической культуры и спорта"</t>
  </si>
  <si>
    <t>28 4 01 00000</t>
  </si>
  <si>
    <t>28 4 01 16000</t>
  </si>
  <si>
    <t>28 4 03 00000</t>
  </si>
  <si>
    <t>28 4 03 11000</t>
  </si>
  <si>
    <t>Предоставление субсидий бюджетным,
автономным учреждениям и иным некоммерческим организациям</t>
  </si>
  <si>
    <t>Комплекс процессных мероприятий "Сопровождение функционирования и обеспечение безопасности спортивных учреждений дополнительного образования"</t>
  </si>
  <si>
    <t>28 4 04 00000</t>
  </si>
  <si>
    <t>Комплекс процессных мероприятий "Обеспечение качественного общедоступного и бесплатного образования"</t>
  </si>
  <si>
    <t>Повышение уровня доступности муниципальных учреждений физической культуры и спорта для инвалидов и других маломобильных групп населения</t>
  </si>
  <si>
    <t>26 4 02 S8690</t>
  </si>
  <si>
    <t>28 2 00 00000</t>
  </si>
  <si>
    <t>28 2 01 00000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</si>
  <si>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</si>
  <si>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28 2 01 S0012</t>
  </si>
  <si>
    <t>Приобретение спортивного инвентаря и оборудования для спортивных школ и физкультурно-спортивных организаций</t>
  </si>
  <si>
    <t>28 2 01 S0013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</si>
  <si>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</si>
  <si>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28 2 01 S0014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</si>
  <si>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</si>
  <si>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28 2 01 S0016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</si>
  <si>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</si>
  <si>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28 2 01 S0018</t>
  </si>
  <si>
    <t>28 2 01 S0030</t>
  </si>
  <si>
    <t>28 2 01 S0040</t>
  </si>
  <si>
    <t>28 2 01 S0120</t>
  </si>
  <si>
    <t>28 2 04 00000</t>
  </si>
  <si>
    <t>28 2 04 S0060</t>
  </si>
  <si>
    <t>Государственная поддержка организаций, входящих в систему спортивной подготовки</t>
  </si>
  <si>
    <t>Финансовая поддержка муниципальных учреждений, реализующих дополнительные образовательные программы спортивной подготовки на учебно-тренировочных этапах (этапах спортивной специализации), в том числе для приобретения спортивного инвентаря и оборудования</t>
  </si>
  <si>
    <t>28 2 01 S0017</t>
  </si>
  <si>
    <t>Комплекс процессных мероприятий "Организация и осуществление деятельности Управления по физической культуре и спорту"</t>
  </si>
  <si>
    <t>28 4 02 00000</t>
  </si>
  <si>
    <t>28 4 02 20401</t>
  </si>
  <si>
    <t>28 4 02 22010</t>
  </si>
  <si>
    <t>28 4 02 22020</t>
  </si>
  <si>
    <t>28 4 02 23000</t>
  </si>
  <si>
    <t>Комплекс процессных мероприятий "Организация основных мероприятий в области гражданской обороны, предупреждения и ликвидации чрезвычайных ситуаций"</t>
  </si>
  <si>
    <t>Комплекс процессных мероприятий "Обеспечение деятельности МКУ "Управление ГОЧС" Миасского городского округа"</t>
  </si>
  <si>
    <t xml:space="preserve">03 </t>
  </si>
  <si>
    <t>09 2 00 00000</t>
  </si>
  <si>
    <t>09 2 01 00000</t>
  </si>
  <si>
    <t>Мероприятия по организации пляжей в традиционных местах неорганизованного отдыха людей вблизи водоемов</t>
  </si>
  <si>
    <t>09 2 01 S6100</t>
  </si>
  <si>
    <t>Региональный проект "Организация пляжей в традиционных местах неорганизованного отдыха людей вблизи водоемов в Челябинской области"</t>
  </si>
  <si>
    <t>11 2 00 00000</t>
  </si>
  <si>
    <t>11 2 06 00000</t>
  </si>
  <si>
    <t>Строительство и реконструкция автомобильных дорог общего пользования местного значения</t>
  </si>
  <si>
    <t>11 2 06 SД009</t>
  </si>
  <si>
    <t>11 2 04 00000</t>
  </si>
  <si>
    <t>Капитальные вложения в муниципальные объекты физической культуры и спорта</t>
  </si>
  <si>
    <t>11 2 04 S0240</t>
  </si>
  <si>
    <t>Региональный проект "Развитие спортивной инфраструктуры"</t>
  </si>
  <si>
    <t>Капитальный ремонт и ремонт дворовых территорий многоквартирных  домов, проездов к дворовым территориям многоквартирных домов</t>
  </si>
  <si>
    <t>17 4 01 9Д201</t>
  </si>
  <si>
    <t>21 5 01 9Д201</t>
  </si>
  <si>
    <t>24 2 00 00000</t>
  </si>
  <si>
    <t>24 2 03 00000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</si>
  <si>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бюджета</t>
  </si>
  <si>
    <t>24 2 03 S3130</t>
  </si>
  <si>
    <t>24 4 00 00000</t>
  </si>
  <si>
    <t>24 4 01 00000</t>
  </si>
  <si>
    <t>24 4 01 16000</t>
  </si>
  <si>
    <t>Региональный проект "Защита от наводнений и иных негативных воздействий вод и обеспечение безопасности гидротехнических сооружений"</t>
  </si>
  <si>
    <t>Комплекс процессных мероприятий "Обеспечение безопасности гидротехнических сооружений МГО, выполнение Плана мероприятий по предотвращению негативного воздействия паводковых вод и его последствий в паводкоопасный период на территории Миасского городского округа"</t>
  </si>
  <si>
    <t>23 4 01 16000</t>
  </si>
  <si>
    <t>23 4 02 16000</t>
  </si>
  <si>
    <t>23 4 03 16000</t>
  </si>
  <si>
    <t>23 4 04 11000</t>
  </si>
  <si>
    <t>Комплекс процессных мероприятий "Обеспечение деятельности МКУ "Управление по экологии и природопользованию МГО"</t>
  </si>
  <si>
    <t>Комплекс процессных мероприятий "Обеспечение деятельности МКУ "Центр коммунального обслуживания и благоустройства"</t>
  </si>
  <si>
    <t>Комплекс процессных мероприятий "Организация функционирования объектов наружного освещения МГО"</t>
  </si>
  <si>
    <t>Региональный проект "Реализация инициативных проектов на территории Челябинской области"</t>
  </si>
  <si>
    <t>Региональный проект "Развитие физической культуры, массового спорта и подготовка спортивного резерва"</t>
  </si>
  <si>
    <t>Оплата услуг специалистов по организации обучения детей плаванию по межведомственной программе "Плавание для всех"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</si>
  <si>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</t>
  </si>
  <si>
    <t>11 2 03 00000</t>
  </si>
  <si>
    <t>11 2 03 S7010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</si>
  <si>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</si>
  <si>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11 2 01 00000</t>
  </si>
  <si>
    <t>Строительство газопроводов и газовых сетей, в том числе проектно-изыскательские работы</t>
  </si>
  <si>
    <t>Региональный проект "Обеспечение энергосбережения и повышения энергетической эффективности"</t>
  </si>
  <si>
    <t>Комплекс процессных мероприятий "Организация  и осуществление деятельности муниципального казённого учреждения "Финансово- хозяйственный комплекс" Миасского городского округа"</t>
  </si>
  <si>
    <t>Комплекс процессных мероприятий "Организация  и осуществление деятельности муниципального казённого учреждения "Финансово - хозяйственный комплекс" Миасского городского округа"</t>
  </si>
  <si>
    <t>Проект "Бюджетные инвестиции в объекты коммунального хозяйства Миасского городского округа"</t>
  </si>
  <si>
    <t>28 4 04 16000</t>
  </si>
  <si>
    <t>20 4 01 16000</t>
  </si>
  <si>
    <t>20 4 02 16000</t>
  </si>
  <si>
    <t>Комплекс процессных мероприятий "Содействие росту реальных доходов семей с детьми"</t>
  </si>
  <si>
    <t xml:space="preserve"> 2027 год      </t>
  </si>
  <si>
    <t xml:space="preserve">    2025 год            </t>
  </si>
  <si>
    <t xml:space="preserve">         2026 год            </t>
  </si>
  <si>
    <t xml:space="preserve">     2027 год            </t>
  </si>
  <si>
    <t>31 1 00 00000</t>
  </si>
  <si>
    <t>Муниципальная программа "Поддержка садоводческих и огороднических некоммерческих объединений граждан, расположенных на территории Миасского городского округа"</t>
  </si>
  <si>
    <t>Комплекс процессных мероприятий "Сопровождение функционирования и обеспечение безопасности организаций, подведомственных Управлению образования"</t>
  </si>
  <si>
    <t>Комплекс процессных мероприятий "Организация и осуществление деятельности муниципальных спортивных учреждений дополнительного образования"</t>
  </si>
  <si>
    <t xml:space="preserve"> Региональные проекты, реализуемые вне национальных проектов</t>
  </si>
  <si>
    <t>16 1 Ч2 00000</t>
  </si>
  <si>
    <t>21 1 И4 55550</t>
  </si>
  <si>
    <t>21 1 И4 00000</t>
  </si>
  <si>
    <t>Проект "Проектирование и строительство объектов улично-дорожной сети и транспортной инфраструктуры муниципального значения в Миасском городском округе"</t>
  </si>
  <si>
    <t>11 2 01 S401А</t>
  </si>
  <si>
    <t>Муниципальная программа "Формирование и использование  жилищного фонда Миасского городского округа"</t>
  </si>
  <si>
    <t>Муниципальная программа "Формирование и использование жилищного фонда Миасского городского округа"</t>
  </si>
  <si>
    <t>Муниципальная программа "Поддержка и развитие малого и среднего предпринимательства в  Миасском городском округе"</t>
  </si>
  <si>
    <t>Муниципальная программа "Поддержка и развитие малого и среднего предпринимательства в Миасском городском округе"</t>
  </si>
  <si>
    <t>Комплекс процессных мероприятий "Проектирование архитектурно-художественного освещения с целью повышения качества городской среды"</t>
  </si>
  <si>
    <t>Проект "Комплексное благоустройство дворовых и общественных территорий"</t>
  </si>
  <si>
    <t>Муниципальная программа "Повышение эффективности использования муниципального имущества в Миасском городском округе"</t>
  </si>
  <si>
    <t>Муниципальная программа "Обеспечение деятельности муниципального бюджетного учреждения "Миасский окружной архив"</t>
  </si>
  <si>
    <t>Муниципальная программа "Чистый город"</t>
  </si>
  <si>
    <t>Муниципальная программа "Организация функционирования объектов инженерной инфраструктуры Миасского городского округа"</t>
  </si>
  <si>
    <t>Муниципальная программа "Организация транспортного и дорожного обслуживания на территории Миасского городского округа"</t>
  </si>
  <si>
    <t>Муниципальная программа "Поддержка инициативных проектов в Миасском городском округе"</t>
  </si>
  <si>
    <t>16 1 Ч2 S3040</t>
  </si>
  <si>
    <t>05 4 01 S6250</t>
  </si>
  <si>
    <t>Обустройство мест (площадок) накопления твердых коммунальных отходов жилого фонда</t>
  </si>
  <si>
    <t>21 1 И4 54240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</si>
  <si>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</si>
  <si>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Региональный проект "Осуществление строительства, модернизации, реконструкции и капитального ремонта объектов систем водоснабжения, водоотведения и очистки сточных вод, а также очистных сооружений канализации"</t>
  </si>
  <si>
    <t>11 2 02 00000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</si>
  <si>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</t>
  </si>
  <si>
    <t>11 2 02 S6010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</si>
  <si>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осу-ществление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</si>
  <si>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</si>
  <si>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Реализация мероприятий по модернизации коммунальной инфраструктуры</t>
  </si>
  <si>
    <t>19 1 00 00000</t>
  </si>
  <si>
    <t>Региональный проект "Модернизация коммунальной инфраструктуры"</t>
  </si>
  <si>
    <t>19 1 И3 00000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</si>
  <si>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</si>
  <si>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</si>
  <si>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</si>
  <si>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Осуществление переданных государственных полномочий по социальной поддержке ветеранов труда Челябинской области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</si>
  <si>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</si>
  <si>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Осуществление переданных государственных полномочий по выплате областного единовременного пособия при рождении ребенка</t>
  </si>
  <si>
    <t>Осуществление переданных государственных полномочий по выплате пособия на ребенка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</si>
  <si>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</si>
  <si>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</si>
  <si>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осуществления компенсационных выплат за пользование услугами связи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</si>
  <si>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</si>
  <si>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</si>
  <si>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</si>
  <si>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</si>
  <si>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Осуществление переданных государственных полномочий по ежемесячной денежной выплате на оплату жилья и коммунальных услуг многодетной семье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</si>
  <si>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</si>
  <si>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</si>
  <si>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Осуществление переданных полномочий Российской Федерации на государственную регистрацию актов гражданского состояния</t>
  </si>
  <si>
    <t>Региональный проект «Семейные ценности и инфраструктура культуры»</t>
  </si>
  <si>
    <t>31 1 Я5 00000</t>
  </si>
  <si>
    <t>Создание модельных муниципальных библиотек</t>
  </si>
  <si>
    <t>31 1 Я5 54540</t>
  </si>
  <si>
    <t>Модернизация муниципальных учреждений культурно-досугового типа в населенных пунктах с численностью до 500 тысяч человек</t>
  </si>
  <si>
    <t>31 1 Я5 55131</t>
  </si>
  <si>
    <t>31 2 01 L5194</t>
  </si>
  <si>
    <t>Государственная поддержка лучших работников муниципальных учреждений культуры, находящихся на территориях сельских поселений</t>
  </si>
  <si>
    <t>Региональный проект «Бизнес-спринт (Я выбираю спорт)»</t>
  </si>
  <si>
    <t>28 2 03 00000</t>
  </si>
  <si>
    <t>Закупка и монтаж оборудования для создания "умных" спортивных площадок</t>
  </si>
  <si>
    <t>28 2 03 L7530</t>
  </si>
  <si>
    <t>Закупка и монтаж оборудования для создания модульных спортивных сооружений</t>
  </si>
  <si>
    <t>28 2 04 L1440</t>
  </si>
  <si>
    <t>Региональный проект «Развитие спорта высших достижений»</t>
  </si>
  <si>
    <t>28 2 02 00000</t>
  </si>
  <si>
    <t>28 2 02 L0810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</si>
  <si>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«спортивная школа», использующих в своем наименовании слово «олимпийский» или образованные на его основе слова или словосочетания, в нормативное состояние</t>
  </si>
  <si>
    <t>28 2 02 L2290</t>
  </si>
  <si>
    <t>Ведомственные проекты</t>
  </si>
  <si>
    <t>29 3 00 00000</t>
  </si>
  <si>
    <t>Ведомственный проект "Обеспечение доступности качественного общего, дополнительного образования"</t>
  </si>
  <si>
    <t>29 3 01 00000</t>
  </si>
  <si>
    <t>29 3 01 S3500</t>
  </si>
  <si>
    <t>Ведомственный проект "Создание условий для повышения качества дошкольного образования"</t>
  </si>
  <si>
    <t>29 3 02 00000</t>
  </si>
  <si>
    <t>29 3 02 04070</t>
  </si>
  <si>
    <t>Создание в муниципальных образовательных организациях, реализующих образовательные программы дошкольного образования, условий для получения детьми дошкольного возраста с ограниченными возможностями здоровья качественного образования и коррекции развития</t>
  </si>
  <si>
    <t>29 3 02 S4030</t>
  </si>
  <si>
    <t>29 3 02 S4040</t>
  </si>
  <si>
    <t>29 3 02 S4110</t>
  </si>
  <si>
    <t>Региональный проект "Поддержка семьи"</t>
  </si>
  <si>
    <t>29 1 Я1 00000</t>
  </si>
  <si>
    <t>Капитальный ремонт и оснащение образовательных организаций, осуществляющих образовательную деятельность по образовательным программам дошкольного образования</t>
  </si>
  <si>
    <t>29 4 03 16000</t>
  </si>
  <si>
    <t>Региональный проект "Все лучшее детям"</t>
  </si>
  <si>
    <t>29 1 Ю4 00000</t>
  </si>
  <si>
    <t>29 1 Ю4 S3172</t>
  </si>
  <si>
    <t>Благоустройство территорий, прилегающих к зданиям муниципальных образовательных организаций, оснащение оборудованием и капитальный ремонт открытых плоскостных спортивных сооружений муниципальных образовательных организаций</t>
  </si>
  <si>
    <t>29 1 Ю4 S3550</t>
  </si>
  <si>
    <t>Оснащение предметных кабинетов общеобразовательных организаций средствами обучения и воспитания</t>
  </si>
  <si>
    <t>Региональный проект "Педагоги и наставники"</t>
  </si>
  <si>
    <t>29 1 Ю6 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</si>
  <si>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</si>
  <si>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29 1 Ю6 50501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</si>
  <si>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</si>
  <si>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29 1 Ю6 51790</t>
  </si>
  <si>
    <t>29 1 Ю6 53035</t>
  </si>
  <si>
    <t>Региональный проект "Создание условий для популяризации науки и высшего образования среди обучающихся, молодых исследователей, ученых"</t>
  </si>
  <si>
    <t>29 2 02 00000</t>
  </si>
  <si>
    <t>29 2 02 S9050</t>
  </si>
  <si>
    <t>29 3 01 03230</t>
  </si>
  <si>
    <t>29 3 01 03260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</si>
  <si>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</si>
  <si>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29 3 01 03310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</si>
  <si>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"О статусе и дополнительных мерах социальной поддержки многодетной семьи в Челябинской области",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</si>
  <si>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29 3 01 03520</t>
  </si>
  <si>
    <t>29 3 01 L3040</t>
  </si>
  <si>
    <t>29 3 01 S3190</t>
  </si>
  <si>
    <t>29 3 01 S3290</t>
  </si>
  <si>
    <t>29 3 01 S3510</t>
  </si>
  <si>
    <t xml:space="preserve">Комплекс процессных мероприятий "Обеспечение качественного общедоступного и бесплатного образования" </t>
  </si>
  <si>
    <t>29 3 01 03261</t>
  </si>
  <si>
    <t>Комплекс процессных мероприятий "Проведение мероприятий, направленных на выявление, развитие одаренных, талантливых детей и  повышение эффективности реализации молодежной политики в МГО"</t>
  </si>
  <si>
    <t>Региональный проект "Мы вместе (Воспитание гармонично развитой личности)"</t>
  </si>
  <si>
    <t>29 1 Ю2 00000</t>
  </si>
  <si>
    <t>29 1 Ю2 S1010</t>
  </si>
  <si>
    <t>29 4 04 43105</t>
  </si>
  <si>
    <t>Региональный проект "Создание условий для обучения, отдыха и оздоровления детей и молодежи"</t>
  </si>
  <si>
    <t>29 2 01 S3350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</si>
  <si>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</si>
  <si>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29 3 01 03210</t>
  </si>
  <si>
    <t xml:space="preserve">Ведомственный проект "Формирование условий для комплексного решения проблем безнадзорности и правонарушений несовершеннолетних" </t>
  </si>
  <si>
    <t>29 3 03 00000</t>
  </si>
  <si>
    <t>29 3 03 S9010</t>
  </si>
  <si>
    <t>29 4 01 40044</t>
  </si>
  <si>
    <t>Комплекс процессных мероприятий «Поддержка и развитие профессионального мастерства педагогических работников»</t>
  </si>
  <si>
    <t>Комплекс процессных мероприятий "Организация и осуществление деятельности Управления образования Администрации МГО и МКУ МГО "Централизованная бухгалтерия"</t>
  </si>
  <si>
    <t>29 4 05 11000</t>
  </si>
  <si>
    <t>29 4 05 16000</t>
  </si>
  <si>
    <t>29 4 05 20401</t>
  </si>
  <si>
    <t>29 4 05 22010</t>
  </si>
  <si>
    <t>29 4 05 22020</t>
  </si>
  <si>
    <t>29 4 05 23000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</si>
  <si>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</si>
  <si>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29 3 01 03180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</si>
  <si>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</si>
  <si>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29 3 01 03300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</si>
  <si>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</si>
  <si>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29 3 02 04090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</si>
  <si>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</si>
  <si>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29 3 02 S4100</t>
  </si>
  <si>
    <t>19 1 И3 51540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</si>
  <si>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</si>
  <si>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29 4 03 40045</t>
  </si>
  <si>
    <t>26 4 03 28010</t>
  </si>
  <si>
    <t>Повышение квалификации педагогических работников и руководителей муниципальных учреждений, реализующих дополнительные образовательные программы спортивной подготовки</t>
  </si>
  <si>
    <t>Муниципальная  программа "Профилактика терроризма и иных правонарушений в Миасском городском округе"</t>
  </si>
  <si>
    <t>99 0 00 99000</t>
  </si>
  <si>
    <t>Обеспечение деятельности (оказание услуг) подведомственных казенных учреждений (для непрограммных направлений деятельности)</t>
  </si>
  <si>
    <t>11 2 05 00000</t>
  </si>
  <si>
    <t>11 2 05 S6140</t>
  </si>
  <si>
    <t>Реализация инициативного проекта "Благоустройство дворовой территории многоквартирных домов №№ 33, 35а, по ул. Набережная в г. Миассе"</t>
  </si>
  <si>
    <t>Реализация инициативного проекта "Благоустройство дворовой территории многоквартирного дома № 17 по ул. Попова в г. Миассе"</t>
  </si>
  <si>
    <t>Реализация инициативного проекта "Благоустройство дворовой территории многоквартирных домов №№ 6, 8, 16 по ул. Жуковского в г. Миассе"</t>
  </si>
  <si>
    <t>Реализация инициативного проекта "Благоустройство дворовой территории многоквартирного дома № 5 по ул. МЖК в г. Миассе"</t>
  </si>
  <si>
    <t>Реализация инициативного проекта "Благоустройство дворовой территории многоквартирных домов №№ 118, 114 по ул. Уральская в г. Миассе"</t>
  </si>
  <si>
    <t>Реализация инициативного проекта "Благоустройство дворовой территории многоквартирного дома № 16 по ул. Циолковского в г. Миассе"</t>
  </si>
  <si>
    <t>Реализация инициативного проекта "Благоустройство дворовой территории многоквартирного дома № 30 по пр. Октября в г. Миассе"</t>
  </si>
  <si>
    <t>Реализация инициативного проекта "Благоустройство дворовой территории многоквартирного дома № 2 по ул. Свердлова в г. Миассе"</t>
  </si>
  <si>
    <t>Реализация инициативного проекта "Благоустройство дворовой территории многоквартирных домов №№ 16, 18 по ул. Орловская в г. Миассе"</t>
  </si>
  <si>
    <t>Реализация инициативного проекта "Благоустройство дворовой территории многоквартирных домов №№ 1, 3 по ул. Попова в г. Миассе"</t>
  </si>
  <si>
    <t>Реализация инициативного проекта "Благоустройство дворовой территории многоквартирных домов №№ 32, 34 по ул. Молодежная и домов №№ 9, 9а по ул. Ильмен-Тау в г. Миассе"</t>
  </si>
  <si>
    <t>Реализация инициативного проекта "Благоустройство дворовой территории многоквартирного дома № 29 по ул. Романенко в г. Миассе"</t>
  </si>
  <si>
    <t>Реализация инициативного проекта "Благоустройство дворовой территории многоквартирных домов №№ 3, 5, 9 по б-ру Седова в г. Миассе"</t>
  </si>
  <si>
    <t>Реализация инициативного проекта "Благоустройство дворовой территории многоквартирных домов №№ 12, 14, 16 по ул. Вернадского в г. Миассе"</t>
  </si>
  <si>
    <t>Реализация инициативного проекта "Благоустройство дворовой территории многоквартирных домов №№ 17, 19 по ул. Калинина в г. Миассе"</t>
  </si>
  <si>
    <t>Реализация инициативного проекта "Благоустройство дворовой территории многоквартирного дома № 22 по пр. Автозаводцев в г. Миассе"</t>
  </si>
  <si>
    <t>Реализация инициативного проекта "Благоустройство дворовой территории многоквартирного дома № 36 по ул. Малышева в г. Миассе"</t>
  </si>
  <si>
    <t>Реализация инициативного проекта "Благоустройство дворовой территории многоквартирного дома № 3 по ул. Степана Разина в г. Миассе"</t>
  </si>
  <si>
    <t>Реализация инициативного проекта "Благоустройство дворовой территории многоквартирного дома № 35 по ул. Лихачева в г. Миассе"</t>
  </si>
  <si>
    <t>Реализация инициативного проекта "Благоустройство дворовой территории многоквартирного дома № 2 по ул. Циолковского в г. Миассе"</t>
  </si>
  <si>
    <t>22 2 01 S401Б</t>
  </si>
  <si>
    <t>22 2 01 S401Г</t>
  </si>
  <si>
    <t>22 2 01 S401Е</t>
  </si>
  <si>
    <t>22 2 01 S401Ж</t>
  </si>
  <si>
    <t>22 2 01 S401И</t>
  </si>
  <si>
    <t>22 2 01 S401К</t>
  </si>
  <si>
    <t>22 2 01 S401Л</t>
  </si>
  <si>
    <t>22 2 01 S401М</t>
  </si>
  <si>
    <t>22 2 01 S401Н</t>
  </si>
  <si>
    <t>22 2 01 S401П</t>
  </si>
  <si>
    <t>22 2 01 S401С</t>
  </si>
  <si>
    <t>22 2 01 S401Т</t>
  </si>
  <si>
    <t>22 2 01 S401У</t>
  </si>
  <si>
    <t>22 2 01 S401Ф</t>
  </si>
  <si>
    <t>22 2 01 S401Ц</t>
  </si>
  <si>
    <t>22 2 01 S401Ч</t>
  </si>
  <si>
    <t>22 2 01 S401Ш</t>
  </si>
  <si>
    <t>22 2 01 S401Щ</t>
  </si>
  <si>
    <t>22 2 01 S401Ю</t>
  </si>
  <si>
    <t>22 2 01 S401Я</t>
  </si>
  <si>
    <t>Реализация инициативного проекта "Благоустройство дворовой территории многоквартирных домов №№ 9, 13, 15 по ул. Уральских Добровольцев в г. Миассе"</t>
  </si>
  <si>
    <t>Реализация инициативного проекта "Благоустройство дворовой территории многоквартирного дома № 1 по пл. Революции в г. Миассе"</t>
  </si>
  <si>
    <t>Реализация инициативного проекта "Благоустройство дворовой территории многоквартирного дома № 21 по пр. Октября в г. Миассе"</t>
  </si>
  <si>
    <t>Проект "Реализация инициативных проектов"</t>
  </si>
  <si>
    <t>Реализация инициативного проекта "Благоустройство дворовой территории многоквартирного дома № 21 по пр. Октября в г. Миассе" (вне софинансирования)</t>
  </si>
  <si>
    <t>22 2 01 S401В</t>
  </si>
  <si>
    <t>22 2 01 S401Р</t>
  </si>
  <si>
    <t>22 2 01 S401Э</t>
  </si>
  <si>
    <t>22 5 00 00000</t>
  </si>
  <si>
    <t>22 5 01 00000</t>
  </si>
  <si>
    <t>22 5 01 2401Э</t>
  </si>
  <si>
    <t>22 2 01S401Р</t>
  </si>
  <si>
    <t>29 1 Я1 53150</t>
  </si>
  <si>
    <t>29 1 Ю4 57500</t>
  </si>
  <si>
    <t>29 1 Ю4 55590</t>
  </si>
  <si>
    <t>Реализация инициативного проекта "Благоустройство территории сельского клуба по ул. Ленина, 25 в селе Черновское Миасского городского округа"</t>
  </si>
  <si>
    <t>22 2 01 S401Д</t>
  </si>
  <si>
    <t>31 4 05 16000</t>
  </si>
  <si>
    <t>31 4 06 16000</t>
  </si>
  <si>
    <t>Строительство, ремонт, реконструкция и оснащение спортивных объектов, универсальных спортивных площадок, лыжероллерных трасс и троп здоровья в местах массового отдыха населения, создание модульных и каркасно-тентовых объектов</t>
  </si>
  <si>
    <t>03 0 00 00000</t>
  </si>
  <si>
    <t>Муниципальная программа "Реализация государственной национальной политики на территории Миасского городского округа"</t>
  </si>
  <si>
    <t>Муниципальная  программа "Реализация государственной национальной политики на территории Миасского городского округа"</t>
  </si>
  <si>
    <t>03 4 00 00000</t>
  </si>
  <si>
    <r>
      <t>Комплекс процессных мероприятий "Повышение эффективности реализации государственной национальной политики на территории Миасского городского округа</t>
    </r>
    <r>
      <rPr>
        <sz val="12"/>
        <color indexed="10"/>
        <rFont val="Times New Roman"/>
        <family val="1"/>
        <charset val="204"/>
      </rPr>
      <t>"</t>
    </r>
  </si>
  <si>
    <t>03 4 01 00000</t>
  </si>
  <si>
    <t>03 4 01 16000</t>
  </si>
  <si>
    <t>Комплекс процессных мероприятий "Повышение эффективности реализации государственной национальной политики на территории Миасского городского округа"</t>
  </si>
  <si>
    <t>14</t>
  </si>
  <si>
    <t>Другие вопросы в области национальной безопасности и правоохранительной деятельности</t>
  </si>
  <si>
    <t>32 0 00 00000</t>
  </si>
  <si>
    <t>32 4 00 00000</t>
  </si>
  <si>
    <t>32 4 01 00000</t>
  </si>
  <si>
    <t>32 4 01 16000</t>
  </si>
  <si>
    <t>Комплекс процессных мероприятий "Профилактика проявлений экстремизма в МГО"</t>
  </si>
  <si>
    <t>Муниципальная программа "Профилактика и противодействие проявлениям экстремизма в Миасском городском округе"</t>
  </si>
  <si>
    <t>Комплекс процессных мероприятий "Развитие системы профилактики терроризма в МГО"</t>
  </si>
  <si>
    <t>Комплекс процессных мероприятий "Осуществление мероприятий в сфере профилактики правонарушений на территории МГО"</t>
  </si>
  <si>
    <t>Мероприятия по созданию и развитию муниципальных автоматизированных систем видеонаблюдения и обеспечению их взаимодействия с региональной системой видеонаблюдения</t>
  </si>
  <si>
    <t>к решению Собрания депутатов</t>
  </si>
  <si>
    <t>Миасского городского округа Челябинской области</t>
  </si>
  <si>
    <t>Распределение бюджетных ассигнований по целевым статьям (муниципальным программам Миасского городского округа  Челябинской области и непрограммным  направлениям деятельности),  группам видов расходов бюджетов, разделам и подразделам  на 2025 год и на плановый период 2026 и 2027 годов</t>
  </si>
  <si>
    <t>Ведомственная структура расходов бюджета Миасского городского округа Челябинской области на 2025 год и на плановый период 2026 и 2027 годов</t>
  </si>
  <si>
    <t xml:space="preserve"> Собрание депутатов Миасского городского округа Челябинской области</t>
  </si>
  <si>
    <t>Приложение 2</t>
  </si>
  <si>
    <t>Приложение 3</t>
  </si>
  <si>
    <t>Приложение 4</t>
  </si>
  <si>
    <t xml:space="preserve">от </t>
  </si>
  <si>
    <t>08 1 00 00000</t>
  </si>
  <si>
    <t>08 1 И2 00000</t>
  </si>
  <si>
    <t>Региональный проект "Жилье"</t>
  </si>
  <si>
    <t>08 1 И2 67484</t>
  </si>
  <si>
    <t>Финансовое обеспечение мероприятий по переселению граждан из аварийного жилищного фонда  за счет средств областного бюджета</t>
  </si>
  <si>
    <t>Администрация Миасского городского округа Челябинской области</t>
  </si>
  <si>
    <t>Финансовое управление Администрации Миасского городского округа  Челябинской области</t>
  </si>
  <si>
    <t>Управление социальной защиты населения Администрации Миасского городского округа Челябинской области</t>
  </si>
  <si>
    <t>Управление по физической культуре и спорту Администрации Миасского городского округа Челябинской области</t>
  </si>
  <si>
    <t>Управление образования Администрации  Миасского городского округа Челябинской области</t>
  </si>
  <si>
    <t>Управление культуры Администрации Миасского городского округа Челябинской области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</si>
  <si>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</si>
  <si>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</si>
  <si>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 xml:space="preserve">Комплекс процессных мероприятий «Управление муниципальным долгом в Миасском городском округе» </t>
  </si>
  <si>
    <t>25 4 02 00000</t>
  </si>
  <si>
    <t>Процентные платежи по муниципальному долгу</t>
  </si>
  <si>
    <t>01 4 01 99090</t>
  </si>
  <si>
    <t>Поощрение муниципальных управленческих команд в Челябинской области</t>
  </si>
  <si>
    <t>05 4 03 S6340</t>
  </si>
  <si>
    <t>Оказание мер поддержки гражданам, участвующим в охране общественного порядка на территории Челябинской области</t>
  </si>
  <si>
    <t>22 5 01 2401П</t>
  </si>
  <si>
    <t>22 5 01 2401С</t>
  </si>
  <si>
    <t>22 5 01 2401Щ</t>
  </si>
  <si>
    <t>Реализация инициативного проекта "Благоустройство дворовой территории многоквартирных домов №№ 1, 3 по ул. Попова в г. Миассе" (вне софинансирования)</t>
  </si>
  <si>
    <t>Реализация инициативного проекта "Благоустройство дворовой территории многоквартирных домов №№ 32, 34 по ул. Молодежная и домов №№ 9, 9а по ул. Ильмен-Тау в г. Миассе" (вне софинансирования)</t>
  </si>
  <si>
    <t>Реализация инициативного проекта "Благоустройство дворовой территории многоквартирного дома № 3 по ул. Степана Разина в г. Миассе" (вне софинансирования)</t>
  </si>
  <si>
    <t>08 1 И2 6748S</t>
  </si>
  <si>
    <t>Обеспечение мероприятий по переселению граждан из аварийного жилищного фонда за счет средств местного бюджета</t>
  </si>
  <si>
    <t>11 2 02 SВЖ10</t>
  </si>
  <si>
    <t>Строительство, модернизация, реконструкция и капитальный ремонт объектов систем водоснабжения, водоотведения и очистки сточных вод, а также очистных сооружений канализации, в том числе проектно-изыскательские работы, за счет средств, высвобождаемых в результате списания задолженности по бюджетным кредитам, предоставленным из федерального бюджета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</si>
  <si>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за счет средств, высвобождаемых в результате списания задолженности по бюджетным кредитам, предоставленным из федерального бюджета</t>
  </si>
  <si>
    <t>19201SВЖ00</t>
  </si>
  <si>
    <t>22 5 01 2401Н</t>
  </si>
  <si>
    <t>20 5 01 2401Н</t>
  </si>
  <si>
    <t>23 2 01 S401Т</t>
  </si>
  <si>
    <t>23 2 01 S401И</t>
  </si>
  <si>
    <t>25 4 02 03650</t>
  </si>
  <si>
    <t>Реализация инициативного проекта "Благоустройство дворовой территории многоквартирного жилого дома № 30 по ул. Керченская в г. Миассе"</t>
  </si>
  <si>
    <t>22 2 01 S401D</t>
  </si>
  <si>
    <t>Комплекс процессных мероприятий "Осуществление мероприятий в сфере профилактики правонарушений на территории Миасского городского округа"</t>
  </si>
  <si>
    <t>Председатель Собрания депутатов Миасского городского округа Челябинской области</t>
  </si>
  <si>
    <t>Резервный фонд Администрации Миасского городского округа Челябинской области</t>
  </si>
  <si>
    <t>Выполнение обязательств по исполнению судебных решений по искам, удовлетворяемых за счет бюджета города Миасса и  иных незапланированных расходов бюджета города Миасса</t>
  </si>
  <si>
    <t>10 4 01 46130</t>
  </si>
  <si>
    <t>Реализация полномочий Российской Федерации на оплату жилищно-коммунальных услуг отдельным категориям граждан за счет средств резервного фонда Правительства Российской Федерации</t>
  </si>
  <si>
    <t>26 4 05 5250F</t>
  </si>
  <si>
    <t>06 4 02 00000</t>
  </si>
  <si>
    <t>Комплекс процессных мероприятий "Создание и управление организациями, учредителем которых выступает МО "Миасский городской округ""</t>
  </si>
  <si>
    <t>06 4 02 23000</t>
  </si>
  <si>
    <t>Обеспечение мероприятий по модернизации систем коммунальной инфраструктуры</t>
  </si>
  <si>
    <t>11 2 01 09505</t>
  </si>
  <si>
    <t>11 2 01 09605</t>
  </si>
  <si>
    <t>Обеспечение мероприятий по модернизации систем коммунальной инфраструктуры за счет средств областного бюджета</t>
  </si>
  <si>
    <t>ЦКОБ</t>
  </si>
  <si>
    <t>без пожаров, свалки =7031,3</t>
  </si>
  <si>
    <t>ИБ</t>
  </si>
  <si>
    <t>имущ</t>
  </si>
  <si>
    <t>гочс</t>
  </si>
  <si>
    <t>жкх</t>
  </si>
  <si>
    <t>аппарат</t>
  </si>
  <si>
    <t>перемещ в 0</t>
  </si>
  <si>
    <t>стр-ка</t>
  </si>
  <si>
    <t>УЭП</t>
  </si>
  <si>
    <t>стройка</t>
  </si>
  <si>
    <t>ГОЧС</t>
  </si>
  <si>
    <t>областные ЖКХ</t>
  </si>
  <si>
    <t>11 2 01 09S05</t>
  </si>
  <si>
    <t>Обеспечение мероприятий по модернизации систем коммунальной инфраструктуры за счет средств местного бюджета (софинансирование)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</si>
</sst>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  <numFmt numFmtId="166" formatCode="?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i/>
      <sz val="12"/>
      <color rgb="FF0070C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164" fontId="5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56">
    <xf numFmtId="0" fontId="0" fillId="0" borderId="0" xfId="0"/>
    <xf numFmtId="0" fontId="3" fillId="0" borderId="0" xfId="0" applyFont="1" applyFill="1" applyAlignment="1">
      <alignment horizontal="left" vertical="center"/>
    </xf>
    <xf numFmtId="49" fontId="3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165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justify" wrapText="1"/>
    </xf>
    <xf numFmtId="49" fontId="3" fillId="0" borderId="0" xfId="0" applyNumberFormat="1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justify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 applyProtection="1">
      <alignment horizontal="justify" vertical="center" wrapText="1"/>
    </xf>
    <xf numFmtId="49" fontId="3" fillId="0" borderId="1" xfId="0" applyNumberFormat="1" applyFont="1" applyFill="1" applyBorder="1"/>
    <xf numFmtId="0" fontId="3" fillId="0" borderId="0" xfId="0" applyFont="1" applyFill="1" applyAlignment="1">
      <alignment horizontal="justify" vertical="center"/>
    </xf>
    <xf numFmtId="165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justify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/>
    </xf>
    <xf numFmtId="0" fontId="4" fillId="0" borderId="0" xfId="0" applyFont="1"/>
    <xf numFmtId="49" fontId="3" fillId="0" borderId="1" xfId="1" applyNumberFormat="1" applyFont="1" applyBorder="1" applyAlignment="1">
      <alignment horizontal="justify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/>
    </xf>
    <xf numFmtId="0" fontId="3" fillId="0" borderId="1" xfId="0" applyFont="1" applyFill="1" applyBorder="1"/>
    <xf numFmtId="0" fontId="3" fillId="3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165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wrapText="1"/>
    </xf>
    <xf numFmtId="165" fontId="4" fillId="3" borderId="1" xfId="0" applyNumberFormat="1" applyFont="1" applyFill="1" applyBorder="1" applyAlignment="1">
      <alignment horizontal="center" vertical="center"/>
    </xf>
    <xf numFmtId="49" fontId="4" fillId="3" borderId="1" xfId="1" applyNumberFormat="1" applyFont="1" applyFill="1" applyBorder="1" applyAlignment="1">
      <alignment horizontal="justify" vertical="center" wrapText="1"/>
    </xf>
    <xf numFmtId="0" fontId="4" fillId="3" borderId="1" xfId="0" applyFont="1" applyFill="1" applyBorder="1" applyAlignment="1">
      <alignment horizontal="justify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166" fontId="11" fillId="0" borderId="4" xfId="0" applyNumberFormat="1" applyFont="1" applyFill="1" applyBorder="1" applyAlignment="1">
      <alignment horizontal="justify" vertical="center"/>
    </xf>
    <xf numFmtId="49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2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justify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49" fontId="3" fillId="0" borderId="1" xfId="5" applyNumberFormat="1" applyFont="1" applyFill="1" applyBorder="1" applyAlignment="1">
      <alignment horizontal="center" vertical="center" wrapText="1"/>
    </xf>
    <xf numFmtId="165" fontId="3" fillId="0" borderId="1" xfId="5" applyNumberFormat="1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justify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0" fontId="3" fillId="2" borderId="1" xfId="5" applyFont="1" applyFill="1" applyBorder="1" applyAlignment="1">
      <alignment horizontal="justify" vertical="center" wrapText="1"/>
    </xf>
    <xf numFmtId="49" fontId="3" fillId="2" borderId="1" xfId="5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justify" vertical="center" wrapText="1"/>
    </xf>
    <xf numFmtId="43" fontId="3" fillId="2" borderId="1" xfId="6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wrapText="1"/>
    </xf>
    <xf numFmtId="0" fontId="12" fillId="0" borderId="0" xfId="0" applyFont="1" applyFill="1" applyAlignment="1">
      <alignment horizontal="justify" wrapText="1"/>
    </xf>
    <xf numFmtId="165" fontId="4" fillId="0" borderId="1" xfId="0" applyNumberFormat="1" applyFont="1" applyFill="1" applyBorder="1" applyAlignment="1">
      <alignment horizontal="center" vertical="center"/>
    </xf>
    <xf numFmtId="0" fontId="15" fillId="0" borderId="0" xfId="9" applyFont="1" applyFill="1"/>
    <xf numFmtId="49" fontId="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justify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49" fontId="3" fillId="0" borderId="1" xfId="0" applyNumberFormat="1" applyFont="1" applyFill="1" applyBorder="1" applyAlignment="1" applyProtection="1">
      <alignment horizontal="left" vertical="center" wrapText="1"/>
    </xf>
    <xf numFmtId="49" fontId="14" fillId="0" borderId="1" xfId="0" applyNumberFormat="1" applyFont="1" applyFill="1" applyBorder="1"/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/>
    <xf numFmtId="49" fontId="14" fillId="0" borderId="1" xfId="0" applyNumberFormat="1" applyFont="1" applyFill="1" applyBorder="1" applyAlignment="1">
      <alignment horizontal="center" vertical="center" wrapText="1"/>
    </xf>
    <xf numFmtId="165" fontId="14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/>
    <xf numFmtId="49" fontId="14" fillId="0" borderId="1" xfId="0" applyNumberFormat="1" applyFont="1" applyFill="1" applyBorder="1" applyAlignment="1">
      <alignment horizontal="justify" vertical="center" wrapText="1"/>
    </xf>
    <xf numFmtId="4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3" fillId="0" borderId="1" xfId="6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2" borderId="4" xfId="0" applyNumberFormat="1" applyFont="1" applyFill="1" applyBorder="1" applyAlignment="1">
      <alignment horizontal="justify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justify" vertical="center" wrapText="1"/>
    </xf>
    <xf numFmtId="0" fontId="14" fillId="0" borderId="1" xfId="0" applyFont="1" applyFill="1" applyBorder="1" applyAlignment="1">
      <alignment horizontal="justify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horizontal="justify" vertical="center" wrapText="1"/>
    </xf>
    <xf numFmtId="0" fontId="3" fillId="0" borderId="5" xfId="1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1" fillId="0" borderId="1" xfId="0" applyNumberFormat="1" applyFont="1" applyFill="1" applyBorder="1" applyAlignment="1">
      <alignment horizontal="justify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0" fontId="11" fillId="0" borderId="4" xfId="0" applyNumberFormat="1" applyFont="1" applyFill="1" applyBorder="1" applyAlignment="1">
      <alignment horizontal="justify" vertical="center" wrapText="1"/>
    </xf>
    <xf numFmtId="166" fontId="11" fillId="0" borderId="4" xfId="0" applyNumberFormat="1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justify" vertical="center" wrapText="1"/>
    </xf>
    <xf numFmtId="0" fontId="4" fillId="3" borderId="1" xfId="3" applyFont="1" applyFill="1" applyBorder="1" applyAlignment="1">
      <alignment horizontal="justify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49" fontId="3" fillId="3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165" fontId="4" fillId="3" borderId="1" xfId="6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4" fillId="0" borderId="5" xfId="1" applyFont="1" applyFill="1" applyBorder="1" applyAlignment="1">
      <alignment horizontal="justify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/>
    <xf numFmtId="43" fontId="14" fillId="0" borderId="1" xfId="6" applyNumberFormat="1" applyFont="1" applyFill="1" applyBorder="1" applyAlignment="1">
      <alignment horizontal="center" vertical="center"/>
    </xf>
    <xf numFmtId="0" fontId="9" fillId="0" borderId="0" xfId="0" applyFont="1" applyFill="1"/>
    <xf numFmtId="0" fontId="18" fillId="0" borderId="6" xfId="0" applyFont="1" applyBorder="1" applyAlignment="1">
      <alignment horizontal="justify" vertical="center"/>
    </xf>
    <xf numFmtId="0" fontId="18" fillId="0" borderId="0" xfId="0" applyFont="1" applyAlignment="1">
      <alignment horizontal="justify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166" fontId="3" fillId="0" borderId="4" xfId="0" applyNumberFormat="1" applyFont="1" applyFill="1" applyBorder="1" applyAlignment="1">
      <alignment horizontal="justify" vertical="center" wrapText="1"/>
    </xf>
    <xf numFmtId="0" fontId="14" fillId="0" borderId="1" xfId="0" applyNumberFormat="1" applyFont="1" applyFill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justify" vertical="center" wrapText="1"/>
    </xf>
    <xf numFmtId="2" fontId="3" fillId="0" borderId="1" xfId="0" applyNumberFormat="1" applyFont="1" applyBorder="1" applyAlignment="1">
      <alignment horizontal="justify"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/>
    </xf>
    <xf numFmtId="0" fontId="3" fillId="0" borderId="1" xfId="5" applyFont="1" applyBorder="1" applyAlignment="1">
      <alignment horizontal="center" vertical="center"/>
    </xf>
    <xf numFmtId="16" fontId="3" fillId="0" borderId="0" xfId="0" applyNumberFormat="1" applyFont="1" applyFill="1"/>
    <xf numFmtId="2" fontId="3" fillId="0" borderId="1" xfId="0" applyNumberFormat="1" applyFont="1" applyFill="1" applyBorder="1" applyAlignment="1">
      <alignment horizontal="justify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3" fillId="0" borderId="1" xfId="5" applyFont="1" applyFill="1" applyBorder="1" applyAlignment="1">
      <alignment horizontal="justify" wrapText="1"/>
    </xf>
    <xf numFmtId="0" fontId="3" fillId="0" borderId="1" xfId="5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6" fontId="11" fillId="0" borderId="1" xfId="0" applyNumberFormat="1" applyFont="1" applyFill="1" applyBorder="1" applyAlignment="1">
      <alignment horizontal="justify" vertical="center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14" fillId="0" borderId="8" xfId="0" applyNumberFormat="1" applyFont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0" applyFont="1" applyFill="1" applyAlignment="1"/>
    <xf numFmtId="0" fontId="12" fillId="0" borderId="3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0" applyFont="1" applyFill="1" applyAlignment="1"/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Fill="1" applyAlignment="1"/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0" xfId="0" applyFont="1" applyFill="1" applyAlignment="1"/>
    <xf numFmtId="0" fontId="3" fillId="0" borderId="1" xfId="0" applyFont="1" applyBorder="1" applyAlignment="1">
      <alignment horizontal="justify" vertical="center" wrapText="1"/>
    </xf>
    <xf numFmtId="0" fontId="3" fillId="2" borderId="0" xfId="2" applyFont="1" applyFill="1" applyAlignment="1">
      <alignment horizontal="justify" vertical="center" wrapText="1"/>
    </xf>
    <xf numFmtId="0" fontId="3" fillId="2" borderId="0" xfId="3" applyFont="1" applyFill="1" applyAlignment="1">
      <alignment horizontal="right" vertical="center" wrapText="1"/>
    </xf>
    <xf numFmtId="0" fontId="3" fillId="2" borderId="0" xfId="2" applyFont="1" applyFill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wrapText="1"/>
    </xf>
    <xf numFmtId="0" fontId="3" fillId="2" borderId="0" xfId="2" applyFont="1" applyFill="1" applyAlignment="1">
      <alignment vertical="center" wrapText="1"/>
    </xf>
    <xf numFmtId="0" fontId="3" fillId="2" borderId="0" xfId="2" applyFont="1" applyFill="1" applyAlignment="1">
      <alignment horizontal="right" vertical="center"/>
    </xf>
    <xf numFmtId="49" fontId="14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justify" vertical="center" wrapText="1"/>
    </xf>
    <xf numFmtId="0" fontId="3" fillId="0" borderId="0" xfId="0" applyFont="1" applyFill="1" applyAlignment="1"/>
    <xf numFmtId="0" fontId="3" fillId="0" borderId="1" xfId="0" applyFont="1" applyBorder="1" applyAlignment="1">
      <alignment horizontal="justify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justify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3" fillId="0" borderId="0" xfId="9" applyFill="1"/>
    <xf numFmtId="49" fontId="4" fillId="0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justify" vertical="center" wrapText="1"/>
    </xf>
    <xf numFmtId="4" fontId="4" fillId="0" borderId="0" xfId="0" applyNumberFormat="1" applyFont="1" applyFill="1"/>
    <xf numFmtId="4" fontId="3" fillId="0" borderId="0" xfId="0" applyNumberFormat="1" applyFont="1" applyFill="1"/>
    <xf numFmtId="0" fontId="3" fillId="0" borderId="1" xfId="0" applyFont="1" applyFill="1" applyBorder="1" applyAlignment="1">
      <alignment horizontal="justify" vertical="center" wrapText="1"/>
    </xf>
    <xf numFmtId="165" fontId="3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/>
    <xf numFmtId="0" fontId="3" fillId="0" borderId="4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 vertical="center" wrapText="1"/>
    </xf>
    <xf numFmtId="49" fontId="3" fillId="0" borderId="2" xfId="0" applyNumberFormat="1" applyFont="1" applyFill="1" applyBorder="1" applyAlignment="1" applyProtection="1">
      <alignment horizontal="justify" vertical="center" wrapText="1"/>
    </xf>
    <xf numFmtId="0" fontId="12" fillId="0" borderId="3" xfId="0" applyFont="1" applyBorder="1" applyAlignment="1">
      <alignment horizontal="justify" vertical="center" wrapText="1"/>
    </xf>
    <xf numFmtId="0" fontId="0" fillId="0" borderId="3" xfId="0" applyBorder="1" applyAlignment="1">
      <alignment horizontal="justify" vertical="center"/>
    </xf>
    <xf numFmtId="0" fontId="0" fillId="0" borderId="4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3" fillId="2" borderId="2" xfId="0" applyFont="1" applyFill="1" applyBorder="1" applyAlignment="1">
      <alignment horizontal="justify" vertical="center" wrapText="1"/>
    </xf>
    <xf numFmtId="0" fontId="12" fillId="0" borderId="3" xfId="0" applyFont="1" applyFill="1" applyBorder="1" applyAlignment="1">
      <alignment horizontal="justify" vertical="center" wrapText="1"/>
    </xf>
    <xf numFmtId="0" fontId="12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justify"/>
    </xf>
    <xf numFmtId="0" fontId="0" fillId="0" borderId="3" xfId="0" applyBorder="1" applyAlignment="1">
      <alignment horizontal="justify"/>
    </xf>
    <xf numFmtId="0" fontId="12" fillId="0" borderId="4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10">
    <cellStyle name="Гиперссылка" xfId="9" builtinId="8"/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3 2" xfId="5"/>
    <cellStyle name="Обычный 4" xfId="7"/>
    <cellStyle name="Финансовый" xfId="6" builtinId="3"/>
    <cellStyle name="Финансовый 2" xfId="8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J988"/>
  <sheetViews>
    <sheetView zoomScale="90" zoomScaleNormal="90" workbookViewId="0">
      <selection activeCell="A997" sqref="A997"/>
    </sheetView>
  </sheetViews>
  <sheetFormatPr defaultRowHeight="15.75" outlineLevelRow="1" x14ac:dyDescent="0.25"/>
  <cols>
    <col min="1" max="1" width="71" style="12" customWidth="1"/>
    <col min="2" max="2" width="17.28515625" style="14" customWidth="1"/>
    <col min="3" max="3" width="9.42578125" style="11" customWidth="1"/>
    <col min="4" max="4" width="9.28515625" style="6" customWidth="1"/>
    <col min="5" max="5" width="8.7109375" style="6" customWidth="1"/>
    <col min="6" max="8" width="15.85546875" style="25" customWidth="1"/>
    <col min="9" max="16384" width="9.140625" style="6"/>
  </cols>
  <sheetData>
    <row r="1" spans="1:8" x14ac:dyDescent="0.25">
      <c r="D1" s="10"/>
      <c r="E1" s="10"/>
      <c r="G1" s="1"/>
      <c r="H1" s="186" t="s">
        <v>951</v>
      </c>
    </row>
    <row r="2" spans="1:8" x14ac:dyDescent="0.25">
      <c r="D2" s="10"/>
      <c r="E2" s="10"/>
      <c r="G2" s="1"/>
      <c r="H2" s="193" t="s">
        <v>946</v>
      </c>
    </row>
    <row r="3" spans="1:8" x14ac:dyDescent="0.25">
      <c r="D3" s="10"/>
      <c r="E3" s="10"/>
      <c r="G3" s="1"/>
      <c r="H3" s="193" t="s">
        <v>947</v>
      </c>
    </row>
    <row r="4" spans="1:8" x14ac:dyDescent="0.25">
      <c r="D4" s="10"/>
      <c r="E4" s="10"/>
      <c r="G4" s="1"/>
      <c r="H4" s="193" t="s">
        <v>954</v>
      </c>
    </row>
    <row r="5" spans="1:8" x14ac:dyDescent="0.25">
      <c r="D5" s="10"/>
      <c r="E5" s="10"/>
      <c r="G5" s="1"/>
    </row>
    <row r="6" spans="1:8" ht="55.5" customHeight="1" x14ac:dyDescent="0.25">
      <c r="A6" s="229" t="s">
        <v>948</v>
      </c>
      <c r="B6" s="229"/>
      <c r="C6" s="229"/>
      <c r="D6" s="229"/>
      <c r="E6" s="229"/>
      <c r="F6" s="229"/>
      <c r="G6" s="230"/>
      <c r="H6" s="230"/>
    </row>
    <row r="7" spans="1:8" x14ac:dyDescent="0.25">
      <c r="A7" s="24"/>
      <c r="C7" s="14"/>
      <c r="D7" s="17"/>
      <c r="E7" s="17"/>
      <c r="H7" s="25" t="s">
        <v>105</v>
      </c>
    </row>
    <row r="8" spans="1:8" ht="63" x14ac:dyDescent="0.25">
      <c r="A8" s="18" t="s">
        <v>51</v>
      </c>
      <c r="B8" s="18" t="s">
        <v>52</v>
      </c>
      <c r="C8" s="18" t="s">
        <v>53</v>
      </c>
      <c r="D8" s="18" t="s">
        <v>55</v>
      </c>
      <c r="E8" s="18" t="s">
        <v>56</v>
      </c>
      <c r="F8" s="5" t="s">
        <v>132</v>
      </c>
      <c r="G8" s="5" t="s">
        <v>140</v>
      </c>
      <c r="H8" s="5" t="s">
        <v>706</v>
      </c>
    </row>
    <row r="9" spans="1:8" ht="31.5" x14ac:dyDescent="0.25">
      <c r="A9" s="52" t="s">
        <v>131</v>
      </c>
      <c r="B9" s="53" t="s">
        <v>145</v>
      </c>
      <c r="C9" s="53"/>
      <c r="D9" s="54"/>
      <c r="E9" s="54"/>
      <c r="F9" s="55">
        <f>F10</f>
        <v>362548.89999999997</v>
      </c>
      <c r="G9" s="55">
        <f t="shared" ref="G9:H9" si="0">G10</f>
        <v>173068.5</v>
      </c>
      <c r="H9" s="55">
        <f t="shared" si="0"/>
        <v>277064.90000000002</v>
      </c>
    </row>
    <row r="10" spans="1:8" x14ac:dyDescent="0.25">
      <c r="A10" s="157" t="s">
        <v>166</v>
      </c>
      <c r="B10" s="158" t="s">
        <v>169</v>
      </c>
      <c r="C10" s="20"/>
      <c r="D10" s="3"/>
      <c r="E10" s="3"/>
      <c r="F10" s="7">
        <f>F11+F30</f>
        <v>362548.89999999997</v>
      </c>
      <c r="G10" s="7">
        <f t="shared" ref="G10:H10" si="1">G11+G30</f>
        <v>173068.5</v>
      </c>
      <c r="H10" s="7">
        <f t="shared" si="1"/>
        <v>277064.90000000002</v>
      </c>
    </row>
    <row r="11" spans="1:8" ht="31.5" x14ac:dyDescent="0.25">
      <c r="A11" s="157" t="s">
        <v>227</v>
      </c>
      <c r="B11" s="158" t="s">
        <v>167</v>
      </c>
      <c r="C11" s="20"/>
      <c r="D11" s="3"/>
      <c r="E11" s="3"/>
      <c r="F11" s="7">
        <f>F12+F14+F18+F21+F23+F27</f>
        <v>362376.69999999995</v>
      </c>
      <c r="G11" s="7">
        <f t="shared" ref="G11:H11" si="2">G12+G14+G18+G21+G23+G27</f>
        <v>172993.5</v>
      </c>
      <c r="H11" s="7">
        <f t="shared" si="2"/>
        <v>276989.90000000002</v>
      </c>
    </row>
    <row r="12" spans="1:8" x14ac:dyDescent="0.25">
      <c r="A12" s="157" t="s">
        <v>88</v>
      </c>
      <c r="B12" s="158" t="s">
        <v>168</v>
      </c>
      <c r="C12" s="158"/>
      <c r="D12" s="3"/>
      <c r="E12" s="3"/>
      <c r="F12" s="7">
        <f>F13</f>
        <v>7042.6</v>
      </c>
      <c r="G12" s="7">
        <f t="shared" ref="G12:H12" si="3">G13</f>
        <v>5063.7</v>
      </c>
      <c r="H12" s="7">
        <f t="shared" si="3"/>
        <v>5063.7</v>
      </c>
    </row>
    <row r="13" spans="1:8" ht="63" x14ac:dyDescent="0.25">
      <c r="A13" s="2" t="s">
        <v>21</v>
      </c>
      <c r="B13" s="158" t="s">
        <v>168</v>
      </c>
      <c r="C13" s="158" t="s">
        <v>31</v>
      </c>
      <c r="D13" s="3" t="s">
        <v>17</v>
      </c>
      <c r="E13" s="3" t="s">
        <v>20</v>
      </c>
      <c r="F13" s="7">
        <f>SUM(Ведомственная!G43)</f>
        <v>7042.6</v>
      </c>
      <c r="G13" s="7">
        <f>SUM(Ведомственная!H43)</f>
        <v>5063.7</v>
      </c>
      <c r="H13" s="7">
        <f>SUM(Ведомственная!I43)</f>
        <v>5063.7</v>
      </c>
    </row>
    <row r="14" spans="1:8" x14ac:dyDescent="0.25">
      <c r="A14" s="157" t="s">
        <v>27</v>
      </c>
      <c r="B14" s="158" t="s">
        <v>170</v>
      </c>
      <c r="C14" s="158"/>
      <c r="D14" s="3"/>
      <c r="E14" s="3"/>
      <c r="F14" s="7">
        <f>SUM(F15:F17)</f>
        <v>310682.8</v>
      </c>
      <c r="G14" s="7">
        <f t="shared" ref="G14:H14" si="4">SUM(G15:G17)</f>
        <v>111833.7</v>
      </c>
      <c r="H14" s="7">
        <f t="shared" si="4"/>
        <v>214356.4</v>
      </c>
    </row>
    <row r="15" spans="1:8" ht="63" x14ac:dyDescent="0.25">
      <c r="A15" s="2" t="s">
        <v>21</v>
      </c>
      <c r="B15" s="158" t="s">
        <v>170</v>
      </c>
      <c r="C15" s="158" t="s">
        <v>31</v>
      </c>
      <c r="D15" s="3" t="s">
        <v>17</v>
      </c>
      <c r="E15" s="3" t="s">
        <v>7</v>
      </c>
      <c r="F15" s="7">
        <f>Ведомственная!G49</f>
        <v>310624.8</v>
      </c>
      <c r="G15" s="7">
        <f>Ведомственная!H49</f>
        <v>111730.2</v>
      </c>
      <c r="H15" s="7">
        <f>Ведомственная!I49</f>
        <v>214252.9</v>
      </c>
    </row>
    <row r="16" spans="1:8" ht="31.5" x14ac:dyDescent="0.25">
      <c r="A16" s="157" t="s">
        <v>22</v>
      </c>
      <c r="B16" s="158" t="s">
        <v>170</v>
      </c>
      <c r="C16" s="158" t="s">
        <v>32</v>
      </c>
      <c r="D16" s="3" t="s">
        <v>17</v>
      </c>
      <c r="E16" s="3" t="s">
        <v>7</v>
      </c>
      <c r="F16" s="7">
        <f>Ведомственная!G50</f>
        <v>20.399999999999999</v>
      </c>
      <c r="G16" s="7">
        <f>Ведомственная!H50</f>
        <v>103.5</v>
      </c>
      <c r="H16" s="7">
        <f>Ведомственная!I50</f>
        <v>103.5</v>
      </c>
    </row>
    <row r="17" spans="1:8" x14ac:dyDescent="0.25">
      <c r="A17" s="157" t="s">
        <v>19</v>
      </c>
      <c r="B17" s="158" t="s">
        <v>170</v>
      </c>
      <c r="C17" s="158" t="s">
        <v>39</v>
      </c>
      <c r="D17" s="3" t="s">
        <v>17</v>
      </c>
      <c r="E17" s="3" t="s">
        <v>7</v>
      </c>
      <c r="F17" s="7">
        <f>Ведомственная!G51</f>
        <v>37.6</v>
      </c>
      <c r="G17" s="7">
        <f>Ведомственная!H51</f>
        <v>0</v>
      </c>
      <c r="H17" s="7">
        <f>Ведомственная!I51</f>
        <v>0</v>
      </c>
    </row>
    <row r="18" spans="1:8" x14ac:dyDescent="0.25">
      <c r="A18" s="157" t="s">
        <v>35</v>
      </c>
      <c r="B18" s="20" t="s">
        <v>177</v>
      </c>
      <c r="C18" s="20"/>
      <c r="D18" s="3"/>
      <c r="E18" s="3"/>
      <c r="F18" s="7">
        <f>F19+F20</f>
        <v>5720.1</v>
      </c>
      <c r="G18" s="7">
        <f t="shared" ref="G18:H18" si="5">G19+G20</f>
        <v>2852.9</v>
      </c>
      <c r="H18" s="7">
        <f t="shared" si="5"/>
        <v>2852.9</v>
      </c>
    </row>
    <row r="19" spans="1:8" ht="31.5" x14ac:dyDescent="0.25">
      <c r="A19" s="157" t="s">
        <v>22</v>
      </c>
      <c r="B19" s="20" t="s">
        <v>177</v>
      </c>
      <c r="C19" s="20">
        <v>200</v>
      </c>
      <c r="D19" s="3" t="s">
        <v>17</v>
      </c>
      <c r="E19" s="3" t="s">
        <v>34</v>
      </c>
      <c r="F19" s="7">
        <f>Ведомственная!G84</f>
        <v>5612.8</v>
      </c>
      <c r="G19" s="7">
        <f>Ведомственная!H84</f>
        <v>2794.6</v>
      </c>
      <c r="H19" s="7">
        <f>Ведомственная!I84</f>
        <v>2794.6</v>
      </c>
    </row>
    <row r="20" spans="1:8" x14ac:dyDescent="0.25">
      <c r="A20" s="157" t="s">
        <v>10</v>
      </c>
      <c r="B20" s="20" t="s">
        <v>177</v>
      </c>
      <c r="C20" s="20">
        <v>800</v>
      </c>
      <c r="D20" s="3" t="s">
        <v>17</v>
      </c>
      <c r="E20" s="3" t="s">
        <v>34</v>
      </c>
      <c r="F20" s="7">
        <f>Ведомственная!G85</f>
        <v>107.3</v>
      </c>
      <c r="G20" s="7">
        <f>Ведомственная!H85</f>
        <v>58.3</v>
      </c>
      <c r="H20" s="7">
        <f>Ведомственная!I85</f>
        <v>58.3</v>
      </c>
    </row>
    <row r="21" spans="1:8" ht="31.5" x14ac:dyDescent="0.25">
      <c r="A21" s="157" t="s">
        <v>37</v>
      </c>
      <c r="B21" s="20" t="s">
        <v>178</v>
      </c>
      <c r="C21" s="20"/>
      <c r="D21" s="3"/>
      <c r="E21" s="3"/>
      <c r="F21" s="7">
        <f>F22</f>
        <v>15486.2</v>
      </c>
      <c r="G21" s="7">
        <f t="shared" ref="G21:H21" si="6">G22</f>
        <v>25152.7</v>
      </c>
      <c r="H21" s="7">
        <f t="shared" si="6"/>
        <v>25152.7</v>
      </c>
    </row>
    <row r="22" spans="1:8" ht="31.5" x14ac:dyDescent="0.25">
      <c r="A22" s="157" t="s">
        <v>22</v>
      </c>
      <c r="B22" s="20" t="s">
        <v>178</v>
      </c>
      <c r="C22" s="20">
        <v>200</v>
      </c>
      <c r="D22" s="3" t="s">
        <v>17</v>
      </c>
      <c r="E22" s="3" t="s">
        <v>34</v>
      </c>
      <c r="F22" s="7">
        <f>Ведомственная!G87</f>
        <v>15486.2</v>
      </c>
      <c r="G22" s="7">
        <f>Ведомственная!H87</f>
        <v>25152.7</v>
      </c>
      <c r="H22" s="7">
        <f>Ведомственная!I87</f>
        <v>25152.7</v>
      </c>
    </row>
    <row r="23" spans="1:8" ht="31.5" x14ac:dyDescent="0.25">
      <c r="A23" s="157" t="s">
        <v>38</v>
      </c>
      <c r="B23" s="20" t="s">
        <v>179</v>
      </c>
      <c r="C23" s="20"/>
      <c r="D23" s="3"/>
      <c r="E23" s="3"/>
      <c r="F23" s="7">
        <f>SUM(F24:F26)</f>
        <v>21965.599999999999</v>
      </c>
      <c r="G23" s="7">
        <f>SUM(G24:G26)</f>
        <v>28090.5</v>
      </c>
      <c r="H23" s="7">
        <f>SUM(H24:H26)</f>
        <v>29564.199999999997</v>
      </c>
    </row>
    <row r="24" spans="1:8" ht="31.5" x14ac:dyDescent="0.25">
      <c r="A24" s="157" t="s">
        <v>22</v>
      </c>
      <c r="B24" s="20" t="s">
        <v>179</v>
      </c>
      <c r="C24" s="20">
        <v>200</v>
      </c>
      <c r="D24" s="3" t="s">
        <v>17</v>
      </c>
      <c r="E24" s="3" t="s">
        <v>34</v>
      </c>
      <c r="F24" s="7">
        <f>Ведомственная!G89</f>
        <v>17567.099999999999</v>
      </c>
      <c r="G24" s="7">
        <f>Ведомственная!H89</f>
        <v>23344.600000000002</v>
      </c>
      <c r="H24" s="7">
        <f>Ведомственная!I89</f>
        <v>24818.3</v>
      </c>
    </row>
    <row r="25" spans="1:8" x14ac:dyDescent="0.25">
      <c r="A25" s="157" t="s">
        <v>19</v>
      </c>
      <c r="B25" s="20" t="s">
        <v>179</v>
      </c>
      <c r="C25" s="20">
        <v>300</v>
      </c>
      <c r="D25" s="3" t="s">
        <v>17</v>
      </c>
      <c r="E25" s="3" t="s">
        <v>34</v>
      </c>
      <c r="F25" s="7">
        <f>Ведомственная!G90</f>
        <v>2226.1999999999998</v>
      </c>
      <c r="G25" s="7">
        <f>Ведомственная!H90</f>
        <v>600</v>
      </c>
      <c r="H25" s="7">
        <f>Ведомственная!I90</f>
        <v>600</v>
      </c>
    </row>
    <row r="26" spans="1:8" x14ac:dyDescent="0.25">
      <c r="A26" s="157" t="s">
        <v>10</v>
      </c>
      <c r="B26" s="20" t="s">
        <v>179</v>
      </c>
      <c r="C26" s="20">
        <v>800</v>
      </c>
      <c r="D26" s="3" t="s">
        <v>17</v>
      </c>
      <c r="E26" s="3" t="s">
        <v>34</v>
      </c>
      <c r="F26" s="7">
        <f>Ведомственная!G91</f>
        <v>2172.3000000000002</v>
      </c>
      <c r="G26" s="7">
        <f>Ведомственная!H91</f>
        <v>4145.8999999999996</v>
      </c>
      <c r="H26" s="7">
        <f>Ведомственная!I91</f>
        <v>4145.8999999999996</v>
      </c>
    </row>
    <row r="27" spans="1:8" ht="31.5" x14ac:dyDescent="0.25">
      <c r="A27" s="201" t="s">
        <v>972</v>
      </c>
      <c r="B27" s="202" t="s">
        <v>971</v>
      </c>
      <c r="C27" s="202"/>
      <c r="D27" s="3"/>
      <c r="E27" s="3"/>
      <c r="F27" s="7">
        <f>Ведомственная!G52</f>
        <v>1479.3999999999999</v>
      </c>
      <c r="G27" s="7">
        <f>Ведомственная!H52</f>
        <v>0</v>
      </c>
      <c r="H27" s="7">
        <f>Ведомственная!I52</f>
        <v>0</v>
      </c>
    </row>
    <row r="28" spans="1:8" ht="63" x14ac:dyDescent="0.25">
      <c r="A28" s="2" t="s">
        <v>21</v>
      </c>
      <c r="B28" s="202" t="s">
        <v>971</v>
      </c>
      <c r="C28" s="202" t="s">
        <v>31</v>
      </c>
      <c r="D28" s="3" t="s">
        <v>17</v>
      </c>
      <c r="E28" s="3" t="s">
        <v>7</v>
      </c>
      <c r="F28" s="7">
        <f>Ведомственная!G53</f>
        <v>1196.5999999999999</v>
      </c>
      <c r="G28" s="7">
        <f>Ведомственная!H53</f>
        <v>0</v>
      </c>
      <c r="H28" s="7">
        <f>Ведомственная!I53</f>
        <v>0</v>
      </c>
    </row>
    <row r="29" spans="1:8" x14ac:dyDescent="0.25">
      <c r="A29" s="201" t="s">
        <v>19</v>
      </c>
      <c r="B29" s="202" t="s">
        <v>971</v>
      </c>
      <c r="C29" s="202" t="s">
        <v>39</v>
      </c>
      <c r="D29" s="3" t="s">
        <v>17</v>
      </c>
      <c r="E29" s="3" t="s">
        <v>7</v>
      </c>
      <c r="F29" s="7">
        <f>Ведомственная!G54</f>
        <v>282.8</v>
      </c>
      <c r="G29" s="7">
        <f>Ведомственная!H54</f>
        <v>0</v>
      </c>
      <c r="H29" s="7">
        <f>Ведомственная!I54</f>
        <v>0</v>
      </c>
    </row>
    <row r="30" spans="1:8" ht="31.5" x14ac:dyDescent="0.25">
      <c r="A30" s="157" t="s">
        <v>235</v>
      </c>
      <c r="B30" s="158" t="s">
        <v>234</v>
      </c>
      <c r="C30" s="20"/>
      <c r="D30" s="3"/>
      <c r="E30" s="3"/>
      <c r="F30" s="7">
        <f>F31</f>
        <v>172.2</v>
      </c>
      <c r="G30" s="7">
        <f t="shared" ref="G30:H30" si="7">G31</f>
        <v>75</v>
      </c>
      <c r="H30" s="7">
        <f t="shared" si="7"/>
        <v>75</v>
      </c>
    </row>
    <row r="31" spans="1:8" ht="31.5" x14ac:dyDescent="0.25">
      <c r="A31" s="157" t="s">
        <v>38</v>
      </c>
      <c r="B31" s="20" t="s">
        <v>233</v>
      </c>
      <c r="C31" s="20"/>
      <c r="D31" s="3"/>
      <c r="E31" s="3"/>
      <c r="F31" s="7">
        <f>SUM(F32:F33)</f>
        <v>172.2</v>
      </c>
      <c r="G31" s="7">
        <f t="shared" ref="G31:H31" si="8">SUM(G32:G33)</f>
        <v>75</v>
      </c>
      <c r="H31" s="7">
        <f t="shared" si="8"/>
        <v>75</v>
      </c>
    </row>
    <row r="32" spans="1:8" ht="31.5" x14ac:dyDescent="0.25">
      <c r="A32" s="157" t="s">
        <v>22</v>
      </c>
      <c r="B32" s="20" t="s">
        <v>233</v>
      </c>
      <c r="C32" s="20">
        <v>200</v>
      </c>
      <c r="D32" s="3" t="s">
        <v>17</v>
      </c>
      <c r="E32" s="3" t="s">
        <v>34</v>
      </c>
      <c r="F32" s="7">
        <f>Ведомственная!G94</f>
        <v>49.900000000000006</v>
      </c>
      <c r="G32" s="7">
        <f>Ведомственная!H94</f>
        <v>75</v>
      </c>
      <c r="H32" s="7">
        <f>Ведомственная!I94</f>
        <v>75</v>
      </c>
    </row>
    <row r="33" spans="1:8" ht="31.5" x14ac:dyDescent="0.25">
      <c r="A33" s="157" t="s">
        <v>22</v>
      </c>
      <c r="B33" s="20" t="s">
        <v>233</v>
      </c>
      <c r="C33" s="20">
        <v>200</v>
      </c>
      <c r="D33" s="3" t="s">
        <v>47</v>
      </c>
      <c r="E33" s="3" t="s">
        <v>61</v>
      </c>
      <c r="F33" s="7">
        <f>Ведомственная!G617</f>
        <v>122.3</v>
      </c>
      <c r="G33" s="7">
        <f>Ведомственная!H617</f>
        <v>0</v>
      </c>
      <c r="H33" s="7">
        <f>Ведомственная!I617</f>
        <v>0</v>
      </c>
    </row>
    <row r="34" spans="1:8" ht="31.5" x14ac:dyDescent="0.25">
      <c r="A34" s="52" t="s">
        <v>110</v>
      </c>
      <c r="B34" s="56" t="s">
        <v>146</v>
      </c>
      <c r="C34" s="53"/>
      <c r="D34" s="57"/>
      <c r="E34" s="57"/>
      <c r="F34" s="55">
        <f>F35</f>
        <v>1037.3</v>
      </c>
      <c r="G34" s="55">
        <f t="shared" ref="G34:H34" si="9">G35</f>
        <v>1037.3</v>
      </c>
      <c r="H34" s="55">
        <f t="shared" si="9"/>
        <v>1037.3</v>
      </c>
    </row>
    <row r="35" spans="1:8" x14ac:dyDescent="0.25">
      <c r="A35" s="157" t="s">
        <v>166</v>
      </c>
      <c r="B35" s="20" t="s">
        <v>171</v>
      </c>
      <c r="C35" s="20"/>
      <c r="D35" s="3"/>
      <c r="E35" s="3"/>
      <c r="F35" s="7">
        <f>F36</f>
        <v>1037.3</v>
      </c>
      <c r="G35" s="7">
        <f t="shared" ref="G35:H35" si="10">G36</f>
        <v>1037.3</v>
      </c>
      <c r="H35" s="7">
        <f t="shared" si="10"/>
        <v>1037.3</v>
      </c>
    </row>
    <row r="36" spans="1:8" ht="63" x14ac:dyDescent="0.25">
      <c r="A36" s="157" t="s">
        <v>222</v>
      </c>
      <c r="B36" s="20" t="s">
        <v>172</v>
      </c>
      <c r="C36" s="20"/>
      <c r="D36" s="3"/>
      <c r="E36" s="3"/>
      <c r="F36" s="7">
        <f>F37</f>
        <v>1037.3</v>
      </c>
      <c r="G36" s="7">
        <f t="shared" ref="G36:H36" si="11">G37</f>
        <v>1037.3</v>
      </c>
      <c r="H36" s="7">
        <f t="shared" si="11"/>
        <v>1037.3</v>
      </c>
    </row>
    <row r="37" spans="1:8" ht="31.5" x14ac:dyDescent="0.25">
      <c r="A37" s="157" t="s">
        <v>107</v>
      </c>
      <c r="B37" s="20" t="s">
        <v>173</v>
      </c>
      <c r="C37" s="20"/>
      <c r="D37" s="3"/>
      <c r="E37" s="3"/>
      <c r="F37" s="7">
        <f>SUM(F38:F39)</f>
        <v>1037.3</v>
      </c>
      <c r="G37" s="7">
        <f t="shared" ref="G37:H37" si="12">SUM(G38:G39)</f>
        <v>1037.3</v>
      </c>
      <c r="H37" s="7">
        <f t="shared" si="12"/>
        <v>1037.3</v>
      </c>
    </row>
    <row r="38" spans="1:8" ht="63" x14ac:dyDescent="0.25">
      <c r="A38" s="2" t="s">
        <v>21</v>
      </c>
      <c r="B38" s="20" t="s">
        <v>173</v>
      </c>
      <c r="C38" s="20">
        <v>100</v>
      </c>
      <c r="D38" s="3" t="s">
        <v>17</v>
      </c>
      <c r="E38" s="3" t="s">
        <v>7</v>
      </c>
      <c r="F38" s="7">
        <f>Ведомственная!G59</f>
        <v>1037.3</v>
      </c>
      <c r="G38" s="7">
        <f>Ведомственная!H59</f>
        <v>743.5</v>
      </c>
      <c r="H38" s="7">
        <f>Ведомственная!I59</f>
        <v>743.5</v>
      </c>
    </row>
    <row r="39" spans="1:8" ht="31.5" x14ac:dyDescent="0.25">
      <c r="A39" s="157" t="s">
        <v>22</v>
      </c>
      <c r="B39" s="20" t="s">
        <v>173</v>
      </c>
      <c r="C39" s="158" t="s">
        <v>32</v>
      </c>
      <c r="D39" s="3" t="s">
        <v>17</v>
      </c>
      <c r="E39" s="3" t="s">
        <v>7</v>
      </c>
      <c r="F39" s="7">
        <f>Ведомственная!G60</f>
        <v>0</v>
      </c>
      <c r="G39" s="7">
        <f>Ведомственная!H60</f>
        <v>293.8</v>
      </c>
      <c r="H39" s="7">
        <f>Ведомственная!I60</f>
        <v>293.8</v>
      </c>
    </row>
    <row r="40" spans="1:8" ht="47.25" x14ac:dyDescent="0.25">
      <c r="A40" s="52" t="s">
        <v>928</v>
      </c>
      <c r="B40" s="53" t="s">
        <v>927</v>
      </c>
      <c r="C40" s="53"/>
      <c r="D40" s="57"/>
      <c r="E40" s="57"/>
      <c r="F40" s="55">
        <f>F41</f>
        <v>253</v>
      </c>
      <c r="G40" s="55">
        <f t="shared" ref="G40:H41" si="13">G41</f>
        <v>111</v>
      </c>
      <c r="H40" s="55">
        <f t="shared" si="13"/>
        <v>111</v>
      </c>
    </row>
    <row r="41" spans="1:8" x14ac:dyDescent="0.25">
      <c r="A41" s="170" t="s">
        <v>166</v>
      </c>
      <c r="B41" s="171" t="s">
        <v>930</v>
      </c>
      <c r="C41" s="171"/>
      <c r="D41" s="3"/>
      <c r="E41" s="3"/>
      <c r="F41" s="7">
        <f>F42</f>
        <v>253</v>
      </c>
      <c r="G41" s="7">
        <f t="shared" si="13"/>
        <v>111</v>
      </c>
      <c r="H41" s="7">
        <f t="shared" si="13"/>
        <v>111</v>
      </c>
    </row>
    <row r="42" spans="1:8" ht="47.25" x14ac:dyDescent="0.25">
      <c r="A42" s="170" t="s">
        <v>934</v>
      </c>
      <c r="B42" s="171" t="s">
        <v>932</v>
      </c>
      <c r="C42" s="171"/>
      <c r="D42" s="3"/>
      <c r="E42" s="3"/>
      <c r="F42" s="7">
        <f>F43</f>
        <v>253</v>
      </c>
      <c r="G42" s="7">
        <f t="shared" ref="G42:H42" si="14">G43</f>
        <v>111</v>
      </c>
      <c r="H42" s="7">
        <f t="shared" si="14"/>
        <v>111</v>
      </c>
    </row>
    <row r="43" spans="1:8" x14ac:dyDescent="0.25">
      <c r="A43" s="170" t="s">
        <v>232</v>
      </c>
      <c r="B43" s="171" t="s">
        <v>933</v>
      </c>
      <c r="C43" s="171"/>
      <c r="D43" s="3"/>
      <c r="E43" s="3"/>
      <c r="F43" s="7">
        <f>F44</f>
        <v>253</v>
      </c>
      <c r="G43" s="7">
        <f t="shared" ref="G43:H43" si="15">G44</f>
        <v>111</v>
      </c>
      <c r="H43" s="7">
        <f t="shared" si="15"/>
        <v>111</v>
      </c>
    </row>
    <row r="44" spans="1:8" ht="31.5" x14ac:dyDescent="0.25">
      <c r="A44" s="170" t="s">
        <v>22</v>
      </c>
      <c r="B44" s="171" t="s">
        <v>933</v>
      </c>
      <c r="C44" s="171" t="s">
        <v>32</v>
      </c>
      <c r="D44" s="3" t="s">
        <v>47</v>
      </c>
      <c r="E44" s="3" t="s">
        <v>47</v>
      </c>
      <c r="F44" s="7">
        <f>Ведомственная!G1178</f>
        <v>253</v>
      </c>
      <c r="G44" s="7">
        <f>Ведомственная!H1178</f>
        <v>111</v>
      </c>
      <c r="H44" s="7">
        <f>Ведомственная!I1178</f>
        <v>111</v>
      </c>
    </row>
    <row r="45" spans="1:8" ht="31.5" x14ac:dyDescent="0.25">
      <c r="A45" s="52" t="s">
        <v>127</v>
      </c>
      <c r="B45" s="56" t="s">
        <v>147</v>
      </c>
      <c r="C45" s="56"/>
      <c r="D45" s="57"/>
      <c r="E45" s="57"/>
      <c r="F45" s="55">
        <f>F46</f>
        <v>6402.9000000000005</v>
      </c>
      <c r="G45" s="55">
        <f t="shared" ref="G45:H45" si="16">G46</f>
        <v>6402.9000000000005</v>
      </c>
      <c r="H45" s="55">
        <f t="shared" si="16"/>
        <v>6402.9000000000005</v>
      </c>
    </row>
    <row r="46" spans="1:8" x14ac:dyDescent="0.25">
      <c r="A46" s="157" t="s">
        <v>166</v>
      </c>
      <c r="B46" s="158" t="s">
        <v>174</v>
      </c>
      <c r="C46" s="158"/>
      <c r="D46" s="3"/>
      <c r="E46" s="3"/>
      <c r="F46" s="7">
        <f>F47+F51</f>
        <v>6402.9000000000005</v>
      </c>
      <c r="G46" s="7">
        <f t="shared" ref="G46:H46" si="17">G47+G51</f>
        <v>6402.9000000000005</v>
      </c>
      <c r="H46" s="7">
        <f t="shared" si="17"/>
        <v>6402.9000000000005</v>
      </c>
    </row>
    <row r="47" spans="1:8" ht="31.5" x14ac:dyDescent="0.25">
      <c r="A47" s="157" t="s">
        <v>225</v>
      </c>
      <c r="B47" s="158" t="s">
        <v>175</v>
      </c>
      <c r="C47" s="158"/>
      <c r="D47" s="3"/>
      <c r="E47" s="3"/>
      <c r="F47" s="7">
        <f>F48</f>
        <v>6222.9000000000005</v>
      </c>
      <c r="G47" s="7">
        <f t="shared" ref="G47:H47" si="18">G48</f>
        <v>6222.9000000000005</v>
      </c>
      <c r="H47" s="7">
        <f t="shared" si="18"/>
        <v>6222.9000000000005</v>
      </c>
    </row>
    <row r="48" spans="1:8" ht="47.25" x14ac:dyDescent="0.25">
      <c r="A48" s="157" t="s">
        <v>340</v>
      </c>
      <c r="B48" s="158" t="s">
        <v>176</v>
      </c>
      <c r="C48" s="158"/>
      <c r="D48" s="3"/>
      <c r="E48" s="3"/>
      <c r="F48" s="7">
        <f>SUM(F49:F50)</f>
        <v>6222.9000000000005</v>
      </c>
      <c r="G48" s="7">
        <f t="shared" ref="G48:H48" si="19">SUM(G49:G50)</f>
        <v>6222.9000000000005</v>
      </c>
      <c r="H48" s="7">
        <f t="shared" si="19"/>
        <v>6222.9000000000005</v>
      </c>
    </row>
    <row r="49" spans="1:8" ht="63" x14ac:dyDescent="0.25">
      <c r="A49" s="2" t="s">
        <v>21</v>
      </c>
      <c r="B49" s="158" t="s">
        <v>176</v>
      </c>
      <c r="C49" s="20">
        <v>100</v>
      </c>
      <c r="D49" s="3" t="s">
        <v>17</v>
      </c>
      <c r="E49" s="3" t="s">
        <v>7</v>
      </c>
      <c r="F49" s="7">
        <f>Ведомственная!G65</f>
        <v>5926.3</v>
      </c>
      <c r="G49" s="7">
        <f>Ведомственная!H65</f>
        <v>4830.6000000000004</v>
      </c>
      <c r="H49" s="7">
        <f>Ведомственная!I65</f>
        <v>4830.6000000000004</v>
      </c>
    </row>
    <row r="50" spans="1:8" ht="31.5" x14ac:dyDescent="0.25">
      <c r="A50" s="157" t="s">
        <v>22</v>
      </c>
      <c r="B50" s="158" t="s">
        <v>176</v>
      </c>
      <c r="C50" s="158" t="s">
        <v>32</v>
      </c>
      <c r="D50" s="3" t="s">
        <v>17</v>
      </c>
      <c r="E50" s="3" t="s">
        <v>7</v>
      </c>
      <c r="F50" s="7">
        <f>Ведомственная!G66</f>
        <v>296.60000000000002</v>
      </c>
      <c r="G50" s="7">
        <f>Ведомственная!H66</f>
        <v>1392.3</v>
      </c>
      <c r="H50" s="7">
        <f>Ведомственная!I66</f>
        <v>1392.3</v>
      </c>
    </row>
    <row r="51" spans="1:8" ht="47.25" x14ac:dyDescent="0.25">
      <c r="A51" s="157" t="s">
        <v>224</v>
      </c>
      <c r="B51" s="20" t="s">
        <v>223</v>
      </c>
      <c r="C51" s="20"/>
      <c r="D51" s="3"/>
      <c r="E51" s="3"/>
      <c r="F51" s="7">
        <f>F52</f>
        <v>180</v>
      </c>
      <c r="G51" s="7">
        <f t="shared" ref="G51:H51" si="20">G52</f>
        <v>180</v>
      </c>
      <c r="H51" s="7">
        <f t="shared" si="20"/>
        <v>180</v>
      </c>
    </row>
    <row r="52" spans="1:8" ht="31.5" x14ac:dyDescent="0.25">
      <c r="A52" s="2" t="s">
        <v>38</v>
      </c>
      <c r="B52" s="20" t="s">
        <v>226</v>
      </c>
      <c r="C52" s="20"/>
      <c r="D52" s="3"/>
      <c r="E52" s="3"/>
      <c r="F52" s="7">
        <f>SUM(F53:F53)</f>
        <v>180</v>
      </c>
      <c r="G52" s="7">
        <f>SUM(G53:G53)</f>
        <v>180</v>
      </c>
      <c r="H52" s="7">
        <f>SUM(H53:H53)</f>
        <v>180</v>
      </c>
    </row>
    <row r="53" spans="1:8" ht="31.5" x14ac:dyDescent="0.25">
      <c r="A53" s="2" t="s">
        <v>22</v>
      </c>
      <c r="B53" s="20" t="s">
        <v>226</v>
      </c>
      <c r="C53" s="20">
        <v>200</v>
      </c>
      <c r="D53" s="3" t="s">
        <v>17</v>
      </c>
      <c r="E53" s="3" t="s">
        <v>34</v>
      </c>
      <c r="F53" s="7">
        <f>Ведомственная!G99</f>
        <v>180</v>
      </c>
      <c r="G53" s="7">
        <f>Ведомственная!H99</f>
        <v>180</v>
      </c>
      <c r="H53" s="7">
        <f>Ведомственная!I99</f>
        <v>180</v>
      </c>
    </row>
    <row r="54" spans="1:8" ht="31.5" x14ac:dyDescent="0.25">
      <c r="A54" s="52" t="s">
        <v>862</v>
      </c>
      <c r="B54" s="56" t="s">
        <v>149</v>
      </c>
      <c r="C54" s="56"/>
      <c r="D54" s="57"/>
      <c r="E54" s="57"/>
      <c r="F54" s="55">
        <f>F55</f>
        <v>46288.200000000004</v>
      </c>
      <c r="G54" s="55">
        <f t="shared" ref="G54:H54" si="21">G55</f>
        <v>2160.6999999999998</v>
      </c>
      <c r="H54" s="55">
        <f t="shared" si="21"/>
        <v>600</v>
      </c>
    </row>
    <row r="55" spans="1:8" x14ac:dyDescent="0.25">
      <c r="A55" s="157" t="s">
        <v>166</v>
      </c>
      <c r="B55" s="158" t="s">
        <v>180</v>
      </c>
      <c r="C55" s="158"/>
      <c r="D55" s="3"/>
      <c r="E55" s="3"/>
      <c r="F55" s="7">
        <f>F56+F62</f>
        <v>46288.200000000004</v>
      </c>
      <c r="G55" s="7">
        <f t="shared" ref="G55:H55" si="22">G56+G62</f>
        <v>2160.6999999999998</v>
      </c>
      <c r="H55" s="7">
        <f t="shared" si="22"/>
        <v>600</v>
      </c>
    </row>
    <row r="56" spans="1:8" ht="31.5" x14ac:dyDescent="0.25">
      <c r="A56" s="179" t="s">
        <v>943</v>
      </c>
      <c r="B56" s="158" t="s">
        <v>181</v>
      </c>
      <c r="C56" s="158"/>
      <c r="D56" s="3"/>
      <c r="E56" s="3"/>
      <c r="F56" s="7">
        <f>F57+F60</f>
        <v>45323.9</v>
      </c>
      <c r="G56" s="7">
        <f t="shared" ref="G56:H56" si="23">G57+G60</f>
        <v>2010.7</v>
      </c>
      <c r="H56" s="7">
        <f t="shared" si="23"/>
        <v>450</v>
      </c>
    </row>
    <row r="57" spans="1:8" x14ac:dyDescent="0.25">
      <c r="A57" s="157" t="s">
        <v>232</v>
      </c>
      <c r="B57" s="158" t="s">
        <v>251</v>
      </c>
      <c r="C57" s="158"/>
      <c r="D57" s="3"/>
      <c r="E57" s="3"/>
      <c r="F57" s="7">
        <f>F58+F59</f>
        <v>278.89999999999998</v>
      </c>
      <c r="G57" s="7">
        <f t="shared" ref="G57:H57" si="24">G58+G59</f>
        <v>2010.7</v>
      </c>
      <c r="H57" s="7">
        <f t="shared" si="24"/>
        <v>450</v>
      </c>
    </row>
    <row r="58" spans="1:8" ht="31.5" x14ac:dyDescent="0.25">
      <c r="A58" s="157" t="s">
        <v>22</v>
      </c>
      <c r="B58" s="158" t="s">
        <v>251</v>
      </c>
      <c r="C58" s="158" t="s">
        <v>32</v>
      </c>
      <c r="D58" s="3" t="s">
        <v>17</v>
      </c>
      <c r="E58" s="3" t="s">
        <v>34</v>
      </c>
      <c r="F58" s="7">
        <f>Ведомственная!G104</f>
        <v>212.3</v>
      </c>
      <c r="G58" s="7">
        <f>Ведомственная!H104</f>
        <v>450</v>
      </c>
      <c r="H58" s="7">
        <f>Ведомственная!I104</f>
        <v>450</v>
      </c>
    </row>
    <row r="59" spans="1:8" ht="31.5" x14ac:dyDescent="0.25">
      <c r="A59" s="220" t="s">
        <v>22</v>
      </c>
      <c r="B59" s="221" t="s">
        <v>251</v>
      </c>
      <c r="C59" s="221" t="s">
        <v>32</v>
      </c>
      <c r="D59" s="3" t="s">
        <v>24</v>
      </c>
      <c r="E59" s="3" t="s">
        <v>935</v>
      </c>
      <c r="F59" s="7">
        <f>Ведомственная!G193</f>
        <v>66.599999999999994</v>
      </c>
      <c r="G59" s="7">
        <f>Ведомственная!H193</f>
        <v>1560.7</v>
      </c>
      <c r="H59" s="7">
        <f>Ведомственная!I193</f>
        <v>0</v>
      </c>
    </row>
    <row r="60" spans="1:8" ht="47.25" x14ac:dyDescent="0.25">
      <c r="A60" s="182" t="s">
        <v>945</v>
      </c>
      <c r="B60" s="158" t="s">
        <v>733</v>
      </c>
      <c r="C60" s="158"/>
      <c r="D60" s="3"/>
      <c r="E60" s="3"/>
      <c r="F60" s="7">
        <f>F61</f>
        <v>45045</v>
      </c>
      <c r="G60" s="7">
        <f t="shared" ref="G60:H60" si="25">G61</f>
        <v>0</v>
      </c>
      <c r="H60" s="7">
        <f t="shared" si="25"/>
        <v>0</v>
      </c>
    </row>
    <row r="61" spans="1:8" ht="31.5" x14ac:dyDescent="0.25">
      <c r="A61" s="157" t="s">
        <v>22</v>
      </c>
      <c r="B61" s="158" t="s">
        <v>733</v>
      </c>
      <c r="C61" s="158" t="s">
        <v>32</v>
      </c>
      <c r="D61" s="3" t="s">
        <v>24</v>
      </c>
      <c r="E61" s="3" t="s">
        <v>935</v>
      </c>
      <c r="F61" s="7">
        <f>Ведомственная!G195</f>
        <v>45045</v>
      </c>
      <c r="G61" s="7">
        <f>Ведомственная!H195</f>
        <v>0</v>
      </c>
      <c r="H61" s="7">
        <f>Ведомственная!I195</f>
        <v>0</v>
      </c>
    </row>
    <row r="62" spans="1:8" ht="31.5" x14ac:dyDescent="0.25">
      <c r="A62" s="157" t="s">
        <v>944</v>
      </c>
      <c r="B62" s="158" t="s">
        <v>231</v>
      </c>
      <c r="C62" s="158"/>
      <c r="D62" s="3"/>
      <c r="E62" s="3"/>
      <c r="F62" s="7">
        <f>F63+F66</f>
        <v>964.30000000000007</v>
      </c>
      <c r="G62" s="7">
        <f t="shared" ref="G62:H62" si="26">G63+G66</f>
        <v>150</v>
      </c>
      <c r="H62" s="7">
        <f t="shared" si="26"/>
        <v>150</v>
      </c>
    </row>
    <row r="63" spans="1:8" x14ac:dyDescent="0.25">
      <c r="A63" s="157" t="s">
        <v>232</v>
      </c>
      <c r="B63" s="158" t="s">
        <v>252</v>
      </c>
      <c r="C63" s="158"/>
      <c r="D63" s="3"/>
      <c r="E63" s="3"/>
      <c r="F63" s="7">
        <f>F64+F65</f>
        <v>342.6</v>
      </c>
      <c r="G63" s="7">
        <f t="shared" ref="G63:H63" si="27">G64+G65</f>
        <v>150</v>
      </c>
      <c r="H63" s="7">
        <f t="shared" si="27"/>
        <v>150</v>
      </c>
    </row>
    <row r="64" spans="1:8" ht="31.5" x14ac:dyDescent="0.25">
      <c r="A64" s="166" t="s">
        <v>22</v>
      </c>
      <c r="B64" s="167" t="s">
        <v>252</v>
      </c>
      <c r="C64" s="167" t="s">
        <v>32</v>
      </c>
      <c r="D64" s="3" t="s">
        <v>17</v>
      </c>
      <c r="E64" s="3" t="s">
        <v>34</v>
      </c>
      <c r="F64" s="7">
        <f>Ведомственная!G107</f>
        <v>192.6</v>
      </c>
      <c r="G64" s="7">
        <f>Ведомственная!H107</f>
        <v>0</v>
      </c>
      <c r="H64" s="7">
        <f>Ведомственная!I107</f>
        <v>0</v>
      </c>
    </row>
    <row r="65" spans="1:8" x14ac:dyDescent="0.25">
      <c r="A65" s="2" t="s">
        <v>19</v>
      </c>
      <c r="B65" s="158" t="s">
        <v>252</v>
      </c>
      <c r="C65" s="158" t="s">
        <v>39</v>
      </c>
      <c r="D65" s="3" t="s">
        <v>17</v>
      </c>
      <c r="E65" s="3" t="s">
        <v>34</v>
      </c>
      <c r="F65" s="7">
        <f>Ведомственная!G108</f>
        <v>150</v>
      </c>
      <c r="G65" s="7">
        <f>Ведомственная!H108</f>
        <v>150</v>
      </c>
      <c r="H65" s="7">
        <f>Ведомственная!I108</f>
        <v>150</v>
      </c>
    </row>
    <row r="66" spans="1:8" ht="31.5" x14ac:dyDescent="0.25">
      <c r="A66" s="201" t="s">
        <v>974</v>
      </c>
      <c r="B66" s="202" t="s">
        <v>973</v>
      </c>
      <c r="C66" s="202"/>
      <c r="D66" s="3"/>
      <c r="E66" s="3"/>
      <c r="F66" s="7">
        <f>F67</f>
        <v>621.70000000000005</v>
      </c>
      <c r="G66" s="7">
        <f t="shared" ref="G66:H66" si="28">G67</f>
        <v>0</v>
      </c>
      <c r="H66" s="7">
        <f t="shared" si="28"/>
        <v>0</v>
      </c>
    </row>
    <row r="67" spans="1:8" ht="63" x14ac:dyDescent="0.25">
      <c r="A67" s="2" t="s">
        <v>21</v>
      </c>
      <c r="B67" s="202" t="s">
        <v>973</v>
      </c>
      <c r="C67" s="202" t="s">
        <v>31</v>
      </c>
      <c r="D67" s="3" t="s">
        <v>24</v>
      </c>
      <c r="E67" s="3" t="s">
        <v>935</v>
      </c>
      <c r="F67" s="7">
        <f>Ведомственная!G198</f>
        <v>621.70000000000005</v>
      </c>
      <c r="G67" s="7">
        <f>Ведомственная!H198</f>
        <v>0</v>
      </c>
      <c r="H67" s="7">
        <f>Ведомственная!I198</f>
        <v>0</v>
      </c>
    </row>
    <row r="68" spans="1:8" ht="47.25" x14ac:dyDescent="0.25">
      <c r="A68" s="52" t="s">
        <v>112</v>
      </c>
      <c r="B68" s="53" t="s">
        <v>150</v>
      </c>
      <c r="C68" s="53"/>
      <c r="D68" s="57"/>
      <c r="E68" s="57"/>
      <c r="F68" s="55">
        <f>F73+F69</f>
        <v>127987.8</v>
      </c>
      <c r="G68" s="55">
        <f t="shared" ref="G68:H68" si="29">G73+G69</f>
        <v>147559.6</v>
      </c>
      <c r="H68" s="55">
        <f t="shared" si="29"/>
        <v>14719.5</v>
      </c>
    </row>
    <row r="69" spans="1:8" x14ac:dyDescent="0.25">
      <c r="A69" s="157" t="s">
        <v>205</v>
      </c>
      <c r="B69" s="158" t="s">
        <v>605</v>
      </c>
      <c r="C69" s="158"/>
      <c r="D69" s="3"/>
      <c r="E69" s="3"/>
      <c r="F69" s="7">
        <f>F70</f>
        <v>0</v>
      </c>
      <c r="G69" s="7">
        <f t="shared" ref="G69:H69" si="30">G70</f>
        <v>132972.9</v>
      </c>
      <c r="H69" s="7">
        <f t="shared" si="30"/>
        <v>0</v>
      </c>
    </row>
    <row r="70" spans="1:8" ht="31.5" x14ac:dyDescent="0.25">
      <c r="A70" s="157" t="s">
        <v>481</v>
      </c>
      <c r="B70" s="20" t="s">
        <v>606</v>
      </c>
      <c r="C70" s="20"/>
      <c r="D70" s="3"/>
      <c r="E70" s="3"/>
      <c r="F70" s="7">
        <f>F71</f>
        <v>0</v>
      </c>
      <c r="G70" s="7">
        <f t="shared" ref="G70:H70" si="31">G71</f>
        <v>132972.9</v>
      </c>
      <c r="H70" s="7">
        <f t="shared" si="31"/>
        <v>0</v>
      </c>
    </row>
    <row r="71" spans="1:8" ht="47.25" x14ac:dyDescent="0.25">
      <c r="A71" s="157" t="s">
        <v>604</v>
      </c>
      <c r="B71" s="20" t="s">
        <v>607</v>
      </c>
      <c r="C71" s="20"/>
      <c r="D71" s="3"/>
      <c r="E71" s="3"/>
      <c r="F71" s="7">
        <f>F72</f>
        <v>0</v>
      </c>
      <c r="G71" s="7">
        <f>G72</f>
        <v>132972.9</v>
      </c>
      <c r="H71" s="7">
        <f>H72</f>
        <v>0</v>
      </c>
    </row>
    <row r="72" spans="1:8" ht="31.5" x14ac:dyDescent="0.25">
      <c r="A72" s="2" t="s">
        <v>100</v>
      </c>
      <c r="B72" s="20" t="s">
        <v>607</v>
      </c>
      <c r="C72" s="20">
        <v>400</v>
      </c>
      <c r="D72" s="3" t="s">
        <v>9</v>
      </c>
      <c r="E72" s="3" t="s">
        <v>17</v>
      </c>
      <c r="F72" s="7">
        <f>Ведомственная!G639</f>
        <v>0</v>
      </c>
      <c r="G72" s="7">
        <f>Ведомственная!H639</f>
        <v>132972.9</v>
      </c>
      <c r="H72" s="7">
        <f>Ведомственная!I639</f>
        <v>0</v>
      </c>
    </row>
    <row r="73" spans="1:8" x14ac:dyDescent="0.25">
      <c r="A73" s="157" t="s">
        <v>166</v>
      </c>
      <c r="B73" s="158" t="s">
        <v>183</v>
      </c>
      <c r="C73" s="158"/>
      <c r="D73" s="3"/>
      <c r="E73" s="3"/>
      <c r="F73" s="7">
        <f>F74+F84</f>
        <v>127987.8</v>
      </c>
      <c r="G73" s="7">
        <f t="shared" ref="G73:H73" si="32">G74+G84</f>
        <v>14586.7</v>
      </c>
      <c r="H73" s="7">
        <f t="shared" si="32"/>
        <v>14719.5</v>
      </c>
    </row>
    <row r="74" spans="1:8" ht="47.25" x14ac:dyDescent="0.25">
      <c r="A74" s="157" t="s">
        <v>242</v>
      </c>
      <c r="B74" s="20" t="s">
        <v>201</v>
      </c>
      <c r="C74" s="20"/>
      <c r="D74" s="3"/>
      <c r="E74" s="3"/>
      <c r="F74" s="7">
        <f>F75+F80</f>
        <v>23709.800000000003</v>
      </c>
      <c r="G74" s="7">
        <f t="shared" ref="G74:H74" si="33">G75+G80</f>
        <v>14586.7</v>
      </c>
      <c r="H74" s="7">
        <f t="shared" si="33"/>
        <v>14719.5</v>
      </c>
    </row>
    <row r="75" spans="1:8" ht="31.5" x14ac:dyDescent="0.25">
      <c r="A75" s="157" t="s">
        <v>243</v>
      </c>
      <c r="B75" s="20" t="s">
        <v>202</v>
      </c>
      <c r="C75" s="20"/>
      <c r="D75" s="3"/>
      <c r="E75" s="3"/>
      <c r="F75" s="7">
        <f>SUM(F76:F79)</f>
        <v>12246.300000000001</v>
      </c>
      <c r="G75" s="7">
        <f t="shared" ref="G75:H75" si="34">SUM(G76:G79)</f>
        <v>14586.7</v>
      </c>
      <c r="H75" s="7">
        <f t="shared" si="34"/>
        <v>14719.5</v>
      </c>
    </row>
    <row r="76" spans="1:8" ht="31.5" x14ac:dyDescent="0.25">
      <c r="A76" s="157" t="s">
        <v>22</v>
      </c>
      <c r="B76" s="20" t="s">
        <v>202</v>
      </c>
      <c r="C76" s="20">
        <v>200</v>
      </c>
      <c r="D76" s="3" t="s">
        <v>17</v>
      </c>
      <c r="E76" s="3" t="s">
        <v>34</v>
      </c>
      <c r="F76" s="7">
        <f>Ведомственная!G113</f>
        <v>6011.6</v>
      </c>
      <c r="G76" s="7">
        <f>Ведомственная!H113</f>
        <v>8232.7999999999993</v>
      </c>
      <c r="H76" s="7">
        <f>Ведомственная!I113</f>
        <v>10048.700000000001</v>
      </c>
    </row>
    <row r="77" spans="1:8" ht="31.5" x14ac:dyDescent="0.25">
      <c r="A77" s="157" t="s">
        <v>22</v>
      </c>
      <c r="B77" s="20" t="s">
        <v>202</v>
      </c>
      <c r="C77" s="20">
        <v>200</v>
      </c>
      <c r="D77" s="3" t="s">
        <v>61</v>
      </c>
      <c r="E77" s="3" t="s">
        <v>20</v>
      </c>
      <c r="F77" s="7">
        <f>Ведомственная!G379</f>
        <v>5799.7000000000007</v>
      </c>
      <c r="G77" s="7">
        <f>Ведомственная!H379</f>
        <v>2983.1</v>
      </c>
      <c r="H77" s="7">
        <f>Ведомственная!I379</f>
        <v>1300</v>
      </c>
    </row>
    <row r="78" spans="1:8" ht="31.5" x14ac:dyDescent="0.25">
      <c r="A78" s="157" t="s">
        <v>22</v>
      </c>
      <c r="B78" s="20" t="s">
        <v>202</v>
      </c>
      <c r="C78" s="20">
        <v>200</v>
      </c>
      <c r="D78" s="3" t="s">
        <v>61</v>
      </c>
      <c r="E78" s="3" t="s">
        <v>24</v>
      </c>
      <c r="F78" s="7">
        <f>Ведомственная!G445</f>
        <v>435</v>
      </c>
      <c r="G78" s="7">
        <f>Ведомственная!H445</f>
        <v>3365.8</v>
      </c>
      <c r="H78" s="7">
        <f>Ведомственная!I445</f>
        <v>3365.8</v>
      </c>
    </row>
    <row r="79" spans="1:8" x14ac:dyDescent="0.25">
      <c r="A79" s="157" t="s">
        <v>10</v>
      </c>
      <c r="B79" s="20" t="s">
        <v>202</v>
      </c>
      <c r="C79" s="20">
        <v>800</v>
      </c>
      <c r="D79" s="3" t="s">
        <v>17</v>
      </c>
      <c r="E79" s="3" t="s">
        <v>34</v>
      </c>
      <c r="F79" s="7">
        <f>Ведомственная!G114</f>
        <v>0</v>
      </c>
      <c r="G79" s="7">
        <f>Ведомственная!H114</f>
        <v>5</v>
      </c>
      <c r="H79" s="7">
        <f>Ведомственная!I114</f>
        <v>5</v>
      </c>
    </row>
    <row r="80" spans="1:8" ht="15.75" customHeight="1" x14ac:dyDescent="0.25">
      <c r="A80" s="157" t="s">
        <v>244</v>
      </c>
      <c r="B80" s="20" t="s">
        <v>245</v>
      </c>
      <c r="C80" s="20"/>
      <c r="D80" s="3"/>
      <c r="E80" s="3"/>
      <c r="F80" s="7">
        <f>F81+F82+F83</f>
        <v>11463.5</v>
      </c>
      <c r="G80" s="7">
        <f t="shared" ref="G80:H80" si="35">G81+G82+G83</f>
        <v>0</v>
      </c>
      <c r="H80" s="7">
        <f t="shared" si="35"/>
        <v>0</v>
      </c>
    </row>
    <row r="81" spans="1:8" x14ac:dyDescent="0.25">
      <c r="A81" s="233" t="s">
        <v>22</v>
      </c>
      <c r="B81" s="20" t="s">
        <v>245</v>
      </c>
      <c r="C81" s="20">
        <v>200</v>
      </c>
      <c r="D81" s="3" t="s">
        <v>17</v>
      </c>
      <c r="E81" s="3" t="s">
        <v>34</v>
      </c>
      <c r="F81" s="7">
        <f>Ведомственная!G116</f>
        <v>8000</v>
      </c>
      <c r="G81" s="7">
        <f>Ведомственная!H116</f>
        <v>0</v>
      </c>
      <c r="H81" s="7">
        <f>Ведомственная!I116</f>
        <v>0</v>
      </c>
    </row>
    <row r="82" spans="1:8" x14ac:dyDescent="0.25">
      <c r="A82" s="237"/>
      <c r="B82" s="20" t="s">
        <v>245</v>
      </c>
      <c r="C82" s="20">
        <v>200</v>
      </c>
      <c r="D82" s="3" t="s">
        <v>61</v>
      </c>
      <c r="E82" s="3" t="s">
        <v>20</v>
      </c>
      <c r="F82" s="7">
        <f>Ведомственная!G381</f>
        <v>3379.5</v>
      </c>
      <c r="G82" s="7">
        <f>Ведомственная!H381</f>
        <v>0</v>
      </c>
      <c r="H82" s="7">
        <f>Ведомственная!I381</f>
        <v>0</v>
      </c>
    </row>
    <row r="83" spans="1:8" x14ac:dyDescent="0.25">
      <c r="A83" s="238"/>
      <c r="B83" s="20" t="s">
        <v>245</v>
      </c>
      <c r="C83" s="20">
        <v>200</v>
      </c>
      <c r="D83" s="3" t="s">
        <v>61</v>
      </c>
      <c r="E83" s="3" t="s">
        <v>24</v>
      </c>
      <c r="F83" s="7">
        <f>Ведомственная!G447</f>
        <v>84</v>
      </c>
      <c r="G83" s="7">
        <f>Ведомственная!H447</f>
        <v>0</v>
      </c>
      <c r="H83" s="7">
        <f>Ведомственная!I447</f>
        <v>0</v>
      </c>
    </row>
    <row r="84" spans="1:8" ht="47.25" x14ac:dyDescent="0.25">
      <c r="A84" s="219" t="s">
        <v>1002</v>
      </c>
      <c r="B84" s="20" t="s">
        <v>1001</v>
      </c>
      <c r="C84" s="20"/>
      <c r="D84" s="3"/>
      <c r="E84" s="3"/>
      <c r="F84" s="7">
        <f>F85</f>
        <v>104278</v>
      </c>
      <c r="G84" s="7">
        <f t="shared" ref="G84:H84" si="36">G85</f>
        <v>0</v>
      </c>
      <c r="H84" s="7">
        <f t="shared" si="36"/>
        <v>0</v>
      </c>
    </row>
    <row r="85" spans="1:8" ht="31.5" x14ac:dyDescent="0.25">
      <c r="A85" s="219" t="s">
        <v>38</v>
      </c>
      <c r="B85" s="20" t="s">
        <v>1003</v>
      </c>
      <c r="C85" s="20"/>
      <c r="D85" s="3"/>
      <c r="E85" s="3"/>
      <c r="F85" s="7">
        <f>F86</f>
        <v>104278</v>
      </c>
      <c r="G85" s="7">
        <f t="shared" ref="G85:H85" si="37">G86</f>
        <v>0</v>
      </c>
      <c r="H85" s="7">
        <f t="shared" si="37"/>
        <v>0</v>
      </c>
    </row>
    <row r="86" spans="1:8" x14ac:dyDescent="0.25">
      <c r="A86" s="219" t="s">
        <v>10</v>
      </c>
      <c r="B86" s="20" t="s">
        <v>1003</v>
      </c>
      <c r="C86" s="20" t="s">
        <v>36</v>
      </c>
      <c r="D86" s="3" t="s">
        <v>61</v>
      </c>
      <c r="E86" s="3" t="s">
        <v>20</v>
      </c>
      <c r="F86" s="7">
        <f>Ведомственная!G384</f>
        <v>104278</v>
      </c>
      <c r="G86" s="7">
        <f>Ведомственная!H384</f>
        <v>0</v>
      </c>
      <c r="H86" s="7">
        <f>Ведомственная!I384</f>
        <v>0</v>
      </c>
    </row>
    <row r="87" spans="1:8" ht="47.25" x14ac:dyDescent="0.25">
      <c r="A87" s="58" t="s">
        <v>157</v>
      </c>
      <c r="B87" s="53" t="s">
        <v>158</v>
      </c>
      <c r="C87" s="53"/>
      <c r="D87" s="57"/>
      <c r="E87" s="57"/>
      <c r="F87" s="55">
        <f>F88</f>
        <v>9976</v>
      </c>
      <c r="G87" s="55">
        <f t="shared" ref="G87:H87" si="38">G88</f>
        <v>12572.3</v>
      </c>
      <c r="H87" s="55">
        <f t="shared" si="38"/>
        <v>12572.3</v>
      </c>
    </row>
    <row r="88" spans="1:8" x14ac:dyDescent="0.25">
      <c r="A88" s="157" t="s">
        <v>166</v>
      </c>
      <c r="B88" s="20" t="s">
        <v>186</v>
      </c>
      <c r="C88" s="158"/>
      <c r="D88" s="3"/>
      <c r="E88" s="3"/>
      <c r="F88" s="7">
        <f>F89+F92+F95</f>
        <v>9976</v>
      </c>
      <c r="G88" s="7">
        <f t="shared" ref="G88:H88" si="39">G89+G92+G95</f>
        <v>12572.3</v>
      </c>
      <c r="H88" s="7">
        <f t="shared" si="39"/>
        <v>12572.3</v>
      </c>
    </row>
    <row r="89" spans="1:8" ht="47.25" x14ac:dyDescent="0.25">
      <c r="A89" s="157" t="s">
        <v>724</v>
      </c>
      <c r="B89" s="20" t="s">
        <v>303</v>
      </c>
      <c r="C89" s="158"/>
      <c r="D89" s="3"/>
      <c r="E89" s="3"/>
      <c r="F89" s="7">
        <f>F90</f>
        <v>0</v>
      </c>
      <c r="G89" s="7">
        <f t="shared" ref="G89:H89" si="40">G90</f>
        <v>1000</v>
      </c>
      <c r="H89" s="7">
        <f t="shared" si="40"/>
        <v>1000</v>
      </c>
    </row>
    <row r="90" spans="1:8" x14ac:dyDescent="0.25">
      <c r="A90" s="2" t="s">
        <v>18</v>
      </c>
      <c r="B90" s="20" t="s">
        <v>304</v>
      </c>
      <c r="C90" s="158"/>
      <c r="D90" s="3"/>
      <c r="E90" s="3"/>
      <c r="F90" s="7">
        <f>F91</f>
        <v>0</v>
      </c>
      <c r="G90" s="7">
        <f t="shared" ref="G90:H90" si="41">G91</f>
        <v>1000</v>
      </c>
      <c r="H90" s="7">
        <f t="shared" si="41"/>
        <v>1000</v>
      </c>
    </row>
    <row r="91" spans="1:8" ht="31.5" x14ac:dyDescent="0.25">
      <c r="A91" s="2" t="s">
        <v>22</v>
      </c>
      <c r="B91" s="20" t="s">
        <v>304</v>
      </c>
      <c r="C91" s="158" t="s">
        <v>32</v>
      </c>
      <c r="D91" s="3" t="s">
        <v>7</v>
      </c>
      <c r="E91" s="3" t="s">
        <v>12</v>
      </c>
      <c r="F91" s="7">
        <f>Ведомственная!G321</f>
        <v>0</v>
      </c>
      <c r="G91" s="7">
        <f>Ведомственная!H321</f>
        <v>1000</v>
      </c>
      <c r="H91" s="7">
        <f>Ведомственная!I321</f>
        <v>1000</v>
      </c>
    </row>
    <row r="92" spans="1:8" ht="31.5" x14ac:dyDescent="0.25">
      <c r="A92" s="157" t="s">
        <v>302</v>
      </c>
      <c r="B92" s="20" t="s">
        <v>187</v>
      </c>
      <c r="C92" s="158"/>
      <c r="D92" s="3"/>
      <c r="E92" s="3"/>
      <c r="F92" s="7">
        <f>F93</f>
        <v>7620</v>
      </c>
      <c r="G92" s="7">
        <f t="shared" ref="G92:H92" si="42">G93</f>
        <v>2000</v>
      </c>
      <c r="H92" s="7">
        <f t="shared" si="42"/>
        <v>250</v>
      </c>
    </row>
    <row r="93" spans="1:8" x14ac:dyDescent="0.25">
      <c r="A93" s="2" t="s">
        <v>18</v>
      </c>
      <c r="B93" s="20" t="s">
        <v>250</v>
      </c>
      <c r="C93" s="158"/>
      <c r="D93" s="3"/>
      <c r="E93" s="3"/>
      <c r="F93" s="7">
        <f>F94</f>
        <v>7620</v>
      </c>
      <c r="G93" s="7">
        <f t="shared" ref="G93:H93" si="43">G94</f>
        <v>2000</v>
      </c>
      <c r="H93" s="7">
        <f t="shared" si="43"/>
        <v>250</v>
      </c>
    </row>
    <row r="94" spans="1:8" ht="31.5" x14ac:dyDescent="0.25">
      <c r="A94" s="2" t="s">
        <v>22</v>
      </c>
      <c r="B94" s="20" t="s">
        <v>250</v>
      </c>
      <c r="C94" s="158" t="s">
        <v>32</v>
      </c>
      <c r="D94" s="3" t="s">
        <v>7</v>
      </c>
      <c r="E94" s="3" t="s">
        <v>12</v>
      </c>
      <c r="F94" s="7">
        <f>SUM(Ведомственная!G324)</f>
        <v>7620</v>
      </c>
      <c r="G94" s="7">
        <f>SUM(Ведомственная!H324)</f>
        <v>2000</v>
      </c>
      <c r="H94" s="7">
        <f>SUM(Ведомственная!I324)</f>
        <v>250</v>
      </c>
    </row>
    <row r="95" spans="1:8" ht="47.25" x14ac:dyDescent="0.25">
      <c r="A95" s="157" t="s">
        <v>299</v>
      </c>
      <c r="B95" s="20" t="s">
        <v>300</v>
      </c>
      <c r="C95" s="20"/>
      <c r="D95" s="3"/>
      <c r="E95" s="3"/>
      <c r="F95" s="7">
        <f>F96+F98</f>
        <v>2356</v>
      </c>
      <c r="G95" s="7">
        <f t="shared" ref="G95:H95" si="44">G96+G98</f>
        <v>9572.2999999999993</v>
      </c>
      <c r="H95" s="7">
        <f t="shared" si="44"/>
        <v>11322.3</v>
      </c>
    </row>
    <row r="96" spans="1:8" x14ac:dyDescent="0.25">
      <c r="A96" s="2" t="s">
        <v>18</v>
      </c>
      <c r="B96" s="20" t="s">
        <v>301</v>
      </c>
      <c r="C96" s="20"/>
      <c r="D96" s="3"/>
      <c r="E96" s="3"/>
      <c r="F96" s="7">
        <f>F97</f>
        <v>2356</v>
      </c>
      <c r="G96" s="7">
        <f t="shared" ref="G96:H96" si="45">G97</f>
        <v>9572.2999999999993</v>
      </c>
      <c r="H96" s="7">
        <f t="shared" si="45"/>
        <v>11322.3</v>
      </c>
    </row>
    <row r="97" spans="1:8" ht="31.5" x14ac:dyDescent="0.25">
      <c r="A97" s="2" t="s">
        <v>22</v>
      </c>
      <c r="B97" s="20" t="s">
        <v>301</v>
      </c>
      <c r="C97" s="158" t="s">
        <v>32</v>
      </c>
      <c r="D97" s="3" t="s">
        <v>7</v>
      </c>
      <c r="E97" s="3" t="s">
        <v>12</v>
      </c>
      <c r="F97" s="7">
        <f>Ведомственная!G327</f>
        <v>2356</v>
      </c>
      <c r="G97" s="7">
        <f>Ведомственная!H327</f>
        <v>9572.2999999999993</v>
      </c>
      <c r="H97" s="7">
        <f>Ведомственная!I327</f>
        <v>11322.3</v>
      </c>
    </row>
    <row r="98" spans="1:8" ht="31.5" hidden="1" x14ac:dyDescent="0.25">
      <c r="A98" s="157" t="s">
        <v>123</v>
      </c>
      <c r="B98" s="20" t="s">
        <v>305</v>
      </c>
      <c r="C98" s="20"/>
      <c r="D98" s="3"/>
      <c r="E98" s="3"/>
      <c r="F98" s="7">
        <f>F99</f>
        <v>0</v>
      </c>
      <c r="G98" s="7">
        <f t="shared" ref="G98:H98" si="46">G99</f>
        <v>0</v>
      </c>
      <c r="H98" s="7">
        <f t="shared" si="46"/>
        <v>0</v>
      </c>
    </row>
    <row r="99" spans="1:8" ht="31.5" hidden="1" x14ac:dyDescent="0.25">
      <c r="A99" s="157" t="s">
        <v>22</v>
      </c>
      <c r="B99" s="20" t="s">
        <v>305</v>
      </c>
      <c r="C99" s="20">
        <v>200</v>
      </c>
      <c r="D99" s="3" t="s">
        <v>7</v>
      </c>
      <c r="E99" s="3" t="s">
        <v>12</v>
      </c>
      <c r="F99" s="7">
        <f>Ведомственная!G329</f>
        <v>0</v>
      </c>
      <c r="G99" s="7">
        <f>Ведомственная!H329</f>
        <v>0</v>
      </c>
      <c r="H99" s="7">
        <f>Ведомственная!I329</f>
        <v>0</v>
      </c>
    </row>
    <row r="100" spans="1:8" ht="31.5" hidden="1" x14ac:dyDescent="0.25">
      <c r="A100" s="157" t="s">
        <v>144</v>
      </c>
      <c r="B100" s="20" t="s">
        <v>306</v>
      </c>
      <c r="C100" s="20"/>
      <c r="D100" s="3"/>
      <c r="E100" s="3"/>
      <c r="F100" s="7">
        <f>F101</f>
        <v>0</v>
      </c>
      <c r="G100" s="7">
        <f t="shared" ref="G100:H100" si="47">G101</f>
        <v>0</v>
      </c>
      <c r="H100" s="7">
        <f t="shared" si="47"/>
        <v>0</v>
      </c>
    </row>
    <row r="101" spans="1:8" ht="31.5" hidden="1" x14ac:dyDescent="0.25">
      <c r="A101" s="157" t="s">
        <v>22</v>
      </c>
      <c r="B101" s="20" t="s">
        <v>306</v>
      </c>
      <c r="C101" s="20">
        <v>200</v>
      </c>
      <c r="D101" s="3" t="s">
        <v>7</v>
      </c>
      <c r="E101" s="3" t="s">
        <v>12</v>
      </c>
      <c r="F101" s="7">
        <f>Ведомственная!G331</f>
        <v>0</v>
      </c>
      <c r="G101" s="7">
        <f>Ведомственная!H331</f>
        <v>0</v>
      </c>
      <c r="H101" s="7">
        <f>Ведомственная!I331</f>
        <v>0</v>
      </c>
    </row>
    <row r="102" spans="1:8" ht="31.5" x14ac:dyDescent="0.25">
      <c r="A102" s="52" t="s">
        <v>720</v>
      </c>
      <c r="B102" s="53" t="s">
        <v>160</v>
      </c>
      <c r="C102" s="53"/>
      <c r="D102" s="57"/>
      <c r="E102" s="57"/>
      <c r="F102" s="55">
        <f>F109+F116+F103</f>
        <v>99752.799999999988</v>
      </c>
      <c r="G102" s="55">
        <f t="shared" ref="G102:H102" si="48">G109+G116+G103</f>
        <v>104582.39999999999</v>
      </c>
      <c r="H102" s="55">
        <f t="shared" si="48"/>
        <v>225435.4</v>
      </c>
    </row>
    <row r="103" spans="1:8" ht="31.5" x14ac:dyDescent="0.25">
      <c r="A103" s="195" t="s">
        <v>165</v>
      </c>
      <c r="B103" s="20" t="s">
        <v>955</v>
      </c>
      <c r="C103" s="93"/>
      <c r="D103" s="3"/>
      <c r="E103" s="3"/>
      <c r="F103" s="7">
        <f>F104</f>
        <v>0</v>
      </c>
      <c r="G103" s="7">
        <f t="shared" ref="G103:H103" si="49">G104</f>
        <v>0</v>
      </c>
      <c r="H103" s="7">
        <f t="shared" si="49"/>
        <v>33828.400000000001</v>
      </c>
    </row>
    <row r="104" spans="1:8" x14ac:dyDescent="0.25">
      <c r="A104" s="195" t="s">
        <v>957</v>
      </c>
      <c r="B104" s="20" t="s">
        <v>956</v>
      </c>
      <c r="C104" s="93"/>
      <c r="D104" s="3"/>
      <c r="E104" s="3"/>
      <c r="F104" s="7">
        <f>F105+F107</f>
        <v>0</v>
      </c>
      <c r="G104" s="7">
        <f t="shared" ref="G104:H104" si="50">G105+G107</f>
        <v>0</v>
      </c>
      <c r="H104" s="7">
        <f t="shared" si="50"/>
        <v>33828.400000000001</v>
      </c>
    </row>
    <row r="105" spans="1:8" ht="31.5" x14ac:dyDescent="0.25">
      <c r="A105" s="195" t="s">
        <v>959</v>
      </c>
      <c r="B105" s="20" t="s">
        <v>958</v>
      </c>
      <c r="C105" s="93"/>
      <c r="D105" s="3"/>
      <c r="E105" s="3"/>
      <c r="F105" s="7">
        <f>F106</f>
        <v>0</v>
      </c>
      <c r="G105" s="7">
        <f t="shared" ref="G105:H105" si="51">G106</f>
        <v>0</v>
      </c>
      <c r="H105" s="7">
        <f t="shared" si="51"/>
        <v>33794.6</v>
      </c>
    </row>
    <row r="106" spans="1:8" ht="31.5" x14ac:dyDescent="0.25">
      <c r="A106" s="2" t="s">
        <v>100</v>
      </c>
      <c r="B106" s="20" t="s">
        <v>958</v>
      </c>
      <c r="C106" s="196" t="s">
        <v>95</v>
      </c>
      <c r="D106" s="3" t="s">
        <v>61</v>
      </c>
      <c r="E106" s="3" t="s">
        <v>17</v>
      </c>
      <c r="F106" s="7">
        <f>Ведомственная!G363</f>
        <v>0</v>
      </c>
      <c r="G106" s="7">
        <f>Ведомственная!H363</f>
        <v>0</v>
      </c>
      <c r="H106" s="7">
        <f>Ведомственная!I363</f>
        <v>33794.6</v>
      </c>
    </row>
    <row r="107" spans="1:8" ht="31.5" x14ac:dyDescent="0.25">
      <c r="A107" s="2" t="s">
        <v>982</v>
      </c>
      <c r="B107" s="20" t="s">
        <v>981</v>
      </c>
      <c r="C107" s="209"/>
      <c r="D107" s="3"/>
      <c r="E107" s="3"/>
      <c r="F107" s="7">
        <f>F108</f>
        <v>0</v>
      </c>
      <c r="G107" s="7">
        <f t="shared" ref="G107:H107" si="52">G108</f>
        <v>0</v>
      </c>
      <c r="H107" s="7">
        <f t="shared" si="52"/>
        <v>33.799999999999997</v>
      </c>
    </row>
    <row r="108" spans="1:8" ht="31.5" x14ac:dyDescent="0.25">
      <c r="A108" s="2" t="s">
        <v>100</v>
      </c>
      <c r="B108" s="20" t="s">
        <v>981</v>
      </c>
      <c r="C108" s="209" t="s">
        <v>95</v>
      </c>
      <c r="D108" s="3" t="s">
        <v>61</v>
      </c>
      <c r="E108" s="3" t="s">
        <v>17</v>
      </c>
      <c r="F108" s="7">
        <f>Ведомственная!G365</f>
        <v>0</v>
      </c>
      <c r="G108" s="7">
        <f>Ведомственная!H365</f>
        <v>0</v>
      </c>
      <c r="H108" s="7">
        <f>Ведомственная!I365</f>
        <v>33.799999999999997</v>
      </c>
    </row>
    <row r="109" spans="1:8" x14ac:dyDescent="0.25">
      <c r="A109" s="157" t="s">
        <v>205</v>
      </c>
      <c r="B109" s="20" t="s">
        <v>292</v>
      </c>
      <c r="C109" s="158"/>
      <c r="D109" s="3"/>
      <c r="E109" s="3"/>
      <c r="F109" s="7">
        <f>F113+F110</f>
        <v>10347.099999999999</v>
      </c>
      <c r="G109" s="7">
        <f t="shared" ref="G109:H109" si="53">G113+G110</f>
        <v>11511.5</v>
      </c>
      <c r="H109" s="7">
        <f t="shared" si="53"/>
        <v>98536.1</v>
      </c>
    </row>
    <row r="110" spans="1:8" ht="31.5" x14ac:dyDescent="0.25">
      <c r="A110" s="157" t="s">
        <v>602</v>
      </c>
      <c r="B110" s="20" t="s">
        <v>335</v>
      </c>
      <c r="C110" s="158"/>
      <c r="D110" s="3"/>
      <c r="E110" s="3"/>
      <c r="F110" s="7">
        <f>F111</f>
        <v>0</v>
      </c>
      <c r="G110" s="7">
        <f t="shared" ref="G110:H110" si="54">G111</f>
        <v>0</v>
      </c>
      <c r="H110" s="7">
        <f t="shared" si="54"/>
        <v>87018.1</v>
      </c>
    </row>
    <row r="111" spans="1:8" ht="47.25" x14ac:dyDescent="0.25">
      <c r="A111" s="157" t="s">
        <v>336</v>
      </c>
      <c r="B111" s="20" t="s">
        <v>603</v>
      </c>
      <c r="C111" s="158"/>
      <c r="D111" s="3"/>
      <c r="E111" s="3"/>
      <c r="F111" s="7">
        <f>F112</f>
        <v>0</v>
      </c>
      <c r="G111" s="7">
        <f t="shared" ref="G111:H111" si="55">G112</f>
        <v>0</v>
      </c>
      <c r="H111" s="7">
        <f t="shared" si="55"/>
        <v>87018.1</v>
      </c>
    </row>
    <row r="112" spans="1:8" ht="31.5" x14ac:dyDescent="0.25">
      <c r="A112" s="2" t="s">
        <v>100</v>
      </c>
      <c r="B112" s="20" t="s">
        <v>603</v>
      </c>
      <c r="C112" s="158" t="s">
        <v>95</v>
      </c>
      <c r="D112" s="3" t="s">
        <v>61</v>
      </c>
      <c r="E112" s="3" t="s">
        <v>17</v>
      </c>
      <c r="F112" s="7">
        <f>Ведомственная!G369</f>
        <v>0</v>
      </c>
      <c r="G112" s="7">
        <f>Ведомственная!H369</f>
        <v>0</v>
      </c>
      <c r="H112" s="7">
        <f>Ведомственная!I369</f>
        <v>87018.1</v>
      </c>
    </row>
    <row r="113" spans="1:8" ht="31.5" x14ac:dyDescent="0.25">
      <c r="A113" s="157" t="s">
        <v>296</v>
      </c>
      <c r="B113" s="20" t="s">
        <v>293</v>
      </c>
      <c r="C113" s="158"/>
      <c r="D113" s="3"/>
      <c r="E113" s="3"/>
      <c r="F113" s="7">
        <f>F114</f>
        <v>10347.099999999999</v>
      </c>
      <c r="G113" s="7">
        <f t="shared" ref="G113:H113" si="56">G114</f>
        <v>11511.5</v>
      </c>
      <c r="H113" s="7">
        <f t="shared" si="56"/>
        <v>11518</v>
      </c>
    </row>
    <row r="114" spans="1:8" x14ac:dyDescent="0.25">
      <c r="A114" s="157" t="s">
        <v>334</v>
      </c>
      <c r="B114" s="20" t="s">
        <v>294</v>
      </c>
      <c r="C114" s="158"/>
      <c r="D114" s="3"/>
      <c r="E114" s="3"/>
      <c r="F114" s="7">
        <f>F115</f>
        <v>10347.099999999999</v>
      </c>
      <c r="G114" s="7">
        <f t="shared" ref="G114:H114" si="57">G115</f>
        <v>11511.5</v>
      </c>
      <c r="H114" s="7">
        <f t="shared" si="57"/>
        <v>11518</v>
      </c>
    </row>
    <row r="115" spans="1:8" x14ac:dyDescent="0.25">
      <c r="A115" s="157" t="s">
        <v>19</v>
      </c>
      <c r="B115" s="20" t="s">
        <v>294</v>
      </c>
      <c r="C115" s="158" t="s">
        <v>39</v>
      </c>
      <c r="D115" s="3" t="s">
        <v>14</v>
      </c>
      <c r="E115" s="3" t="s">
        <v>7</v>
      </c>
      <c r="F115" s="7">
        <f>Ведомственная!G651</f>
        <v>10347.099999999999</v>
      </c>
      <c r="G115" s="7">
        <f>Ведомственная!H651</f>
        <v>11511.5</v>
      </c>
      <c r="H115" s="7">
        <f>Ведомственная!I651</f>
        <v>11518</v>
      </c>
    </row>
    <row r="116" spans="1:8" x14ac:dyDescent="0.25">
      <c r="A116" s="157" t="s">
        <v>166</v>
      </c>
      <c r="B116" s="20" t="s">
        <v>163</v>
      </c>
      <c r="C116" s="158"/>
      <c r="D116" s="3"/>
      <c r="E116" s="3"/>
      <c r="F116" s="7">
        <f>F117+F120</f>
        <v>89405.7</v>
      </c>
      <c r="G116" s="7">
        <f t="shared" ref="G116:H116" si="58">G117+G120</f>
        <v>93070.9</v>
      </c>
      <c r="H116" s="7">
        <f t="shared" si="58"/>
        <v>93070.9</v>
      </c>
    </row>
    <row r="117" spans="1:8" ht="31.5" hidden="1" x14ac:dyDescent="0.25">
      <c r="A117" s="157" t="s">
        <v>161</v>
      </c>
      <c r="B117" s="20" t="s">
        <v>164</v>
      </c>
      <c r="C117" s="158"/>
      <c r="D117" s="3"/>
      <c r="E117" s="3"/>
      <c r="F117" s="7">
        <f>F118</f>
        <v>0</v>
      </c>
      <c r="G117" s="7">
        <f t="shared" ref="G117:H117" si="59">G118</f>
        <v>0</v>
      </c>
      <c r="H117" s="7">
        <f t="shared" si="59"/>
        <v>0</v>
      </c>
    </row>
    <row r="118" spans="1:8" hidden="1" x14ac:dyDescent="0.25">
      <c r="A118" s="2" t="s">
        <v>18</v>
      </c>
      <c r="B118" s="20" t="s">
        <v>257</v>
      </c>
      <c r="C118" s="158"/>
      <c r="D118" s="3"/>
      <c r="E118" s="3"/>
      <c r="F118" s="7">
        <f>F119</f>
        <v>0</v>
      </c>
      <c r="G118" s="7">
        <f t="shared" ref="G118:H118" si="60">G119</f>
        <v>0</v>
      </c>
      <c r="H118" s="7">
        <f t="shared" si="60"/>
        <v>0</v>
      </c>
    </row>
    <row r="119" spans="1:8" hidden="1" x14ac:dyDescent="0.25">
      <c r="A119" s="2" t="s">
        <v>10</v>
      </c>
      <c r="B119" s="20" t="s">
        <v>257</v>
      </c>
      <c r="C119" s="158" t="s">
        <v>36</v>
      </c>
      <c r="D119" s="3" t="s">
        <v>61</v>
      </c>
      <c r="E119" s="3" t="s">
        <v>17</v>
      </c>
      <c r="F119" s="7">
        <f>Ведомственная!G373</f>
        <v>0</v>
      </c>
      <c r="G119" s="7">
        <f>Ведомственная!H373</f>
        <v>0</v>
      </c>
      <c r="H119" s="7">
        <f>Ведомственная!I373</f>
        <v>0</v>
      </c>
    </row>
    <row r="120" spans="1:8" ht="63" x14ac:dyDescent="0.25">
      <c r="A120" s="157" t="s">
        <v>289</v>
      </c>
      <c r="B120" s="20" t="s">
        <v>209</v>
      </c>
      <c r="C120" s="20"/>
      <c r="D120" s="3"/>
      <c r="E120" s="3"/>
      <c r="F120" s="7">
        <f>F121+F123</f>
        <v>89405.7</v>
      </c>
      <c r="G120" s="7">
        <f t="shared" ref="G120:H120" si="61">G121+G123</f>
        <v>93070.9</v>
      </c>
      <c r="H120" s="7">
        <f t="shared" si="61"/>
        <v>93070.9</v>
      </c>
    </row>
    <row r="121" spans="1:8" ht="78.75" x14ac:dyDescent="0.25">
      <c r="A121" s="2" t="s">
        <v>754</v>
      </c>
      <c r="B121" s="20" t="s">
        <v>210</v>
      </c>
      <c r="C121" s="20"/>
      <c r="D121" s="3"/>
      <c r="E121" s="3"/>
      <c r="F121" s="7">
        <f>F122</f>
        <v>89405.7</v>
      </c>
      <c r="G121" s="7">
        <f t="shared" ref="G121:H121" si="62">G122</f>
        <v>93070.9</v>
      </c>
      <c r="H121" s="7">
        <f t="shared" si="62"/>
        <v>93070.9</v>
      </c>
    </row>
    <row r="122" spans="1:8" ht="31.5" x14ac:dyDescent="0.25">
      <c r="A122" s="2" t="s">
        <v>100</v>
      </c>
      <c r="B122" s="20" t="s">
        <v>210</v>
      </c>
      <c r="C122" s="20">
        <v>400</v>
      </c>
      <c r="D122" s="3" t="s">
        <v>14</v>
      </c>
      <c r="E122" s="3" t="s">
        <v>7</v>
      </c>
      <c r="F122" s="7">
        <f>Ведомственная!G655</f>
        <v>89405.7</v>
      </c>
      <c r="G122" s="7">
        <f>Ведомственная!H655</f>
        <v>93070.9</v>
      </c>
      <c r="H122" s="7">
        <f>Ведомственная!I655</f>
        <v>93070.9</v>
      </c>
    </row>
    <row r="123" spans="1:8" ht="47.25" hidden="1" x14ac:dyDescent="0.25">
      <c r="A123" s="157" t="s">
        <v>96</v>
      </c>
      <c r="B123" s="158" t="s">
        <v>211</v>
      </c>
      <c r="C123" s="20"/>
      <c r="D123" s="3"/>
      <c r="E123" s="3"/>
      <c r="F123" s="7">
        <f>F124</f>
        <v>0</v>
      </c>
      <c r="G123" s="7">
        <f t="shared" ref="G123:H123" si="63">G124</f>
        <v>0</v>
      </c>
      <c r="H123" s="7">
        <f t="shared" si="63"/>
        <v>0</v>
      </c>
    </row>
    <row r="124" spans="1:8" ht="31.5" hidden="1" x14ac:dyDescent="0.25">
      <c r="A124" s="2" t="s">
        <v>100</v>
      </c>
      <c r="B124" s="158" t="s">
        <v>211</v>
      </c>
      <c r="C124" s="158" t="s">
        <v>95</v>
      </c>
      <c r="D124" s="3" t="s">
        <v>14</v>
      </c>
      <c r="E124" s="3" t="s">
        <v>7</v>
      </c>
      <c r="F124" s="7">
        <f>Ведомственная!G657</f>
        <v>0</v>
      </c>
      <c r="G124" s="7">
        <f>Ведомственная!H657</f>
        <v>0</v>
      </c>
      <c r="H124" s="7">
        <f>Ведомственная!I657</f>
        <v>0</v>
      </c>
    </row>
    <row r="125" spans="1:8" ht="31.5" x14ac:dyDescent="0.25">
      <c r="A125" s="52" t="s">
        <v>258</v>
      </c>
      <c r="B125" s="53" t="s">
        <v>152</v>
      </c>
      <c r="C125" s="53"/>
      <c r="D125" s="57"/>
      <c r="E125" s="57"/>
      <c r="F125" s="55">
        <f>F130+F126</f>
        <v>46589.200000000004</v>
      </c>
      <c r="G125" s="55">
        <f t="shared" ref="G125:H125" si="64">G130+G126</f>
        <v>33537.200000000004</v>
      </c>
      <c r="H125" s="55">
        <f t="shared" si="64"/>
        <v>35408.700000000004</v>
      </c>
    </row>
    <row r="126" spans="1:8" x14ac:dyDescent="0.25">
      <c r="A126" s="2" t="s">
        <v>205</v>
      </c>
      <c r="B126" s="3" t="s">
        <v>657</v>
      </c>
      <c r="C126" s="3"/>
      <c r="D126" s="3"/>
      <c r="E126" s="3"/>
      <c r="F126" s="7">
        <f>F127</f>
        <v>0</v>
      </c>
      <c r="G126" s="7">
        <f t="shared" ref="G126:H128" si="65">G127</f>
        <v>0</v>
      </c>
      <c r="H126" s="7">
        <f t="shared" si="65"/>
        <v>0</v>
      </c>
    </row>
    <row r="127" spans="1:8" ht="47.25" x14ac:dyDescent="0.25">
      <c r="A127" s="2" t="s">
        <v>661</v>
      </c>
      <c r="B127" s="3" t="s">
        <v>658</v>
      </c>
      <c r="C127" s="3"/>
      <c r="D127" s="3"/>
      <c r="E127" s="3"/>
      <c r="F127" s="7">
        <f>F128</f>
        <v>0</v>
      </c>
      <c r="G127" s="7">
        <f t="shared" si="65"/>
        <v>0</v>
      </c>
      <c r="H127" s="7">
        <f t="shared" si="65"/>
        <v>0</v>
      </c>
    </row>
    <row r="128" spans="1:8" ht="31.5" x14ac:dyDescent="0.25">
      <c r="A128" s="2" t="s">
        <v>659</v>
      </c>
      <c r="B128" s="3" t="s">
        <v>660</v>
      </c>
      <c r="C128" s="3"/>
      <c r="D128" s="3"/>
      <c r="E128" s="3"/>
      <c r="F128" s="7">
        <f>F129</f>
        <v>0</v>
      </c>
      <c r="G128" s="7">
        <f t="shared" si="65"/>
        <v>0</v>
      </c>
      <c r="H128" s="7">
        <f t="shared" si="65"/>
        <v>0</v>
      </c>
    </row>
    <row r="129" spans="1:8" ht="31.5" x14ac:dyDescent="0.25">
      <c r="A129" s="2" t="s">
        <v>22</v>
      </c>
      <c r="B129" s="3" t="s">
        <v>660</v>
      </c>
      <c r="C129" s="3" t="s">
        <v>32</v>
      </c>
      <c r="D129" s="3" t="s">
        <v>24</v>
      </c>
      <c r="E129" s="3" t="s">
        <v>14</v>
      </c>
      <c r="F129" s="7">
        <f>Ведомственная!G163</f>
        <v>0</v>
      </c>
      <c r="G129" s="7">
        <f>Ведомственная!H163</f>
        <v>0</v>
      </c>
      <c r="H129" s="7">
        <f>Ведомственная!I163</f>
        <v>0</v>
      </c>
    </row>
    <row r="130" spans="1:8" x14ac:dyDescent="0.25">
      <c r="A130" s="50" t="s">
        <v>166</v>
      </c>
      <c r="B130" s="20" t="s">
        <v>307</v>
      </c>
      <c r="C130" s="20"/>
      <c r="D130" s="3"/>
      <c r="E130" s="3"/>
      <c r="F130" s="7">
        <f>F131+F137+F140+F143</f>
        <v>46589.200000000004</v>
      </c>
      <c r="G130" s="7">
        <f t="shared" ref="G130:H130" si="66">G131+G137+G140+G143</f>
        <v>33537.200000000004</v>
      </c>
      <c r="H130" s="7">
        <f t="shared" si="66"/>
        <v>35408.700000000004</v>
      </c>
    </row>
    <row r="131" spans="1:8" ht="31.5" x14ac:dyDescent="0.25">
      <c r="A131" s="50" t="s">
        <v>655</v>
      </c>
      <c r="B131" s="20" t="s">
        <v>308</v>
      </c>
      <c r="C131" s="20"/>
      <c r="D131" s="3"/>
      <c r="E131" s="3"/>
      <c r="F131" s="7">
        <f>F132</f>
        <v>41309.100000000006</v>
      </c>
      <c r="G131" s="7">
        <f t="shared" ref="G131:H131" si="67">G132</f>
        <v>31478.3</v>
      </c>
      <c r="H131" s="7">
        <f t="shared" si="67"/>
        <v>30916.600000000002</v>
      </c>
    </row>
    <row r="132" spans="1:8" x14ac:dyDescent="0.25">
      <c r="A132" s="50" t="s">
        <v>248</v>
      </c>
      <c r="B132" s="20" t="s">
        <v>309</v>
      </c>
      <c r="C132" s="20"/>
      <c r="D132" s="3"/>
      <c r="E132" s="3"/>
      <c r="F132" s="7">
        <f>SUM(F133:F136)</f>
        <v>41309.100000000006</v>
      </c>
      <c r="G132" s="7">
        <f t="shared" ref="G132:H132" si="68">SUM(G133:G136)</f>
        <v>31478.3</v>
      </c>
      <c r="H132" s="7">
        <f t="shared" si="68"/>
        <v>30916.600000000002</v>
      </c>
    </row>
    <row r="133" spans="1:8" ht="63" x14ac:dyDescent="0.25">
      <c r="A133" s="50" t="s">
        <v>21</v>
      </c>
      <c r="B133" s="20" t="s">
        <v>309</v>
      </c>
      <c r="C133" s="20">
        <v>100</v>
      </c>
      <c r="D133" s="3" t="s">
        <v>24</v>
      </c>
      <c r="E133" s="3" t="s">
        <v>64</v>
      </c>
      <c r="F133" s="7">
        <f>Ведомственная!G149</f>
        <v>37212.000000000007</v>
      </c>
      <c r="G133" s="7">
        <f>Ведомственная!H149</f>
        <v>26971.5</v>
      </c>
      <c r="H133" s="7">
        <f>Ведомственная!I149</f>
        <v>27870.9</v>
      </c>
    </row>
    <row r="134" spans="1:8" x14ac:dyDescent="0.25">
      <c r="A134" s="243" t="s">
        <v>22</v>
      </c>
      <c r="B134" s="20" t="s">
        <v>309</v>
      </c>
      <c r="C134" s="20">
        <v>200</v>
      </c>
      <c r="D134" s="3" t="s">
        <v>24</v>
      </c>
      <c r="E134" s="3" t="s">
        <v>64</v>
      </c>
      <c r="F134" s="7">
        <f>Ведомственная!G150</f>
        <v>3799.5</v>
      </c>
      <c r="G134" s="7">
        <f>Ведомственная!H150</f>
        <v>4384.2999999999993</v>
      </c>
      <c r="H134" s="7">
        <f>Ведомственная!I150</f>
        <v>2923.2</v>
      </c>
    </row>
    <row r="135" spans="1:8" x14ac:dyDescent="0.25">
      <c r="A135" s="244"/>
      <c r="B135" s="20" t="s">
        <v>309</v>
      </c>
      <c r="C135" s="20">
        <v>200</v>
      </c>
      <c r="D135" s="3" t="s">
        <v>47</v>
      </c>
      <c r="E135" s="3" t="s">
        <v>61</v>
      </c>
      <c r="F135" s="7">
        <f>Ведомственная!G621</f>
        <v>40</v>
      </c>
      <c r="G135" s="7">
        <f>Ведомственная!H621</f>
        <v>0</v>
      </c>
      <c r="H135" s="7">
        <f>Ведомственная!I621</f>
        <v>0</v>
      </c>
    </row>
    <row r="136" spans="1:8" x14ac:dyDescent="0.25">
      <c r="A136" s="2" t="s">
        <v>10</v>
      </c>
      <c r="B136" s="20" t="s">
        <v>309</v>
      </c>
      <c r="C136" s="20">
        <v>800</v>
      </c>
      <c r="D136" s="3" t="s">
        <v>24</v>
      </c>
      <c r="E136" s="3" t="s">
        <v>64</v>
      </c>
      <c r="F136" s="7">
        <f>Ведомственная!G151</f>
        <v>257.60000000000002</v>
      </c>
      <c r="G136" s="7">
        <f>Ведомственная!H151</f>
        <v>122.5</v>
      </c>
      <c r="H136" s="7">
        <f>Ведомственная!I151</f>
        <v>122.5</v>
      </c>
    </row>
    <row r="137" spans="1:8" ht="47.25" x14ac:dyDescent="0.25">
      <c r="A137" s="2" t="s">
        <v>654</v>
      </c>
      <c r="B137" s="3" t="s">
        <v>310</v>
      </c>
      <c r="C137" s="20"/>
      <c r="D137" s="3"/>
      <c r="E137" s="3"/>
      <c r="F137" s="7">
        <f>F138</f>
        <v>78.3</v>
      </c>
      <c r="G137" s="7">
        <f t="shared" ref="G137:H138" si="69">G138</f>
        <v>110</v>
      </c>
      <c r="H137" s="7">
        <f t="shared" si="69"/>
        <v>110</v>
      </c>
    </row>
    <row r="138" spans="1:8" x14ac:dyDescent="0.25">
      <c r="A138" s="2" t="s">
        <v>232</v>
      </c>
      <c r="B138" s="3" t="s">
        <v>311</v>
      </c>
      <c r="C138" s="20"/>
      <c r="D138" s="3"/>
      <c r="E138" s="3"/>
      <c r="F138" s="7">
        <f>F139</f>
        <v>78.3</v>
      </c>
      <c r="G138" s="7">
        <f t="shared" si="69"/>
        <v>110</v>
      </c>
      <c r="H138" s="7">
        <f t="shared" si="69"/>
        <v>110</v>
      </c>
    </row>
    <row r="139" spans="1:8" ht="31.5" x14ac:dyDescent="0.25">
      <c r="A139" s="2" t="s">
        <v>22</v>
      </c>
      <c r="B139" s="3" t="s">
        <v>311</v>
      </c>
      <c r="C139" s="20">
        <v>200</v>
      </c>
      <c r="D139" s="3" t="s">
        <v>24</v>
      </c>
      <c r="E139" s="3" t="s">
        <v>64</v>
      </c>
      <c r="F139" s="7">
        <f>Ведомственная!G154</f>
        <v>78.3</v>
      </c>
      <c r="G139" s="7">
        <f>Ведомственная!H154</f>
        <v>110</v>
      </c>
      <c r="H139" s="7">
        <f>Ведомственная!I154</f>
        <v>110</v>
      </c>
    </row>
    <row r="140" spans="1:8" ht="49.5" customHeight="1" x14ac:dyDescent="0.25">
      <c r="A140" s="2" t="s">
        <v>312</v>
      </c>
      <c r="B140" s="20" t="s">
        <v>313</v>
      </c>
      <c r="C140" s="20"/>
      <c r="D140" s="3"/>
      <c r="E140" s="3"/>
      <c r="F140" s="7">
        <f>F141</f>
        <v>4998.5999999999995</v>
      </c>
      <c r="G140" s="7">
        <f t="shared" ref="G140:H141" si="70">G141</f>
        <v>1734.5</v>
      </c>
      <c r="H140" s="7">
        <f t="shared" si="70"/>
        <v>4167.7</v>
      </c>
    </row>
    <row r="141" spans="1:8" x14ac:dyDescent="0.25">
      <c r="A141" s="2" t="s">
        <v>232</v>
      </c>
      <c r="B141" s="20" t="s">
        <v>314</v>
      </c>
      <c r="C141" s="20"/>
      <c r="D141" s="3"/>
      <c r="E141" s="3"/>
      <c r="F141" s="7">
        <f>F142</f>
        <v>4998.5999999999995</v>
      </c>
      <c r="G141" s="7">
        <f t="shared" si="70"/>
        <v>1734.5</v>
      </c>
      <c r="H141" s="7">
        <f t="shared" si="70"/>
        <v>4167.7</v>
      </c>
    </row>
    <row r="142" spans="1:8" ht="31.5" x14ac:dyDescent="0.25">
      <c r="A142" s="2" t="s">
        <v>22</v>
      </c>
      <c r="B142" s="20" t="s">
        <v>314</v>
      </c>
      <c r="C142" s="20">
        <v>200</v>
      </c>
      <c r="D142" s="3" t="s">
        <v>24</v>
      </c>
      <c r="E142" s="3" t="s">
        <v>14</v>
      </c>
      <c r="F142" s="7">
        <f>Ведомственная!G167</f>
        <v>4998.5999999999995</v>
      </c>
      <c r="G142" s="7">
        <f>Ведомственная!H167</f>
        <v>1734.5</v>
      </c>
      <c r="H142" s="7">
        <f>Ведомственная!I167</f>
        <v>4167.7</v>
      </c>
    </row>
    <row r="143" spans="1:8" ht="47.25" x14ac:dyDescent="0.25">
      <c r="A143" s="2" t="s">
        <v>315</v>
      </c>
      <c r="B143" s="20" t="s">
        <v>316</v>
      </c>
      <c r="C143" s="20"/>
      <c r="D143" s="3"/>
      <c r="E143" s="3"/>
      <c r="F143" s="7">
        <f>F144</f>
        <v>203.20000000000002</v>
      </c>
      <c r="G143" s="7">
        <f t="shared" ref="G143:H144" si="71">G144</f>
        <v>214.4</v>
      </c>
      <c r="H143" s="7">
        <f t="shared" si="71"/>
        <v>214.4</v>
      </c>
    </row>
    <row r="144" spans="1:8" x14ac:dyDescent="0.25">
      <c r="A144" s="2" t="s">
        <v>232</v>
      </c>
      <c r="B144" s="20" t="s">
        <v>317</v>
      </c>
      <c r="C144" s="20"/>
      <c r="D144" s="3"/>
      <c r="E144" s="3"/>
      <c r="F144" s="7">
        <f>F145</f>
        <v>203.20000000000002</v>
      </c>
      <c r="G144" s="7">
        <f t="shared" si="71"/>
        <v>214.4</v>
      </c>
      <c r="H144" s="7">
        <f t="shared" si="71"/>
        <v>214.4</v>
      </c>
    </row>
    <row r="145" spans="1:8" ht="31.5" x14ac:dyDescent="0.25">
      <c r="A145" s="2" t="s">
        <v>22</v>
      </c>
      <c r="B145" s="20" t="s">
        <v>317</v>
      </c>
      <c r="C145" s="20">
        <v>200</v>
      </c>
      <c r="D145" s="3" t="s">
        <v>24</v>
      </c>
      <c r="E145" s="3" t="s">
        <v>14</v>
      </c>
      <c r="F145" s="7">
        <f>Ведомственная!G170</f>
        <v>203.20000000000002</v>
      </c>
      <c r="G145" s="7">
        <f>Ведомственная!H170</f>
        <v>214.4</v>
      </c>
      <c r="H145" s="7">
        <f>Ведомственная!I170</f>
        <v>214.4</v>
      </c>
    </row>
    <row r="146" spans="1:8" ht="31.5" x14ac:dyDescent="0.25">
      <c r="A146" s="52" t="s">
        <v>125</v>
      </c>
      <c r="B146" s="53" t="s">
        <v>153</v>
      </c>
      <c r="C146" s="53"/>
      <c r="D146" s="57"/>
      <c r="E146" s="57"/>
      <c r="F146" s="55">
        <f>F150</f>
        <v>24653.599999999999</v>
      </c>
      <c r="G146" s="55">
        <f t="shared" ref="G146:H146" si="72">G150</f>
        <v>19319.2</v>
      </c>
      <c r="H146" s="55">
        <f t="shared" si="72"/>
        <v>19319.2</v>
      </c>
    </row>
    <row r="147" spans="1:8" hidden="1" x14ac:dyDescent="0.25">
      <c r="A147" s="157" t="s">
        <v>339</v>
      </c>
      <c r="B147" s="4" t="s">
        <v>338</v>
      </c>
      <c r="C147" s="158"/>
      <c r="D147" s="3"/>
      <c r="E147" s="3"/>
      <c r="F147" s="7">
        <f>F148</f>
        <v>0</v>
      </c>
      <c r="G147" s="7">
        <f t="shared" ref="G147:H147" si="73">G148</f>
        <v>0</v>
      </c>
      <c r="H147" s="7">
        <f t="shared" si="73"/>
        <v>0</v>
      </c>
    </row>
    <row r="148" spans="1:8" ht="47.25" hidden="1" x14ac:dyDescent="0.25">
      <c r="A148" s="157" t="s">
        <v>143</v>
      </c>
      <c r="B148" s="4" t="s">
        <v>337</v>
      </c>
      <c r="C148" s="158"/>
      <c r="D148" s="3"/>
      <c r="E148" s="3"/>
      <c r="F148" s="7">
        <f>F149</f>
        <v>0</v>
      </c>
      <c r="G148" s="7">
        <f t="shared" ref="G148:H148" si="74">G149</f>
        <v>0</v>
      </c>
      <c r="H148" s="7">
        <f t="shared" si="74"/>
        <v>0</v>
      </c>
    </row>
    <row r="149" spans="1:8" ht="31.5" hidden="1" x14ac:dyDescent="0.25">
      <c r="A149" s="157" t="s">
        <v>22</v>
      </c>
      <c r="B149" s="4" t="s">
        <v>337</v>
      </c>
      <c r="C149" s="158" t="s">
        <v>32</v>
      </c>
      <c r="D149" s="3" t="s">
        <v>26</v>
      </c>
      <c r="E149" s="3" t="s">
        <v>61</v>
      </c>
      <c r="F149" s="7">
        <f>Ведомственная!G599</f>
        <v>0</v>
      </c>
      <c r="G149" s="7">
        <f>Ведомственная!H599</f>
        <v>0</v>
      </c>
      <c r="H149" s="7">
        <f>Ведомственная!I599</f>
        <v>0</v>
      </c>
    </row>
    <row r="150" spans="1:8" x14ac:dyDescent="0.25">
      <c r="A150" s="157" t="s">
        <v>166</v>
      </c>
      <c r="B150" s="20" t="s">
        <v>203</v>
      </c>
      <c r="C150" s="20"/>
      <c r="D150" s="3"/>
      <c r="E150" s="3"/>
      <c r="F150" s="7">
        <f>F151+F157</f>
        <v>24653.599999999999</v>
      </c>
      <c r="G150" s="7">
        <f>G151+G157</f>
        <v>19319.2</v>
      </c>
      <c r="H150" s="7">
        <f>H151+H157</f>
        <v>19319.2</v>
      </c>
    </row>
    <row r="151" spans="1:8" ht="31.5" x14ac:dyDescent="0.25">
      <c r="A151" s="157" t="s">
        <v>255</v>
      </c>
      <c r="B151" s="20" t="s">
        <v>204</v>
      </c>
      <c r="C151" s="20"/>
      <c r="D151" s="3"/>
      <c r="E151" s="3"/>
      <c r="F151" s="7">
        <f>F152+F154</f>
        <v>9219.2000000000007</v>
      </c>
      <c r="G151" s="7">
        <f t="shared" ref="G151:H151" si="75">G152+G154</f>
        <v>8297.7000000000007</v>
      </c>
      <c r="H151" s="7">
        <f t="shared" si="75"/>
        <v>8297.7000000000007</v>
      </c>
    </row>
    <row r="152" spans="1:8" x14ac:dyDescent="0.25">
      <c r="A152" s="157" t="s">
        <v>18</v>
      </c>
      <c r="B152" s="20" t="s">
        <v>256</v>
      </c>
      <c r="C152" s="20"/>
      <c r="D152" s="3"/>
      <c r="E152" s="3"/>
      <c r="F152" s="7">
        <f>F153</f>
        <v>9219.2000000000007</v>
      </c>
      <c r="G152" s="7">
        <f t="shared" ref="G152:H152" si="76">G153</f>
        <v>8216.5</v>
      </c>
      <c r="H152" s="7">
        <f t="shared" si="76"/>
        <v>8216.5</v>
      </c>
    </row>
    <row r="153" spans="1:8" ht="31.5" x14ac:dyDescent="0.25">
      <c r="A153" s="157" t="s">
        <v>22</v>
      </c>
      <c r="B153" s="20" t="s">
        <v>256</v>
      </c>
      <c r="C153" s="158" t="s">
        <v>32</v>
      </c>
      <c r="D153" s="3" t="s">
        <v>26</v>
      </c>
      <c r="E153" s="3" t="s">
        <v>61</v>
      </c>
      <c r="F153" s="7">
        <f>Ведомственная!G603</f>
        <v>9219.2000000000007</v>
      </c>
      <c r="G153" s="7">
        <f>Ведомственная!H603</f>
        <v>8216.5</v>
      </c>
      <c r="H153" s="7">
        <f>Ведомственная!I603</f>
        <v>8216.5</v>
      </c>
    </row>
    <row r="154" spans="1:8" ht="63" x14ac:dyDescent="0.25">
      <c r="A154" s="50" t="s">
        <v>21</v>
      </c>
      <c r="B154" s="20" t="s">
        <v>998</v>
      </c>
      <c r="C154" s="215"/>
      <c r="D154" s="3"/>
      <c r="E154" s="3"/>
      <c r="F154" s="7">
        <f>F156+F155</f>
        <v>0</v>
      </c>
      <c r="G154" s="7">
        <f t="shared" ref="G154:H154" si="77">G156+G155</f>
        <v>81.2</v>
      </c>
      <c r="H154" s="7">
        <f t="shared" si="77"/>
        <v>81.2</v>
      </c>
    </row>
    <row r="155" spans="1:8" ht="63" x14ac:dyDescent="0.25">
      <c r="A155" s="2" t="s">
        <v>21</v>
      </c>
      <c r="B155" s="20" t="s">
        <v>998</v>
      </c>
      <c r="C155" s="215" t="s">
        <v>31</v>
      </c>
      <c r="D155" s="3" t="s">
        <v>24</v>
      </c>
      <c r="E155" s="3" t="s">
        <v>14</v>
      </c>
      <c r="F155" s="7">
        <f>Ведомственная!G175</f>
        <v>0</v>
      </c>
      <c r="G155" s="7">
        <f>Ведомственная!H175</f>
        <v>12</v>
      </c>
      <c r="H155" s="7">
        <f>Ведомственная!I175</f>
        <v>12</v>
      </c>
    </row>
    <row r="156" spans="1:8" ht="31.5" x14ac:dyDescent="0.25">
      <c r="A156" s="214" t="s">
        <v>22</v>
      </c>
      <c r="B156" s="20" t="s">
        <v>998</v>
      </c>
      <c r="C156" s="215" t="s">
        <v>32</v>
      </c>
      <c r="D156" s="3" t="s">
        <v>26</v>
      </c>
      <c r="E156" s="3" t="s">
        <v>61</v>
      </c>
      <c r="F156" s="7">
        <f>Ведомственная!G605</f>
        <v>0</v>
      </c>
      <c r="G156" s="7">
        <f>Ведомственная!H605</f>
        <v>69.2</v>
      </c>
      <c r="H156" s="7">
        <f>Ведомственная!I605</f>
        <v>69.2</v>
      </c>
    </row>
    <row r="157" spans="1:8" ht="31.5" x14ac:dyDescent="0.25">
      <c r="A157" s="157" t="s">
        <v>686</v>
      </c>
      <c r="B157" s="20" t="s">
        <v>254</v>
      </c>
      <c r="C157" s="20"/>
      <c r="D157" s="3"/>
      <c r="E157" s="3"/>
      <c r="F157" s="7">
        <f>F158</f>
        <v>15434.399999999998</v>
      </c>
      <c r="G157" s="7">
        <f t="shared" ref="G157:H157" si="78">G158</f>
        <v>11021.5</v>
      </c>
      <c r="H157" s="7">
        <f t="shared" si="78"/>
        <v>11021.5</v>
      </c>
    </row>
    <row r="158" spans="1:8" x14ac:dyDescent="0.25">
      <c r="A158" s="157" t="s">
        <v>248</v>
      </c>
      <c r="B158" s="20" t="s">
        <v>288</v>
      </c>
      <c r="C158" s="20"/>
      <c r="D158" s="3"/>
      <c r="E158" s="3"/>
      <c r="F158" s="7">
        <f>SUM(F159:F162)</f>
        <v>15434.399999999998</v>
      </c>
      <c r="G158" s="7">
        <f t="shared" ref="G158:H158" si="79">SUM(G159:G162)</f>
        <v>11021.5</v>
      </c>
      <c r="H158" s="7">
        <f t="shared" si="79"/>
        <v>11021.5</v>
      </c>
    </row>
    <row r="159" spans="1:8" ht="63" x14ac:dyDescent="0.25">
      <c r="A159" s="2" t="s">
        <v>21</v>
      </c>
      <c r="B159" s="20" t="s">
        <v>288</v>
      </c>
      <c r="C159" s="158" t="s">
        <v>31</v>
      </c>
      <c r="D159" s="3" t="s">
        <v>26</v>
      </c>
      <c r="E159" s="3" t="s">
        <v>24</v>
      </c>
      <c r="F159" s="7">
        <f>Ведомственная!G591</f>
        <v>13563.099999999999</v>
      </c>
      <c r="G159" s="7">
        <f>Ведомственная!H591</f>
        <v>9440</v>
      </c>
      <c r="H159" s="7">
        <f>Ведомственная!I591</f>
        <v>9440</v>
      </c>
    </row>
    <row r="160" spans="1:8" ht="31.5" x14ac:dyDescent="0.25">
      <c r="A160" s="157" t="s">
        <v>22</v>
      </c>
      <c r="B160" s="20" t="s">
        <v>288</v>
      </c>
      <c r="C160" s="158" t="s">
        <v>32</v>
      </c>
      <c r="D160" s="3" t="s">
        <v>26</v>
      </c>
      <c r="E160" s="3" t="s">
        <v>24</v>
      </c>
      <c r="F160" s="7">
        <f>Ведомственная!G592</f>
        <v>1480.5</v>
      </c>
      <c r="G160" s="7">
        <f>Ведомственная!H592</f>
        <v>1215.0999999999999</v>
      </c>
      <c r="H160" s="7">
        <f>Ведомственная!I592</f>
        <v>1215.0999999999999</v>
      </c>
    </row>
    <row r="161" spans="1:8" x14ac:dyDescent="0.25">
      <c r="A161" s="157" t="s">
        <v>19</v>
      </c>
      <c r="B161" s="20" t="s">
        <v>288</v>
      </c>
      <c r="C161" s="158" t="s">
        <v>39</v>
      </c>
      <c r="D161" s="3" t="s">
        <v>26</v>
      </c>
      <c r="E161" s="3" t="s">
        <v>24</v>
      </c>
      <c r="F161" s="7">
        <f>Ведомственная!G593</f>
        <v>20</v>
      </c>
      <c r="G161" s="7">
        <f>Ведомственная!H593</f>
        <v>0</v>
      </c>
      <c r="H161" s="7">
        <f>Ведомственная!I593</f>
        <v>0</v>
      </c>
    </row>
    <row r="162" spans="1:8" x14ac:dyDescent="0.25">
      <c r="A162" s="157" t="s">
        <v>10</v>
      </c>
      <c r="B162" s="20" t="s">
        <v>288</v>
      </c>
      <c r="C162" s="158" t="s">
        <v>36</v>
      </c>
      <c r="D162" s="3" t="s">
        <v>26</v>
      </c>
      <c r="E162" s="3" t="s">
        <v>24</v>
      </c>
      <c r="F162" s="7">
        <f>Ведомственная!G594</f>
        <v>370.8</v>
      </c>
      <c r="G162" s="7">
        <f>Ведомственная!H594</f>
        <v>366.4</v>
      </c>
      <c r="H162" s="7">
        <f>Ведомственная!I594</f>
        <v>366.4</v>
      </c>
    </row>
    <row r="163" spans="1:8" ht="47.25" x14ac:dyDescent="0.25">
      <c r="A163" s="52" t="s">
        <v>259</v>
      </c>
      <c r="B163" s="53" t="s">
        <v>156</v>
      </c>
      <c r="C163" s="53"/>
      <c r="D163" s="57"/>
      <c r="E163" s="57"/>
      <c r="F163" s="55">
        <f>F164+F191+F197+F179</f>
        <v>437179.4</v>
      </c>
      <c r="G163" s="55">
        <f>G164+G191+G197+G179</f>
        <v>237385.80000000002</v>
      </c>
      <c r="H163" s="55">
        <f>H164+H191+H197+H179</f>
        <v>139764.80000000002</v>
      </c>
    </row>
    <row r="164" spans="1:8" x14ac:dyDescent="0.25">
      <c r="A164" s="74" t="s">
        <v>205</v>
      </c>
      <c r="B164" s="75" t="s">
        <v>662</v>
      </c>
      <c r="C164" s="75"/>
      <c r="D164" s="3"/>
      <c r="E164" s="3"/>
      <c r="F164" s="7">
        <f>F188+F182+F165+F174+F185</f>
        <v>384992.10000000003</v>
      </c>
      <c r="G164" s="7">
        <f>G188+G182+G165+G174+G185</f>
        <v>50817.9</v>
      </c>
      <c r="H164" s="7">
        <f>H188+H182+H165+H174+H185</f>
        <v>20937.599999999999</v>
      </c>
    </row>
    <row r="165" spans="1:8" ht="31.5" x14ac:dyDescent="0.25">
      <c r="A165" s="74" t="s">
        <v>543</v>
      </c>
      <c r="B165" s="44" t="s">
        <v>696</v>
      </c>
      <c r="C165" s="45"/>
      <c r="D165" s="3"/>
      <c r="E165" s="3"/>
      <c r="F165" s="7">
        <f>F172+F166+F168+F170</f>
        <v>26574.799999999999</v>
      </c>
      <c r="G165" s="7">
        <f t="shared" ref="G165:H165" si="80">G172+G166+G168</f>
        <v>21581.4</v>
      </c>
      <c r="H165" s="7">
        <f t="shared" si="80"/>
        <v>20937.599999999999</v>
      </c>
    </row>
    <row r="166" spans="1:8" ht="31.5" x14ac:dyDescent="0.25">
      <c r="A166" s="224" t="s">
        <v>1004</v>
      </c>
      <c r="B166" s="20" t="s">
        <v>1005</v>
      </c>
      <c r="C166" s="3"/>
      <c r="D166" s="3"/>
      <c r="E166" s="3"/>
      <c r="F166" s="7">
        <f>F167</f>
        <v>17495</v>
      </c>
      <c r="G166" s="7">
        <f t="shared" ref="G166:H166" si="81">G167</f>
        <v>0</v>
      </c>
      <c r="H166" s="7">
        <f t="shared" si="81"/>
        <v>0</v>
      </c>
    </row>
    <row r="167" spans="1:8" ht="31.5" x14ac:dyDescent="0.25">
      <c r="A167" s="224" t="s">
        <v>100</v>
      </c>
      <c r="B167" s="20" t="s">
        <v>1005</v>
      </c>
      <c r="C167" s="3" t="s">
        <v>95</v>
      </c>
      <c r="D167" s="3" t="s">
        <v>61</v>
      </c>
      <c r="E167" s="3" t="s">
        <v>20</v>
      </c>
      <c r="F167" s="7">
        <f>Ведомственная!G389</f>
        <v>17495</v>
      </c>
      <c r="G167" s="7">
        <f>Ведомственная!H389</f>
        <v>0</v>
      </c>
      <c r="H167" s="7">
        <f>Ведомственная!I389</f>
        <v>0</v>
      </c>
    </row>
    <row r="168" spans="1:8" ht="31.5" x14ac:dyDescent="0.25">
      <c r="A168" s="224" t="s">
        <v>1007</v>
      </c>
      <c r="B168" s="20" t="s">
        <v>1006</v>
      </c>
      <c r="C168" s="3"/>
      <c r="D168" s="3"/>
      <c r="E168" s="3"/>
      <c r="F168" s="7">
        <f>F169</f>
        <v>9053.2000000000007</v>
      </c>
      <c r="G168" s="7">
        <f t="shared" ref="G168:H168" si="82">G169</f>
        <v>0</v>
      </c>
      <c r="H168" s="7">
        <f t="shared" si="82"/>
        <v>0</v>
      </c>
    </row>
    <row r="169" spans="1:8" ht="31.5" x14ac:dyDescent="0.25">
      <c r="A169" s="224" t="s">
        <v>100</v>
      </c>
      <c r="B169" s="20" t="s">
        <v>1006</v>
      </c>
      <c r="C169" s="3" t="s">
        <v>95</v>
      </c>
      <c r="D169" s="3" t="s">
        <v>61</v>
      </c>
      <c r="E169" s="3" t="s">
        <v>20</v>
      </c>
      <c r="F169" s="7">
        <f>Ведомственная!G391</f>
        <v>9053.2000000000007</v>
      </c>
      <c r="G169" s="7">
        <f>Ведомственная!H391</f>
        <v>0</v>
      </c>
      <c r="H169" s="7">
        <f>Ведомственная!I391</f>
        <v>0</v>
      </c>
    </row>
    <row r="170" spans="1:8" ht="47.25" x14ac:dyDescent="0.25">
      <c r="A170" s="2" t="s">
        <v>1022</v>
      </c>
      <c r="B170" s="20" t="s">
        <v>1021</v>
      </c>
      <c r="C170" s="3"/>
      <c r="D170" s="3"/>
      <c r="E170" s="3"/>
      <c r="F170" s="7">
        <f>F171</f>
        <v>26.6</v>
      </c>
      <c r="G170" s="7">
        <f t="shared" ref="G170:H170" si="83">G171</f>
        <v>0</v>
      </c>
      <c r="H170" s="7">
        <f t="shared" si="83"/>
        <v>0</v>
      </c>
    </row>
    <row r="171" spans="1:8" ht="31.5" x14ac:dyDescent="0.25">
      <c r="A171" s="224" t="s">
        <v>100</v>
      </c>
      <c r="B171" s="20" t="s">
        <v>1021</v>
      </c>
      <c r="C171" s="3" t="s">
        <v>95</v>
      </c>
      <c r="D171" s="3" t="s">
        <v>61</v>
      </c>
      <c r="E171" s="3" t="s">
        <v>20</v>
      </c>
      <c r="F171" s="7">
        <f>Ведомственная!G396</f>
        <v>26.6</v>
      </c>
      <c r="G171" s="7">
        <f>Ведомственная!H396</f>
        <v>0</v>
      </c>
      <c r="H171" s="7">
        <f>Ведомственная!I396</f>
        <v>0</v>
      </c>
    </row>
    <row r="172" spans="1:8" ht="31.5" x14ac:dyDescent="0.25">
      <c r="A172" s="74" t="s">
        <v>697</v>
      </c>
      <c r="B172" s="20" t="s">
        <v>719</v>
      </c>
      <c r="C172" s="45"/>
      <c r="D172" s="3"/>
      <c r="E172" s="3"/>
      <c r="F172" s="7">
        <f>F173</f>
        <v>0</v>
      </c>
      <c r="G172" s="7">
        <f t="shared" ref="G172:H172" si="84">G173</f>
        <v>21581.4</v>
      </c>
      <c r="H172" s="7">
        <f t="shared" si="84"/>
        <v>20937.599999999999</v>
      </c>
    </row>
    <row r="173" spans="1:8" ht="31.5" x14ac:dyDescent="0.25">
      <c r="A173" s="74" t="s">
        <v>100</v>
      </c>
      <c r="B173" s="20" t="s">
        <v>719</v>
      </c>
      <c r="C173" s="45" t="s">
        <v>95</v>
      </c>
      <c r="D173" s="3" t="s">
        <v>61</v>
      </c>
      <c r="E173" s="3" t="s">
        <v>61</v>
      </c>
      <c r="F173" s="7">
        <f>Ведомственная!G576</f>
        <v>0</v>
      </c>
      <c r="G173" s="7">
        <f>Ведомственная!H576</f>
        <v>21581.4</v>
      </c>
      <c r="H173" s="7">
        <f>Ведомственная!I576</f>
        <v>20937.599999999999</v>
      </c>
    </row>
    <row r="174" spans="1:8" ht="63" x14ac:dyDescent="0.25">
      <c r="A174" s="134" t="s">
        <v>737</v>
      </c>
      <c r="B174" s="20" t="s">
        <v>738</v>
      </c>
      <c r="C174" s="3"/>
      <c r="D174" s="3"/>
      <c r="E174" s="3"/>
      <c r="F174" s="7">
        <f>F175+F177</f>
        <v>180161.7</v>
      </c>
      <c r="G174" s="7">
        <f t="shared" ref="G174:H174" si="85">G175+G177</f>
        <v>0</v>
      </c>
      <c r="H174" s="7">
        <f t="shared" si="85"/>
        <v>0</v>
      </c>
    </row>
    <row r="175" spans="1:8" ht="63" x14ac:dyDescent="0.25">
      <c r="A175" s="135" t="s">
        <v>739</v>
      </c>
      <c r="B175" s="20" t="s">
        <v>740</v>
      </c>
      <c r="C175" s="3"/>
      <c r="D175" s="3"/>
      <c r="E175" s="3"/>
      <c r="F175" s="7">
        <f>F176</f>
        <v>0</v>
      </c>
      <c r="G175" s="7">
        <f t="shared" ref="G175:H175" si="86">G176</f>
        <v>0</v>
      </c>
      <c r="H175" s="7">
        <f t="shared" si="86"/>
        <v>0</v>
      </c>
    </row>
    <row r="176" spans="1:8" ht="31.5" x14ac:dyDescent="0.25">
      <c r="A176" s="21" t="s">
        <v>100</v>
      </c>
      <c r="B176" s="20" t="s">
        <v>740</v>
      </c>
      <c r="C176" s="3" t="s">
        <v>95</v>
      </c>
      <c r="D176" s="3" t="s">
        <v>61</v>
      </c>
      <c r="E176" s="3" t="s">
        <v>20</v>
      </c>
      <c r="F176" s="7">
        <f>Ведомственная!G394</f>
        <v>0</v>
      </c>
      <c r="G176" s="7">
        <f>Ведомственная!H394</f>
        <v>0</v>
      </c>
      <c r="H176" s="7">
        <f>Ведомственная!I394</f>
        <v>0</v>
      </c>
    </row>
    <row r="177" spans="1:8" ht="94.5" x14ac:dyDescent="0.25">
      <c r="A177" s="21" t="s">
        <v>984</v>
      </c>
      <c r="B177" s="20" t="s">
        <v>983</v>
      </c>
      <c r="C177" s="3"/>
      <c r="D177" s="3"/>
      <c r="E177" s="3"/>
      <c r="F177" s="7">
        <f>F178</f>
        <v>180161.7</v>
      </c>
      <c r="G177" s="7">
        <f t="shared" ref="G177:H177" si="87">G178</f>
        <v>0</v>
      </c>
      <c r="H177" s="7">
        <f t="shared" si="87"/>
        <v>0</v>
      </c>
    </row>
    <row r="178" spans="1:8" ht="31.5" x14ac:dyDescent="0.25">
      <c r="A178" s="21" t="s">
        <v>100</v>
      </c>
      <c r="B178" s="20" t="s">
        <v>983</v>
      </c>
      <c r="C178" s="3" t="s">
        <v>95</v>
      </c>
      <c r="D178" s="3" t="s">
        <v>61</v>
      </c>
      <c r="E178" s="3" t="s">
        <v>20</v>
      </c>
      <c r="F178" s="7">
        <f>Ведомственная!G398</f>
        <v>180161.7</v>
      </c>
      <c r="G178" s="7">
        <f>Ведомственная!H398</f>
        <v>0</v>
      </c>
      <c r="H178" s="7">
        <f>Ведомственная!I398</f>
        <v>0</v>
      </c>
    </row>
    <row r="179" spans="1:8" ht="31.5" x14ac:dyDescent="0.25">
      <c r="A179" s="2" t="s">
        <v>698</v>
      </c>
      <c r="B179" s="3" t="s">
        <v>693</v>
      </c>
      <c r="C179" s="3"/>
      <c r="D179" s="3"/>
      <c r="E179" s="3"/>
      <c r="F179" s="7">
        <f>F180</f>
        <v>0</v>
      </c>
      <c r="G179" s="7">
        <f>G180</f>
        <v>553.1</v>
      </c>
      <c r="H179" s="7">
        <f>H180</f>
        <v>553.1</v>
      </c>
    </row>
    <row r="180" spans="1:8" ht="78.75" x14ac:dyDescent="0.25">
      <c r="A180" s="2" t="s">
        <v>695</v>
      </c>
      <c r="B180" s="3" t="s">
        <v>694</v>
      </c>
      <c r="C180" s="3"/>
      <c r="D180" s="3"/>
      <c r="E180" s="3"/>
      <c r="F180" s="7">
        <f>F181</f>
        <v>0</v>
      </c>
      <c r="G180" s="7">
        <f t="shared" ref="G180:H180" si="88">G181</f>
        <v>553.1</v>
      </c>
      <c r="H180" s="7">
        <f t="shared" si="88"/>
        <v>553.1</v>
      </c>
    </row>
    <row r="181" spans="1:8" ht="31.5" x14ac:dyDescent="0.25">
      <c r="A181" s="2" t="s">
        <v>100</v>
      </c>
      <c r="B181" s="3" t="s">
        <v>694</v>
      </c>
      <c r="C181" s="3" t="s">
        <v>95</v>
      </c>
      <c r="D181" s="3" t="s">
        <v>61</v>
      </c>
      <c r="E181" s="3" t="s">
        <v>20</v>
      </c>
      <c r="F181" s="7">
        <f>Ведомственная!G401</f>
        <v>0</v>
      </c>
      <c r="G181" s="7">
        <f>Ведомственная!H401</f>
        <v>553.1</v>
      </c>
      <c r="H181" s="7">
        <f>Ведомственная!I401</f>
        <v>553.1</v>
      </c>
    </row>
    <row r="182" spans="1:8" x14ac:dyDescent="0.25">
      <c r="A182" s="74" t="s">
        <v>669</v>
      </c>
      <c r="B182" s="44" t="s">
        <v>666</v>
      </c>
      <c r="C182" s="44"/>
      <c r="D182" s="3"/>
      <c r="E182" s="3"/>
      <c r="F182" s="7">
        <f>F183</f>
        <v>79771.3</v>
      </c>
      <c r="G182" s="7">
        <f t="shared" ref="G182:H182" si="89">G183</f>
        <v>0</v>
      </c>
      <c r="H182" s="7">
        <f t="shared" si="89"/>
        <v>0</v>
      </c>
    </row>
    <row r="183" spans="1:8" ht="31.5" x14ac:dyDescent="0.25">
      <c r="A183" s="74" t="s">
        <v>667</v>
      </c>
      <c r="B183" s="44" t="s">
        <v>668</v>
      </c>
      <c r="C183" s="44"/>
      <c r="D183" s="3"/>
      <c r="E183" s="3"/>
      <c r="F183" s="7">
        <f>F184</f>
        <v>79771.3</v>
      </c>
      <c r="G183" s="7">
        <f t="shared" ref="G183:H183" si="90">G184</f>
        <v>0</v>
      </c>
      <c r="H183" s="7">
        <f t="shared" si="90"/>
        <v>0</v>
      </c>
    </row>
    <row r="184" spans="1:8" ht="31.5" x14ac:dyDescent="0.25">
      <c r="A184" s="74" t="s">
        <v>100</v>
      </c>
      <c r="B184" s="44" t="s">
        <v>668</v>
      </c>
      <c r="C184" s="44">
        <v>400</v>
      </c>
      <c r="D184" s="3" t="s">
        <v>62</v>
      </c>
      <c r="E184" s="3" t="s">
        <v>61</v>
      </c>
      <c r="F184" s="7">
        <f>Ведомственная!G670</f>
        <v>79771.3</v>
      </c>
      <c r="G184" s="7">
        <f>Ведомственная!H670</f>
        <v>0</v>
      </c>
      <c r="H184" s="7">
        <f>Ведомственная!I670</f>
        <v>0</v>
      </c>
    </row>
    <row r="185" spans="1:8" ht="31.5" x14ac:dyDescent="0.25">
      <c r="A185" s="157" t="s">
        <v>511</v>
      </c>
      <c r="B185" s="44" t="s">
        <v>865</v>
      </c>
      <c r="C185" s="44"/>
      <c r="D185" s="3"/>
      <c r="E185" s="3"/>
      <c r="F185" s="7">
        <f>F186</f>
        <v>12537.4</v>
      </c>
      <c r="G185" s="7">
        <f t="shared" ref="G185:H185" si="91">G186</f>
        <v>0</v>
      </c>
      <c r="H185" s="7">
        <f t="shared" si="91"/>
        <v>0</v>
      </c>
    </row>
    <row r="186" spans="1:8" ht="63" x14ac:dyDescent="0.25">
      <c r="A186" s="157" t="s">
        <v>513</v>
      </c>
      <c r="B186" s="44" t="s">
        <v>866</v>
      </c>
      <c r="C186" s="44"/>
      <c r="D186" s="3"/>
      <c r="E186" s="3"/>
      <c r="F186" s="7">
        <f>F187</f>
        <v>12537.4</v>
      </c>
      <c r="G186" s="7">
        <f t="shared" ref="G186:H186" si="92">G187</f>
        <v>0</v>
      </c>
      <c r="H186" s="7">
        <f t="shared" si="92"/>
        <v>0</v>
      </c>
    </row>
    <row r="187" spans="1:8" ht="31.5" x14ac:dyDescent="0.25">
      <c r="A187" s="21" t="s">
        <v>100</v>
      </c>
      <c r="B187" s="44" t="s">
        <v>866</v>
      </c>
      <c r="C187" s="44" t="s">
        <v>95</v>
      </c>
      <c r="D187" s="3" t="s">
        <v>7</v>
      </c>
      <c r="E187" s="3" t="s">
        <v>9</v>
      </c>
      <c r="F187" s="7">
        <f>Ведомственная!G205</f>
        <v>12537.4</v>
      </c>
      <c r="G187" s="7">
        <f>Ведомственная!H205</f>
        <v>0</v>
      </c>
      <c r="H187" s="7">
        <f>Ведомственная!I205</f>
        <v>0</v>
      </c>
    </row>
    <row r="188" spans="1:8" ht="31.5" x14ac:dyDescent="0.25">
      <c r="A188" s="74" t="s">
        <v>528</v>
      </c>
      <c r="B188" s="75" t="s">
        <v>663</v>
      </c>
      <c r="C188" s="75"/>
      <c r="D188" s="3"/>
      <c r="E188" s="3"/>
      <c r="F188" s="7">
        <f>F189</f>
        <v>85946.9</v>
      </c>
      <c r="G188" s="7">
        <f t="shared" ref="G188:H188" si="93">G189</f>
        <v>29236.5</v>
      </c>
      <c r="H188" s="7">
        <f t="shared" si="93"/>
        <v>0</v>
      </c>
    </row>
    <row r="189" spans="1:8" ht="31.5" x14ac:dyDescent="0.25">
      <c r="A189" s="74" t="s">
        <v>664</v>
      </c>
      <c r="B189" s="75" t="s">
        <v>665</v>
      </c>
      <c r="C189" s="75"/>
      <c r="D189" s="3"/>
      <c r="E189" s="3"/>
      <c r="F189" s="7">
        <f>F190</f>
        <v>85946.9</v>
      </c>
      <c r="G189" s="7">
        <f t="shared" ref="G189:H189" si="94">G190</f>
        <v>29236.5</v>
      </c>
      <c r="H189" s="7">
        <f t="shared" si="94"/>
        <v>0</v>
      </c>
    </row>
    <row r="190" spans="1:8" ht="31.5" x14ac:dyDescent="0.25">
      <c r="A190" s="74" t="s">
        <v>100</v>
      </c>
      <c r="B190" s="75" t="s">
        <v>665</v>
      </c>
      <c r="C190" s="75" t="s">
        <v>95</v>
      </c>
      <c r="D190" s="3" t="s">
        <v>7</v>
      </c>
      <c r="E190" s="3" t="s">
        <v>64</v>
      </c>
      <c r="F190" s="7">
        <f>Ведомственная!G236</f>
        <v>85946.9</v>
      </c>
      <c r="G190" s="7">
        <f>Ведомственная!H236</f>
        <v>29236.5</v>
      </c>
      <c r="H190" s="7">
        <f>Ведомственная!I236</f>
        <v>0</v>
      </c>
    </row>
    <row r="191" spans="1:8" x14ac:dyDescent="0.25">
      <c r="A191" s="157" t="s">
        <v>166</v>
      </c>
      <c r="B191" s="20" t="s">
        <v>189</v>
      </c>
      <c r="C191" s="20"/>
      <c r="D191" s="3"/>
      <c r="E191" s="3"/>
      <c r="F191" s="7">
        <f>F192</f>
        <v>15191.3</v>
      </c>
      <c r="G191" s="7">
        <f t="shared" ref="G191:H192" si="95">G192</f>
        <v>13665.3</v>
      </c>
      <c r="H191" s="7">
        <f t="shared" si="95"/>
        <v>0</v>
      </c>
    </row>
    <row r="192" spans="1:8" ht="31.5" x14ac:dyDescent="0.25">
      <c r="A192" s="50" t="s">
        <v>297</v>
      </c>
      <c r="B192" s="20" t="s">
        <v>191</v>
      </c>
      <c r="C192" s="20"/>
      <c r="D192" s="3"/>
      <c r="E192" s="3"/>
      <c r="F192" s="7">
        <f>F193</f>
        <v>15191.3</v>
      </c>
      <c r="G192" s="7">
        <f t="shared" si="95"/>
        <v>13665.3</v>
      </c>
      <c r="H192" s="7">
        <f t="shared" si="95"/>
        <v>0</v>
      </c>
    </row>
    <row r="193" spans="1:8" x14ac:dyDescent="0.25">
      <c r="A193" s="50" t="s">
        <v>248</v>
      </c>
      <c r="B193" s="20" t="s">
        <v>298</v>
      </c>
      <c r="C193" s="20"/>
      <c r="D193" s="3"/>
      <c r="E193" s="3"/>
      <c r="F193" s="7">
        <f>F194+F195+F196</f>
        <v>15191.3</v>
      </c>
      <c r="G193" s="7">
        <f t="shared" ref="G193:H193" si="96">G194+G195+G196</f>
        <v>13665.3</v>
      </c>
      <c r="H193" s="7">
        <f t="shared" si="96"/>
        <v>0</v>
      </c>
    </row>
    <row r="194" spans="1:8" ht="63" x14ac:dyDescent="0.25">
      <c r="A194" s="50" t="s">
        <v>21</v>
      </c>
      <c r="B194" s="20" t="s">
        <v>298</v>
      </c>
      <c r="C194" s="20">
        <v>100</v>
      </c>
      <c r="D194" s="3" t="s">
        <v>7</v>
      </c>
      <c r="E194" s="3" t="s">
        <v>12</v>
      </c>
      <c r="F194" s="7">
        <f>Ведомственная!G336</f>
        <v>13874.699999999999</v>
      </c>
      <c r="G194" s="7">
        <f>Ведомственная!H336</f>
        <v>12622.9</v>
      </c>
      <c r="H194" s="7">
        <f>Ведомственная!I336</f>
        <v>0</v>
      </c>
    </row>
    <row r="195" spans="1:8" ht="31.5" x14ac:dyDescent="0.25">
      <c r="A195" s="50" t="s">
        <v>22</v>
      </c>
      <c r="B195" s="20" t="s">
        <v>298</v>
      </c>
      <c r="C195" s="20">
        <v>200</v>
      </c>
      <c r="D195" s="3" t="s">
        <v>7</v>
      </c>
      <c r="E195" s="3" t="s">
        <v>12</v>
      </c>
      <c r="F195" s="7">
        <f>Ведомственная!G337</f>
        <v>1301.0999999999999</v>
      </c>
      <c r="G195" s="7">
        <f>Ведомственная!H337</f>
        <v>1026.9000000000001</v>
      </c>
      <c r="H195" s="7">
        <f>Ведомственная!I337</f>
        <v>0</v>
      </c>
    </row>
    <row r="196" spans="1:8" x14ac:dyDescent="0.25">
      <c r="A196" s="50" t="s">
        <v>10</v>
      </c>
      <c r="B196" s="20" t="s">
        <v>298</v>
      </c>
      <c r="C196" s="20">
        <v>800</v>
      </c>
      <c r="D196" s="3" t="s">
        <v>7</v>
      </c>
      <c r="E196" s="3" t="s">
        <v>12</v>
      </c>
      <c r="F196" s="7">
        <f>Ведомственная!G338</f>
        <v>15.5</v>
      </c>
      <c r="G196" s="7">
        <f>Ведомственная!H338</f>
        <v>15.5</v>
      </c>
      <c r="H196" s="7">
        <f>Ведомственная!I338</f>
        <v>0</v>
      </c>
    </row>
    <row r="197" spans="1:8" x14ac:dyDescent="0.25">
      <c r="A197" s="50" t="s">
        <v>318</v>
      </c>
      <c r="B197" s="20" t="s">
        <v>319</v>
      </c>
      <c r="C197" s="20"/>
      <c r="D197" s="3"/>
      <c r="E197" s="3"/>
      <c r="F197" s="7">
        <f>F198+F202+F206+F211+F214</f>
        <v>36996</v>
      </c>
      <c r="G197" s="7">
        <f>G198+G202+G206+G211+G214</f>
        <v>172349.5</v>
      </c>
      <c r="H197" s="7">
        <f>H198+H202+H206+H211+H214</f>
        <v>118274.1</v>
      </c>
    </row>
    <row r="198" spans="1:8" x14ac:dyDescent="0.25">
      <c r="A198" s="50" t="s">
        <v>320</v>
      </c>
      <c r="B198" s="20" t="s">
        <v>321</v>
      </c>
      <c r="C198" s="20"/>
      <c r="D198" s="3"/>
      <c r="E198" s="3"/>
      <c r="F198" s="7">
        <f>F199</f>
        <v>4686.5999999999995</v>
      </c>
      <c r="G198" s="7">
        <f t="shared" ref="G198:H198" si="97">G199</f>
        <v>16468.8</v>
      </c>
      <c r="H198" s="7">
        <f t="shared" si="97"/>
        <v>0</v>
      </c>
    </row>
    <row r="199" spans="1:8" ht="31.5" x14ac:dyDescent="0.25">
      <c r="A199" s="50" t="s">
        <v>322</v>
      </c>
      <c r="B199" s="20" t="s">
        <v>323</v>
      </c>
      <c r="C199" s="20"/>
      <c r="D199" s="3"/>
      <c r="E199" s="3"/>
      <c r="F199" s="7">
        <f>F200+F201</f>
        <v>4686.5999999999995</v>
      </c>
      <c r="G199" s="7">
        <f t="shared" ref="G199:H199" si="98">G200+G201</f>
        <v>16468.8</v>
      </c>
      <c r="H199" s="7">
        <f t="shared" si="98"/>
        <v>0</v>
      </c>
    </row>
    <row r="200" spans="1:8" ht="31.5" x14ac:dyDescent="0.25">
      <c r="A200" s="50" t="s">
        <v>100</v>
      </c>
      <c r="B200" s="20" t="s">
        <v>323</v>
      </c>
      <c r="C200" s="20">
        <v>400</v>
      </c>
      <c r="D200" s="3" t="s">
        <v>47</v>
      </c>
      <c r="E200" s="3" t="s">
        <v>64</v>
      </c>
      <c r="F200" s="7">
        <f>Ведомственная!G632</f>
        <v>0</v>
      </c>
      <c r="G200" s="7">
        <f>Ведомственная!H632</f>
        <v>9750</v>
      </c>
      <c r="H200" s="7">
        <f>Ведомственная!I632</f>
        <v>0</v>
      </c>
    </row>
    <row r="201" spans="1:8" ht="31.5" x14ac:dyDescent="0.25">
      <c r="A201" s="50" t="s">
        <v>100</v>
      </c>
      <c r="B201" s="20" t="s">
        <v>323</v>
      </c>
      <c r="C201" s="20">
        <v>400</v>
      </c>
      <c r="D201" s="3" t="s">
        <v>62</v>
      </c>
      <c r="E201" s="3" t="s">
        <v>61</v>
      </c>
      <c r="F201" s="7">
        <f>Ведомственная!G674</f>
        <v>4686.5999999999995</v>
      </c>
      <c r="G201" s="7">
        <f>Ведомственная!H674</f>
        <v>6718.8</v>
      </c>
      <c r="H201" s="7">
        <f>Ведомственная!I674</f>
        <v>0</v>
      </c>
    </row>
    <row r="202" spans="1:8" ht="31.5" x14ac:dyDescent="0.25">
      <c r="A202" s="50" t="s">
        <v>701</v>
      </c>
      <c r="B202" s="20" t="s">
        <v>324</v>
      </c>
      <c r="C202" s="20"/>
      <c r="D202" s="3"/>
      <c r="E202" s="3"/>
      <c r="F202" s="7">
        <f>F203</f>
        <v>8547.9</v>
      </c>
      <c r="G202" s="7">
        <f t="shared" ref="G202:H202" si="99">G203</f>
        <v>26574.799999999999</v>
      </c>
      <c r="H202" s="7">
        <f t="shared" si="99"/>
        <v>0</v>
      </c>
    </row>
    <row r="203" spans="1:8" ht="31.5" x14ac:dyDescent="0.25">
      <c r="A203" s="50" t="s">
        <v>322</v>
      </c>
      <c r="B203" s="20" t="s">
        <v>325</v>
      </c>
      <c r="C203" s="20"/>
      <c r="D203" s="3"/>
      <c r="E203" s="3"/>
      <c r="F203" s="7">
        <f>F204+F205</f>
        <v>8547.9</v>
      </c>
      <c r="G203" s="7">
        <f t="shared" ref="G203:H203" si="100">G204+G205</f>
        <v>26574.799999999999</v>
      </c>
      <c r="H203" s="7">
        <f t="shared" si="100"/>
        <v>0</v>
      </c>
    </row>
    <row r="204" spans="1:8" ht="31.5" x14ac:dyDescent="0.25">
      <c r="A204" s="50" t="s">
        <v>100</v>
      </c>
      <c r="B204" s="20" t="s">
        <v>325</v>
      </c>
      <c r="C204" s="20">
        <v>400</v>
      </c>
      <c r="D204" s="3" t="s">
        <v>61</v>
      </c>
      <c r="E204" s="3" t="s">
        <v>20</v>
      </c>
      <c r="F204" s="7">
        <f>Ведомственная!G405</f>
        <v>519.89999999999964</v>
      </c>
      <c r="G204" s="7">
        <f>Ведомственная!H405</f>
        <v>26574.799999999999</v>
      </c>
      <c r="H204" s="7">
        <f>Ведомственная!I405</f>
        <v>0</v>
      </c>
    </row>
    <row r="205" spans="1:8" ht="31.5" x14ac:dyDescent="0.25">
      <c r="A205" s="50" t="s">
        <v>100</v>
      </c>
      <c r="B205" s="20" t="s">
        <v>325</v>
      </c>
      <c r="C205" s="20">
        <v>400</v>
      </c>
      <c r="D205" s="3" t="s">
        <v>61</v>
      </c>
      <c r="E205" s="3" t="s">
        <v>61</v>
      </c>
      <c r="F205" s="7">
        <f>Ведомственная!G580</f>
        <v>8028</v>
      </c>
      <c r="G205" s="7">
        <f>Ведомственная!H580</f>
        <v>0</v>
      </c>
      <c r="H205" s="7">
        <f>Ведомственная!I580</f>
        <v>0</v>
      </c>
    </row>
    <row r="206" spans="1:8" ht="47.25" x14ac:dyDescent="0.25">
      <c r="A206" s="50" t="s">
        <v>718</v>
      </c>
      <c r="B206" s="20" t="s">
        <v>326</v>
      </c>
      <c r="C206" s="20"/>
      <c r="D206" s="3"/>
      <c r="E206" s="3"/>
      <c r="F206" s="7">
        <f>F207</f>
        <v>17051.800000000003</v>
      </c>
      <c r="G206" s="7">
        <f t="shared" ref="G206:H206" si="101">G207</f>
        <v>54756.200000000004</v>
      </c>
      <c r="H206" s="7">
        <f t="shared" si="101"/>
        <v>118274.1</v>
      </c>
    </row>
    <row r="207" spans="1:8" ht="31.5" x14ac:dyDescent="0.25">
      <c r="A207" s="50" t="s">
        <v>322</v>
      </c>
      <c r="B207" s="20" t="s">
        <v>327</v>
      </c>
      <c r="C207" s="20"/>
      <c r="D207" s="3"/>
      <c r="E207" s="3"/>
      <c r="F207" s="7">
        <f>SUM(F208:F210)</f>
        <v>17051.800000000003</v>
      </c>
      <c r="G207" s="7">
        <f t="shared" ref="G207:H207" si="102">SUM(G208:G210)</f>
        <v>54756.200000000004</v>
      </c>
      <c r="H207" s="7">
        <f t="shared" si="102"/>
        <v>118274.1</v>
      </c>
    </row>
    <row r="208" spans="1:8" ht="31.5" x14ac:dyDescent="0.25">
      <c r="A208" s="50" t="s">
        <v>100</v>
      </c>
      <c r="B208" s="20" t="s">
        <v>327</v>
      </c>
      <c r="C208" s="20">
        <v>400</v>
      </c>
      <c r="D208" s="3" t="s">
        <v>7</v>
      </c>
      <c r="E208" s="3" t="s">
        <v>9</v>
      </c>
      <c r="F208" s="7">
        <f>Ведомственная!G209</f>
        <v>163</v>
      </c>
      <c r="G208" s="7">
        <f>Ведомственная!H209</f>
        <v>0</v>
      </c>
      <c r="H208" s="7">
        <f>Ведомственная!I209</f>
        <v>0</v>
      </c>
    </row>
    <row r="209" spans="1:8" ht="31.5" x14ac:dyDescent="0.25">
      <c r="A209" s="50" t="s">
        <v>100</v>
      </c>
      <c r="B209" s="20" t="s">
        <v>327</v>
      </c>
      <c r="C209" s="20">
        <v>400</v>
      </c>
      <c r="D209" s="3" t="s">
        <v>7</v>
      </c>
      <c r="E209" s="3" t="s">
        <v>64</v>
      </c>
      <c r="F209" s="7">
        <f>Ведомственная!G240</f>
        <v>8319.6</v>
      </c>
      <c r="G209" s="7">
        <f>Ведомственная!H240</f>
        <v>54756.200000000004</v>
      </c>
      <c r="H209" s="7">
        <f>Ведомственная!I240</f>
        <v>118274.1</v>
      </c>
    </row>
    <row r="210" spans="1:8" ht="31.5" x14ac:dyDescent="0.25">
      <c r="A210" s="50" t="s">
        <v>100</v>
      </c>
      <c r="B210" s="20" t="s">
        <v>327</v>
      </c>
      <c r="C210" s="20">
        <v>400</v>
      </c>
      <c r="D210" s="3" t="s">
        <v>61</v>
      </c>
      <c r="E210" s="3" t="s">
        <v>24</v>
      </c>
      <c r="F210" s="7">
        <f>Ведомственная!G452</f>
        <v>8569.2000000000007</v>
      </c>
      <c r="G210" s="7">
        <f>Ведомственная!H452</f>
        <v>0</v>
      </c>
      <c r="H210" s="7">
        <f>Ведомственная!I452</f>
        <v>0</v>
      </c>
    </row>
    <row r="211" spans="1:8" x14ac:dyDescent="0.25">
      <c r="A211" s="50" t="s">
        <v>328</v>
      </c>
      <c r="B211" s="20" t="s">
        <v>329</v>
      </c>
      <c r="C211" s="20"/>
      <c r="D211" s="3"/>
      <c r="E211" s="3"/>
      <c r="F211" s="7">
        <f>F212</f>
        <v>4743.8999999999996</v>
      </c>
      <c r="G211" s="7">
        <f t="shared" ref="G211:H211" si="103">G212</f>
        <v>10138.6</v>
      </c>
      <c r="H211" s="7">
        <f t="shared" si="103"/>
        <v>0</v>
      </c>
    </row>
    <row r="212" spans="1:8" ht="31.5" x14ac:dyDescent="0.25">
      <c r="A212" s="50" t="s">
        <v>322</v>
      </c>
      <c r="B212" s="20" t="s">
        <v>330</v>
      </c>
      <c r="C212" s="20"/>
      <c r="D212" s="3"/>
      <c r="E212" s="3"/>
      <c r="F212" s="7">
        <f>SUM(F213:F213)</f>
        <v>4743.8999999999996</v>
      </c>
      <c r="G212" s="7">
        <f>SUM(G213:G213)</f>
        <v>10138.6</v>
      </c>
      <c r="H212" s="7">
        <f>SUM(H213:H213)</f>
        <v>0</v>
      </c>
    </row>
    <row r="213" spans="1:8" ht="31.5" x14ac:dyDescent="0.25">
      <c r="A213" s="50" t="s">
        <v>100</v>
      </c>
      <c r="B213" s="20" t="s">
        <v>330</v>
      </c>
      <c r="C213" s="20">
        <v>400</v>
      </c>
      <c r="D213" s="3" t="s">
        <v>61</v>
      </c>
      <c r="E213" s="3" t="s">
        <v>20</v>
      </c>
      <c r="F213" s="7">
        <f>Ведомственная!G408</f>
        <v>4743.8999999999996</v>
      </c>
      <c r="G213" s="7">
        <f>Ведомственная!H408</f>
        <v>10138.6</v>
      </c>
      <c r="H213" s="7">
        <f>Ведомственная!I408</f>
        <v>0</v>
      </c>
    </row>
    <row r="214" spans="1:8" ht="63" x14ac:dyDescent="0.25">
      <c r="A214" s="50" t="s">
        <v>331</v>
      </c>
      <c r="B214" s="20" t="s">
        <v>332</v>
      </c>
      <c r="C214" s="20"/>
      <c r="D214" s="3"/>
      <c r="E214" s="3"/>
      <c r="F214" s="7">
        <f>F215</f>
        <v>1965.7999999999993</v>
      </c>
      <c r="G214" s="7">
        <f t="shared" ref="G214:H215" si="104">G215</f>
        <v>64411.1</v>
      </c>
      <c r="H214" s="7">
        <f t="shared" si="104"/>
        <v>0</v>
      </c>
    </row>
    <row r="215" spans="1:8" x14ac:dyDescent="0.25">
      <c r="A215" s="2" t="s">
        <v>232</v>
      </c>
      <c r="B215" s="20" t="s">
        <v>333</v>
      </c>
      <c r="C215" s="20"/>
      <c r="D215" s="3"/>
      <c r="E215" s="3"/>
      <c r="F215" s="7">
        <f>F216</f>
        <v>1965.7999999999993</v>
      </c>
      <c r="G215" s="7">
        <f t="shared" si="104"/>
        <v>64411.1</v>
      </c>
      <c r="H215" s="7">
        <f t="shared" si="104"/>
        <v>0</v>
      </c>
    </row>
    <row r="216" spans="1:8" ht="31.5" x14ac:dyDescent="0.25">
      <c r="A216" s="22" t="s">
        <v>22</v>
      </c>
      <c r="B216" s="20" t="s">
        <v>333</v>
      </c>
      <c r="C216" s="20">
        <v>200</v>
      </c>
      <c r="D216" s="3" t="s">
        <v>9</v>
      </c>
      <c r="E216" s="3" t="s">
        <v>17</v>
      </c>
      <c r="F216" s="7">
        <f>Ведомственная!G644</f>
        <v>1965.7999999999993</v>
      </c>
      <c r="G216" s="7">
        <f>Ведомственная!H644</f>
        <v>64411.1</v>
      </c>
      <c r="H216" s="7">
        <f>Ведомственная!I644</f>
        <v>0</v>
      </c>
    </row>
    <row r="217" spans="1:8" ht="47.25" x14ac:dyDescent="0.25">
      <c r="A217" s="52" t="s">
        <v>711</v>
      </c>
      <c r="B217" s="53" t="s">
        <v>159</v>
      </c>
      <c r="C217" s="53"/>
      <c r="D217" s="57"/>
      <c r="E217" s="57"/>
      <c r="F217" s="55">
        <f>F218</f>
        <v>1808.8</v>
      </c>
      <c r="G217" s="55">
        <f t="shared" ref="G217:H217" si="105">G218</f>
        <v>1000</v>
      </c>
      <c r="H217" s="55">
        <f t="shared" si="105"/>
        <v>1000</v>
      </c>
    </row>
    <row r="218" spans="1:8" x14ac:dyDescent="0.25">
      <c r="A218" s="157" t="s">
        <v>166</v>
      </c>
      <c r="B218" s="20" t="s">
        <v>193</v>
      </c>
      <c r="C218" s="158"/>
      <c r="D218" s="3"/>
      <c r="E218" s="3"/>
      <c r="F218" s="7">
        <f>F219</f>
        <v>1808.8</v>
      </c>
      <c r="G218" s="7">
        <f t="shared" ref="G218:H218" si="106">G219</f>
        <v>1000</v>
      </c>
      <c r="H218" s="7">
        <f t="shared" si="106"/>
        <v>1000</v>
      </c>
    </row>
    <row r="219" spans="1:8" ht="47.25" x14ac:dyDescent="0.25">
      <c r="A219" s="157" t="s">
        <v>291</v>
      </c>
      <c r="B219" s="20" t="s">
        <v>190</v>
      </c>
      <c r="C219" s="158"/>
      <c r="D219" s="3"/>
      <c r="E219" s="3"/>
      <c r="F219" s="7">
        <f>F220</f>
        <v>1808.8</v>
      </c>
      <c r="G219" s="7">
        <f t="shared" ref="G219:H219" si="107">G220</f>
        <v>1000</v>
      </c>
      <c r="H219" s="7">
        <f t="shared" si="107"/>
        <v>1000</v>
      </c>
    </row>
    <row r="220" spans="1:8" ht="37.5" customHeight="1" x14ac:dyDescent="0.25">
      <c r="A220" s="157" t="s">
        <v>346</v>
      </c>
      <c r="B220" s="20" t="s">
        <v>192</v>
      </c>
      <c r="C220" s="158"/>
      <c r="D220" s="3"/>
      <c r="E220" s="3"/>
      <c r="F220" s="7">
        <f>F221</f>
        <v>1808.8</v>
      </c>
      <c r="G220" s="7">
        <f t="shared" ref="G220:H220" si="108">G221</f>
        <v>1000</v>
      </c>
      <c r="H220" s="7">
        <f t="shared" si="108"/>
        <v>1000</v>
      </c>
    </row>
    <row r="221" spans="1:8" ht="31.5" x14ac:dyDescent="0.25">
      <c r="A221" s="22" t="s">
        <v>90</v>
      </c>
      <c r="B221" s="20" t="s">
        <v>192</v>
      </c>
      <c r="C221" s="158" t="s">
        <v>49</v>
      </c>
      <c r="D221" s="3" t="s">
        <v>7</v>
      </c>
      <c r="E221" s="3" t="s">
        <v>12</v>
      </c>
      <c r="F221" s="7">
        <f>Ведомственная!G343</f>
        <v>1808.8</v>
      </c>
      <c r="G221" s="7">
        <f>Ведомственная!H343</f>
        <v>1000</v>
      </c>
      <c r="H221" s="7">
        <f>Ведомственная!I343</f>
        <v>1000</v>
      </c>
    </row>
    <row r="222" spans="1:8" ht="31.5" x14ac:dyDescent="0.25">
      <c r="A222" s="52" t="s">
        <v>723</v>
      </c>
      <c r="B222" s="53" t="s">
        <v>154</v>
      </c>
      <c r="C222" s="53"/>
      <c r="D222" s="57"/>
      <c r="E222" s="57"/>
      <c r="F222" s="55">
        <f>F223</f>
        <v>0</v>
      </c>
      <c r="G222" s="55">
        <f t="shared" ref="G222:G223" si="109">G223</f>
        <v>200</v>
      </c>
      <c r="H222" s="55">
        <f t="shared" ref="H222:H223" si="110">H223</f>
        <v>200</v>
      </c>
    </row>
    <row r="223" spans="1:8" x14ac:dyDescent="0.25">
      <c r="A223" s="157" t="s">
        <v>166</v>
      </c>
      <c r="B223" s="20" t="s">
        <v>194</v>
      </c>
      <c r="C223" s="20"/>
      <c r="D223" s="3"/>
      <c r="E223" s="3"/>
      <c r="F223" s="7">
        <f>F224</f>
        <v>0</v>
      </c>
      <c r="G223" s="7">
        <f t="shared" si="109"/>
        <v>200</v>
      </c>
      <c r="H223" s="7">
        <f t="shared" si="110"/>
        <v>200</v>
      </c>
    </row>
    <row r="224" spans="1:8" ht="47.25" x14ac:dyDescent="0.25">
      <c r="A224" s="2" t="s">
        <v>286</v>
      </c>
      <c r="B224" s="20" t="s">
        <v>195</v>
      </c>
      <c r="C224" s="20"/>
      <c r="D224" s="3"/>
      <c r="E224" s="3"/>
      <c r="F224" s="7">
        <f>F225</f>
        <v>0</v>
      </c>
      <c r="G224" s="7">
        <f t="shared" ref="G224:H224" si="111">G225</f>
        <v>200</v>
      </c>
      <c r="H224" s="7">
        <f t="shared" si="111"/>
        <v>200</v>
      </c>
    </row>
    <row r="225" spans="1:8" x14ac:dyDescent="0.25">
      <c r="A225" s="157" t="s">
        <v>18</v>
      </c>
      <c r="B225" s="20" t="s">
        <v>287</v>
      </c>
      <c r="C225" s="20"/>
      <c r="D225" s="3"/>
      <c r="E225" s="3"/>
      <c r="F225" s="7">
        <f>F226</f>
        <v>0</v>
      </c>
      <c r="G225" s="7">
        <f t="shared" ref="G225:H225" si="112">G226</f>
        <v>200</v>
      </c>
      <c r="H225" s="7">
        <f t="shared" si="112"/>
        <v>200</v>
      </c>
    </row>
    <row r="226" spans="1:8" ht="31.5" x14ac:dyDescent="0.25">
      <c r="A226" s="22" t="s">
        <v>22</v>
      </c>
      <c r="B226" s="20" t="s">
        <v>287</v>
      </c>
      <c r="C226" s="20">
        <v>200</v>
      </c>
      <c r="D226" s="3" t="s">
        <v>7</v>
      </c>
      <c r="E226" s="3" t="s">
        <v>12</v>
      </c>
      <c r="F226" s="7">
        <f>Ведомственная!G348</f>
        <v>0</v>
      </c>
      <c r="G226" s="7">
        <f>Ведомственная!H348</f>
        <v>200</v>
      </c>
      <c r="H226" s="7">
        <f>Ведомственная!I348</f>
        <v>200</v>
      </c>
    </row>
    <row r="227" spans="1:8" ht="31.5" x14ac:dyDescent="0.25">
      <c r="A227" s="52" t="s">
        <v>114</v>
      </c>
      <c r="B227" s="56" t="s">
        <v>155</v>
      </c>
      <c r="C227" s="53"/>
      <c r="D227" s="57"/>
      <c r="E227" s="57"/>
      <c r="F227" s="55">
        <f>F228</f>
        <v>7300</v>
      </c>
      <c r="G227" s="55">
        <f t="shared" ref="G227:H227" si="113">G228</f>
        <v>5750</v>
      </c>
      <c r="H227" s="55">
        <f t="shared" si="113"/>
        <v>5750</v>
      </c>
    </row>
    <row r="228" spans="1:8" x14ac:dyDescent="0.25">
      <c r="A228" s="157" t="s">
        <v>166</v>
      </c>
      <c r="B228" s="158" t="s">
        <v>196</v>
      </c>
      <c r="C228" s="20"/>
      <c r="D228" s="3"/>
      <c r="E228" s="3"/>
      <c r="F228" s="7">
        <f>F229+F232</f>
        <v>7300</v>
      </c>
      <c r="G228" s="7">
        <f t="shared" ref="G228:H228" si="114">G229+G232</f>
        <v>5750</v>
      </c>
      <c r="H228" s="7">
        <f t="shared" si="114"/>
        <v>5750</v>
      </c>
    </row>
    <row r="229" spans="1:8" ht="47.25" x14ac:dyDescent="0.25">
      <c r="A229" s="157" t="s">
        <v>228</v>
      </c>
      <c r="B229" s="158" t="s">
        <v>197</v>
      </c>
      <c r="C229" s="20"/>
      <c r="D229" s="3"/>
      <c r="E229" s="3"/>
      <c r="F229" s="7">
        <f>F230</f>
        <v>6200</v>
      </c>
      <c r="G229" s="7">
        <f t="shared" ref="G229:H229" si="115">G230</f>
        <v>5000</v>
      </c>
      <c r="H229" s="7">
        <f t="shared" si="115"/>
        <v>5000</v>
      </c>
    </row>
    <row r="230" spans="1:8" ht="47.25" x14ac:dyDescent="0.25">
      <c r="A230" s="157" t="s">
        <v>130</v>
      </c>
      <c r="B230" s="158" t="s">
        <v>198</v>
      </c>
      <c r="C230" s="158"/>
      <c r="D230" s="3"/>
      <c r="E230" s="3"/>
      <c r="F230" s="7">
        <f>F231</f>
        <v>6200</v>
      </c>
      <c r="G230" s="7">
        <f t="shared" ref="G230:H230" si="116">G231</f>
        <v>5000</v>
      </c>
      <c r="H230" s="7">
        <f t="shared" si="116"/>
        <v>5000</v>
      </c>
    </row>
    <row r="231" spans="1:8" ht="31.5" x14ac:dyDescent="0.25">
      <c r="A231" s="157" t="s">
        <v>90</v>
      </c>
      <c r="B231" s="158" t="s">
        <v>198</v>
      </c>
      <c r="C231" s="158" t="s">
        <v>49</v>
      </c>
      <c r="D231" s="3" t="s">
        <v>7</v>
      </c>
      <c r="E231" s="3" t="s">
        <v>12</v>
      </c>
      <c r="F231" s="7">
        <f>SUM(Ведомственная!G353)</f>
        <v>6200</v>
      </c>
      <c r="G231" s="7">
        <f>SUM(Ведомственная!H353)</f>
        <v>5000</v>
      </c>
      <c r="H231" s="7">
        <f>SUM(Ведомственная!I353)</f>
        <v>5000</v>
      </c>
    </row>
    <row r="232" spans="1:8" ht="31.5" x14ac:dyDescent="0.25">
      <c r="A232" s="157" t="s">
        <v>229</v>
      </c>
      <c r="B232" s="158" t="s">
        <v>199</v>
      </c>
      <c r="C232" s="158"/>
      <c r="D232" s="3"/>
      <c r="E232" s="3"/>
      <c r="F232" s="7">
        <f>F233</f>
        <v>1100</v>
      </c>
      <c r="G232" s="7">
        <f t="shared" ref="G232:H232" si="117">G233</f>
        <v>750</v>
      </c>
      <c r="H232" s="7">
        <f t="shared" si="117"/>
        <v>750</v>
      </c>
    </row>
    <row r="233" spans="1:8" ht="47.25" x14ac:dyDescent="0.25">
      <c r="A233" s="157" t="s">
        <v>130</v>
      </c>
      <c r="B233" s="158" t="s">
        <v>200</v>
      </c>
      <c r="C233" s="158"/>
      <c r="D233" s="3"/>
      <c r="E233" s="3"/>
      <c r="F233" s="7">
        <f>F234</f>
        <v>1100</v>
      </c>
      <c r="G233" s="7">
        <f t="shared" ref="G233:H233" si="118">G234</f>
        <v>750</v>
      </c>
      <c r="H233" s="7">
        <f t="shared" si="118"/>
        <v>750</v>
      </c>
    </row>
    <row r="234" spans="1:8" ht="31.5" x14ac:dyDescent="0.25">
      <c r="A234" s="157" t="s">
        <v>90</v>
      </c>
      <c r="B234" s="158" t="s">
        <v>200</v>
      </c>
      <c r="C234" s="158" t="s">
        <v>49</v>
      </c>
      <c r="D234" s="3" t="s">
        <v>7</v>
      </c>
      <c r="E234" s="3" t="s">
        <v>12</v>
      </c>
      <c r="F234" s="7">
        <f>Ведомственная!G356</f>
        <v>1100</v>
      </c>
      <c r="G234" s="7">
        <f>Ведомственная!H356</f>
        <v>750</v>
      </c>
      <c r="H234" s="7">
        <f>Ведомственная!I356</f>
        <v>750</v>
      </c>
    </row>
    <row r="235" spans="1:8" ht="47.25" x14ac:dyDescent="0.25">
      <c r="A235" s="52" t="s">
        <v>113</v>
      </c>
      <c r="B235" s="53" t="s">
        <v>151</v>
      </c>
      <c r="C235" s="53"/>
      <c r="D235" s="57"/>
      <c r="E235" s="57"/>
      <c r="F235" s="55">
        <f>F236</f>
        <v>8875.9</v>
      </c>
      <c r="G235" s="55">
        <f t="shared" ref="G235:H235" si="119">G236</f>
        <v>8828.4</v>
      </c>
      <c r="H235" s="55">
        <f t="shared" si="119"/>
        <v>8828.4</v>
      </c>
    </row>
    <row r="236" spans="1:8" x14ac:dyDescent="0.25">
      <c r="A236" s="157" t="s">
        <v>166</v>
      </c>
      <c r="B236" s="20" t="s">
        <v>182</v>
      </c>
      <c r="C236" s="20"/>
      <c r="D236" s="3"/>
      <c r="E236" s="3"/>
      <c r="F236" s="7">
        <f>F237+F240</f>
        <v>8875.9</v>
      </c>
      <c r="G236" s="7">
        <f t="shared" ref="G236:H236" si="120">G237+G240</f>
        <v>8828.4</v>
      </c>
      <c r="H236" s="7">
        <f t="shared" si="120"/>
        <v>8828.4</v>
      </c>
    </row>
    <row r="237" spans="1:8" ht="31.5" x14ac:dyDescent="0.25">
      <c r="A237" s="157" t="s">
        <v>239</v>
      </c>
      <c r="B237" s="20" t="s">
        <v>184</v>
      </c>
      <c r="C237" s="20"/>
      <c r="D237" s="3"/>
      <c r="E237" s="3"/>
      <c r="F237" s="7">
        <f>F238</f>
        <v>8639.5</v>
      </c>
      <c r="G237" s="7">
        <f t="shared" ref="G237:H237" si="121">G238</f>
        <v>8592</v>
      </c>
      <c r="H237" s="7">
        <f t="shared" si="121"/>
        <v>8592</v>
      </c>
    </row>
    <row r="238" spans="1:8" x14ac:dyDescent="0.25">
      <c r="A238" s="157" t="s">
        <v>248</v>
      </c>
      <c r="B238" s="20" t="s">
        <v>249</v>
      </c>
      <c r="C238" s="20"/>
      <c r="D238" s="3"/>
      <c r="E238" s="3"/>
      <c r="F238" s="7">
        <f>F239</f>
        <v>8639.5</v>
      </c>
      <c r="G238" s="7">
        <f t="shared" ref="G238:H238" si="122">G239</f>
        <v>8592</v>
      </c>
      <c r="H238" s="7">
        <f t="shared" si="122"/>
        <v>8592</v>
      </c>
    </row>
    <row r="239" spans="1:8" ht="31.5" x14ac:dyDescent="0.25">
      <c r="A239" s="157" t="s">
        <v>90</v>
      </c>
      <c r="B239" s="20" t="s">
        <v>249</v>
      </c>
      <c r="C239" s="20">
        <v>600</v>
      </c>
      <c r="D239" s="3" t="s">
        <v>17</v>
      </c>
      <c r="E239" s="3" t="s">
        <v>34</v>
      </c>
      <c r="F239" s="7">
        <f>SUM(Ведомственная!G121)</f>
        <v>8639.5</v>
      </c>
      <c r="G239" s="7">
        <f>SUM(Ведомственная!H121)</f>
        <v>8592</v>
      </c>
      <c r="H239" s="7">
        <f>SUM(Ведомственная!I121)</f>
        <v>8592</v>
      </c>
    </row>
    <row r="240" spans="1:8" ht="31.5" x14ac:dyDescent="0.25">
      <c r="A240" s="157" t="s">
        <v>240</v>
      </c>
      <c r="B240" s="20" t="s">
        <v>185</v>
      </c>
      <c r="C240" s="20"/>
      <c r="D240" s="3"/>
      <c r="E240" s="3"/>
      <c r="F240" s="7">
        <f>F241</f>
        <v>236.4</v>
      </c>
      <c r="G240" s="7">
        <f t="shared" ref="G240:H240" si="123">G241</f>
        <v>236.4</v>
      </c>
      <c r="H240" s="7">
        <f t="shared" si="123"/>
        <v>236.4</v>
      </c>
    </row>
    <row r="241" spans="1:8" ht="63" x14ac:dyDescent="0.25">
      <c r="A241" s="157" t="s">
        <v>341</v>
      </c>
      <c r="B241" s="20" t="s">
        <v>241</v>
      </c>
      <c r="C241" s="20"/>
      <c r="D241" s="3"/>
      <c r="E241" s="3"/>
      <c r="F241" s="7">
        <f>F242</f>
        <v>236.4</v>
      </c>
      <c r="G241" s="7">
        <f t="shared" ref="G241:H241" si="124">G242</f>
        <v>236.4</v>
      </c>
      <c r="H241" s="7">
        <f t="shared" si="124"/>
        <v>236.4</v>
      </c>
    </row>
    <row r="242" spans="1:8" ht="31.5" x14ac:dyDescent="0.25">
      <c r="A242" s="157" t="s">
        <v>90</v>
      </c>
      <c r="B242" s="20" t="s">
        <v>241</v>
      </c>
      <c r="C242" s="20">
        <v>600</v>
      </c>
      <c r="D242" s="3" t="s">
        <v>17</v>
      </c>
      <c r="E242" s="3" t="s">
        <v>34</v>
      </c>
      <c r="F242" s="7">
        <f>Ведомственная!G124</f>
        <v>236.4</v>
      </c>
      <c r="G242" s="7">
        <f>Ведомственная!H124</f>
        <v>236.4</v>
      </c>
      <c r="H242" s="7">
        <f>Ведомственная!I124</f>
        <v>236.4</v>
      </c>
    </row>
    <row r="243" spans="1:8" x14ac:dyDescent="0.25">
      <c r="A243" s="52" t="s">
        <v>261</v>
      </c>
      <c r="B243" s="53" t="s">
        <v>260</v>
      </c>
      <c r="C243" s="53"/>
      <c r="D243" s="57"/>
      <c r="E243" s="57"/>
      <c r="F243" s="55">
        <f>F244+F248</f>
        <v>38181.599999999999</v>
      </c>
      <c r="G243" s="55">
        <f t="shared" ref="G243:H243" si="125">G244+G248</f>
        <v>20887.400000000001</v>
      </c>
      <c r="H243" s="55">
        <f t="shared" si="125"/>
        <v>30149.200000000001</v>
      </c>
    </row>
    <row r="244" spans="1:8" ht="31.5" x14ac:dyDescent="0.25">
      <c r="A244" s="21" t="s">
        <v>165</v>
      </c>
      <c r="B244" s="20" t="s">
        <v>556</v>
      </c>
      <c r="C244" s="20"/>
      <c r="D244" s="3"/>
      <c r="E244" s="3"/>
      <c r="F244" s="7">
        <f>F245</f>
        <v>6000</v>
      </c>
      <c r="G244" s="7">
        <f t="shared" ref="G244" si="126">G245</f>
        <v>0</v>
      </c>
      <c r="H244" s="7">
        <f t="shared" ref="H244" si="127">H245</f>
        <v>0</v>
      </c>
    </row>
    <row r="245" spans="1:8" ht="31.5" x14ac:dyDescent="0.25">
      <c r="A245" s="157" t="s">
        <v>557</v>
      </c>
      <c r="B245" s="20" t="s">
        <v>715</v>
      </c>
      <c r="C245" s="20"/>
      <c r="D245" s="3"/>
      <c r="E245" s="3"/>
      <c r="F245" s="7">
        <f>F246</f>
        <v>6000</v>
      </c>
      <c r="G245" s="7">
        <f t="shared" ref="G245:H245" si="128">G246</f>
        <v>0</v>
      </c>
      <c r="H245" s="7">
        <f t="shared" si="128"/>
        <v>0</v>
      </c>
    </row>
    <row r="246" spans="1:8" ht="31.5" x14ac:dyDescent="0.25">
      <c r="A246" s="157" t="s">
        <v>734</v>
      </c>
      <c r="B246" s="20" t="s">
        <v>732</v>
      </c>
      <c r="C246" s="20"/>
      <c r="D246" s="3"/>
      <c r="E246" s="3"/>
      <c r="F246" s="7">
        <f>F247</f>
        <v>6000</v>
      </c>
      <c r="G246" s="7">
        <f t="shared" ref="G246:H246" si="129">G247</f>
        <v>0</v>
      </c>
      <c r="H246" s="7">
        <f t="shared" si="129"/>
        <v>0</v>
      </c>
    </row>
    <row r="247" spans="1:8" ht="31.5" x14ac:dyDescent="0.25">
      <c r="A247" s="22" t="s">
        <v>22</v>
      </c>
      <c r="B247" s="20" t="s">
        <v>732</v>
      </c>
      <c r="C247" s="20">
        <v>200</v>
      </c>
      <c r="D247" s="3" t="s">
        <v>61</v>
      </c>
      <c r="E247" s="3" t="s">
        <v>24</v>
      </c>
      <c r="F247" s="7">
        <f>Ведомственная!G457</f>
        <v>6000</v>
      </c>
      <c r="G247" s="7">
        <f>Ведомственная!H457</f>
        <v>0</v>
      </c>
      <c r="H247" s="7">
        <f>Ведомственная!I457</f>
        <v>0</v>
      </c>
    </row>
    <row r="248" spans="1:8" x14ac:dyDescent="0.25">
      <c r="A248" s="157" t="s">
        <v>166</v>
      </c>
      <c r="B248" s="20" t="s">
        <v>558</v>
      </c>
      <c r="C248" s="20"/>
      <c r="D248" s="3"/>
      <c r="E248" s="3"/>
      <c r="F248" s="7">
        <f>F249</f>
        <v>32181.599999999999</v>
      </c>
      <c r="G248" s="7">
        <f t="shared" ref="G248:H248" si="130">G249</f>
        <v>20887.400000000001</v>
      </c>
      <c r="H248" s="7">
        <f t="shared" si="130"/>
        <v>30149.200000000001</v>
      </c>
    </row>
    <row r="249" spans="1:8" ht="31.5" x14ac:dyDescent="0.25">
      <c r="A249" s="157" t="s">
        <v>559</v>
      </c>
      <c r="B249" s="20" t="s">
        <v>560</v>
      </c>
      <c r="C249" s="20"/>
      <c r="D249" s="3"/>
      <c r="E249" s="3"/>
      <c r="F249" s="7">
        <f>F250</f>
        <v>32181.599999999999</v>
      </c>
      <c r="G249" s="7">
        <f t="shared" ref="G249:H249" si="131">G250</f>
        <v>20887.400000000001</v>
      </c>
      <c r="H249" s="7">
        <f t="shared" si="131"/>
        <v>30149.200000000001</v>
      </c>
    </row>
    <row r="250" spans="1:8" x14ac:dyDescent="0.25">
      <c r="A250" s="21" t="s">
        <v>18</v>
      </c>
      <c r="B250" s="20" t="s">
        <v>561</v>
      </c>
      <c r="C250" s="20"/>
      <c r="D250" s="3"/>
      <c r="E250" s="3"/>
      <c r="F250" s="7">
        <f>F251</f>
        <v>32181.599999999999</v>
      </c>
      <c r="G250" s="7">
        <f t="shared" ref="G250:H250" si="132">G251</f>
        <v>20887.400000000001</v>
      </c>
      <c r="H250" s="7">
        <f t="shared" si="132"/>
        <v>30149.200000000001</v>
      </c>
    </row>
    <row r="251" spans="1:8" ht="31.5" x14ac:dyDescent="0.25">
      <c r="A251" s="22" t="s">
        <v>22</v>
      </c>
      <c r="B251" s="20" t="s">
        <v>561</v>
      </c>
      <c r="C251" s="20">
        <v>200</v>
      </c>
      <c r="D251" s="3" t="s">
        <v>61</v>
      </c>
      <c r="E251" s="3" t="s">
        <v>24</v>
      </c>
      <c r="F251" s="7">
        <f>Ведомственная!G461</f>
        <v>32181.599999999999</v>
      </c>
      <c r="G251" s="7">
        <f>Ведомственная!H461</f>
        <v>20887.400000000001</v>
      </c>
      <c r="H251" s="7">
        <f>Ведомственная!I461</f>
        <v>30149.200000000001</v>
      </c>
    </row>
    <row r="252" spans="1:8" ht="31.5" x14ac:dyDescent="0.25">
      <c r="A252" s="52" t="s">
        <v>263</v>
      </c>
      <c r="B252" s="53" t="s">
        <v>262</v>
      </c>
      <c r="C252" s="53"/>
      <c r="D252" s="57"/>
      <c r="E252" s="57"/>
      <c r="F252" s="55">
        <f>F253+F257</f>
        <v>86508.200000000012</v>
      </c>
      <c r="G252" s="55">
        <f t="shared" ref="G252:H252" si="133">G253+G257</f>
        <v>6725.9</v>
      </c>
      <c r="H252" s="55">
        <f t="shared" si="133"/>
        <v>90560</v>
      </c>
    </row>
    <row r="253" spans="1:8" x14ac:dyDescent="0.25">
      <c r="A253" s="21" t="s">
        <v>205</v>
      </c>
      <c r="B253" s="20" t="s">
        <v>563</v>
      </c>
      <c r="C253" s="20"/>
      <c r="D253" s="3"/>
      <c r="E253" s="3"/>
      <c r="F253" s="7">
        <f>F254</f>
        <v>1231.3</v>
      </c>
      <c r="G253" s="7">
        <f t="shared" ref="G253" si="134">G254</f>
        <v>0</v>
      </c>
      <c r="H253" s="7">
        <f t="shared" ref="H253" si="135">H254</f>
        <v>0</v>
      </c>
    </row>
    <row r="254" spans="1:8" ht="31.5" x14ac:dyDescent="0.25">
      <c r="A254" s="157" t="s">
        <v>564</v>
      </c>
      <c r="B254" s="20" t="s">
        <v>565</v>
      </c>
      <c r="C254" s="20"/>
      <c r="D254" s="3"/>
      <c r="E254" s="3"/>
      <c r="F254" s="7">
        <f>F255</f>
        <v>1231.3</v>
      </c>
      <c r="G254" s="7">
        <f t="shared" ref="G254:H254" si="136">G255</f>
        <v>0</v>
      </c>
      <c r="H254" s="7">
        <f t="shared" si="136"/>
        <v>0</v>
      </c>
    </row>
    <row r="255" spans="1:8" ht="47.25" x14ac:dyDescent="0.25">
      <c r="A255" s="157" t="s">
        <v>566</v>
      </c>
      <c r="B255" s="20" t="s">
        <v>567</v>
      </c>
      <c r="C255" s="20"/>
      <c r="D255" s="3"/>
      <c r="E255" s="3"/>
      <c r="F255" s="7">
        <f>F256</f>
        <v>1231.3</v>
      </c>
      <c r="G255" s="7">
        <f t="shared" ref="G255:H255" si="137">G256</f>
        <v>0</v>
      </c>
      <c r="H255" s="7">
        <f t="shared" si="137"/>
        <v>0</v>
      </c>
    </row>
    <row r="256" spans="1:8" ht="31.5" x14ac:dyDescent="0.25">
      <c r="A256" s="22" t="s">
        <v>22</v>
      </c>
      <c r="B256" s="20" t="s">
        <v>567</v>
      </c>
      <c r="C256" s="20">
        <v>200</v>
      </c>
      <c r="D256" s="3" t="s">
        <v>61</v>
      </c>
      <c r="E256" s="3" t="s">
        <v>24</v>
      </c>
      <c r="F256" s="7">
        <f>Ведомственная!G466</f>
        <v>1231.3</v>
      </c>
      <c r="G256" s="7">
        <f>Ведомственная!H466</f>
        <v>0</v>
      </c>
      <c r="H256" s="7">
        <f>Ведомственная!I466</f>
        <v>0</v>
      </c>
    </row>
    <row r="257" spans="1:8" x14ac:dyDescent="0.25">
      <c r="A257" s="157" t="s">
        <v>166</v>
      </c>
      <c r="B257" s="20" t="s">
        <v>568</v>
      </c>
      <c r="C257" s="20"/>
      <c r="D257" s="3"/>
      <c r="E257" s="3"/>
      <c r="F257" s="7">
        <f>F258+F263</f>
        <v>85276.900000000009</v>
      </c>
      <c r="G257" s="7">
        <f>G258+G263</f>
        <v>6725.9</v>
      </c>
      <c r="H257" s="7">
        <f>H258+H263</f>
        <v>90560</v>
      </c>
    </row>
    <row r="258" spans="1:8" ht="31.5" x14ac:dyDescent="0.25">
      <c r="A258" s="157" t="s">
        <v>569</v>
      </c>
      <c r="B258" s="20" t="s">
        <v>570</v>
      </c>
      <c r="C258" s="20"/>
      <c r="D258" s="3"/>
      <c r="E258" s="3"/>
      <c r="F258" s="7">
        <f>F259+F261</f>
        <v>82895.600000000006</v>
      </c>
      <c r="G258" s="7">
        <f>G259+G261</f>
        <v>6725.9</v>
      </c>
      <c r="H258" s="7">
        <f>H259+H261</f>
        <v>90560</v>
      </c>
    </row>
    <row r="259" spans="1:8" x14ac:dyDescent="0.25">
      <c r="A259" s="21" t="s">
        <v>18</v>
      </c>
      <c r="B259" s="20" t="s">
        <v>571</v>
      </c>
      <c r="C259" s="20"/>
      <c r="D259" s="3"/>
      <c r="E259" s="3"/>
      <c r="F259" s="7">
        <f>F260</f>
        <v>34005.1</v>
      </c>
      <c r="G259" s="7">
        <f t="shared" ref="G259" si="138">G260</f>
        <v>6725.9</v>
      </c>
      <c r="H259" s="7">
        <f t="shared" ref="H259" si="139">H260</f>
        <v>70560</v>
      </c>
    </row>
    <row r="260" spans="1:8" ht="31.5" x14ac:dyDescent="0.25">
      <c r="A260" s="22" t="s">
        <v>22</v>
      </c>
      <c r="B260" s="20" t="s">
        <v>571</v>
      </c>
      <c r="C260" s="20">
        <v>200</v>
      </c>
      <c r="D260" s="3" t="s">
        <v>61</v>
      </c>
      <c r="E260" s="3" t="s">
        <v>24</v>
      </c>
      <c r="F260" s="7">
        <f>Ведомственная!G470</f>
        <v>34005.1</v>
      </c>
      <c r="G260" s="7">
        <f>Ведомственная!H470</f>
        <v>6725.9</v>
      </c>
      <c r="H260" s="7">
        <f>Ведомственная!I470</f>
        <v>70560</v>
      </c>
    </row>
    <row r="261" spans="1:8" ht="47.25" x14ac:dyDescent="0.25">
      <c r="A261" s="22" t="s">
        <v>670</v>
      </c>
      <c r="B261" s="20" t="s">
        <v>671</v>
      </c>
      <c r="C261" s="3"/>
      <c r="D261" s="3"/>
      <c r="E261" s="3"/>
      <c r="F261" s="7">
        <f>F262</f>
        <v>48890.5</v>
      </c>
      <c r="G261" s="7">
        <f t="shared" ref="G261:H261" si="140">G262</f>
        <v>0</v>
      </c>
      <c r="H261" s="7">
        <f t="shared" si="140"/>
        <v>20000</v>
      </c>
    </row>
    <row r="262" spans="1:8" ht="31.5" x14ac:dyDescent="0.25">
      <c r="A262" s="22" t="s">
        <v>22</v>
      </c>
      <c r="B262" s="20" t="s">
        <v>671</v>
      </c>
      <c r="C262" s="3" t="s">
        <v>32</v>
      </c>
      <c r="D262" s="3" t="s">
        <v>7</v>
      </c>
      <c r="E262" s="3" t="s">
        <v>64</v>
      </c>
      <c r="F262" s="7">
        <f>Ведомственная!G245</f>
        <v>48890.5</v>
      </c>
      <c r="G262" s="7">
        <f>Ведомственная!H245</f>
        <v>0</v>
      </c>
      <c r="H262" s="7">
        <f>Ведомственная!I245</f>
        <v>20000</v>
      </c>
    </row>
    <row r="263" spans="1:8" ht="47.25" x14ac:dyDescent="0.25">
      <c r="A263" s="157" t="s">
        <v>572</v>
      </c>
      <c r="B263" s="20" t="s">
        <v>573</v>
      </c>
      <c r="C263" s="20"/>
      <c r="D263" s="3"/>
      <c r="E263" s="3"/>
      <c r="F263" s="7">
        <f>F264</f>
        <v>2381.3000000000002</v>
      </c>
      <c r="G263" s="7">
        <f t="shared" ref="G263:H263" si="141">G264</f>
        <v>0</v>
      </c>
      <c r="H263" s="7">
        <f t="shared" si="141"/>
        <v>0</v>
      </c>
    </row>
    <row r="264" spans="1:8" x14ac:dyDescent="0.25">
      <c r="A264" s="21" t="s">
        <v>18</v>
      </c>
      <c r="B264" s="20" t="s">
        <v>574</v>
      </c>
      <c r="C264" s="20"/>
      <c r="D264" s="3"/>
      <c r="E264" s="3"/>
      <c r="F264" s="7">
        <f>SUM(F265:F266)</f>
        <v>2381.3000000000002</v>
      </c>
      <c r="G264" s="7">
        <f t="shared" ref="G264:H264" si="142">SUM(G265:G266)</f>
        <v>0</v>
      </c>
      <c r="H264" s="7">
        <f t="shared" si="142"/>
        <v>0</v>
      </c>
    </row>
    <row r="265" spans="1:8" ht="31.5" x14ac:dyDescent="0.25">
      <c r="A265" s="22" t="s">
        <v>22</v>
      </c>
      <c r="B265" s="20" t="s">
        <v>574</v>
      </c>
      <c r="C265" s="20">
        <v>200</v>
      </c>
      <c r="D265" s="3" t="s">
        <v>61</v>
      </c>
      <c r="E265" s="3" t="s">
        <v>20</v>
      </c>
      <c r="F265" s="7">
        <f>Ведомственная!G413</f>
        <v>355</v>
      </c>
      <c r="G265" s="7">
        <f>Ведомственная!H413</f>
        <v>0</v>
      </c>
      <c r="H265" s="7">
        <f>Ведомственная!I413</f>
        <v>0</v>
      </c>
    </row>
    <row r="266" spans="1:8" ht="31.5" x14ac:dyDescent="0.25">
      <c r="A266" s="22" t="s">
        <v>22</v>
      </c>
      <c r="B266" s="20" t="s">
        <v>574</v>
      </c>
      <c r="C266" s="20">
        <v>200</v>
      </c>
      <c r="D266" s="3" t="s">
        <v>61</v>
      </c>
      <c r="E266" s="3" t="s">
        <v>24</v>
      </c>
      <c r="F266" s="7">
        <f>Ведомственная!G473</f>
        <v>2026.3</v>
      </c>
      <c r="G266" s="7">
        <f>Ведомственная!H473</f>
        <v>0</v>
      </c>
      <c r="H266" s="7">
        <f>Ведомственная!I473</f>
        <v>0</v>
      </c>
    </row>
    <row r="267" spans="1:8" ht="47.25" x14ac:dyDescent="0.25">
      <c r="A267" s="52" t="s">
        <v>272</v>
      </c>
      <c r="B267" s="53" t="s">
        <v>206</v>
      </c>
      <c r="C267" s="53"/>
      <c r="D267" s="57"/>
      <c r="E267" s="57"/>
      <c r="F267" s="55">
        <f>F268</f>
        <v>33348.600000000006</v>
      </c>
      <c r="G267" s="55">
        <f t="shared" ref="G267:G268" si="143">G268</f>
        <v>2329.4</v>
      </c>
      <c r="H267" s="55">
        <f t="shared" ref="H267:H268" si="144">H268</f>
        <v>30239.4</v>
      </c>
    </row>
    <row r="268" spans="1:8" x14ac:dyDescent="0.25">
      <c r="A268" s="157" t="s">
        <v>166</v>
      </c>
      <c r="B268" s="3" t="s">
        <v>208</v>
      </c>
      <c r="C268" s="3"/>
      <c r="D268" s="3"/>
      <c r="E268" s="3"/>
      <c r="F268" s="7">
        <f>F269</f>
        <v>33348.600000000006</v>
      </c>
      <c r="G268" s="7">
        <f t="shared" si="143"/>
        <v>2329.4</v>
      </c>
      <c r="H268" s="7">
        <f t="shared" si="144"/>
        <v>30239.4</v>
      </c>
    </row>
    <row r="269" spans="1:8" ht="31.5" x14ac:dyDescent="0.25">
      <c r="A269" s="157" t="s">
        <v>246</v>
      </c>
      <c r="B269" s="3" t="s">
        <v>207</v>
      </c>
      <c r="C269" s="3"/>
      <c r="D269" s="3"/>
      <c r="E269" s="3"/>
      <c r="F269" s="7">
        <f>F274+F272+F270</f>
        <v>33348.600000000006</v>
      </c>
      <c r="G269" s="7">
        <f t="shared" ref="G269:H269" si="145">G274+G272+G270</f>
        <v>2329.4</v>
      </c>
      <c r="H269" s="7">
        <f t="shared" si="145"/>
        <v>30239.4</v>
      </c>
    </row>
    <row r="270" spans="1:8" x14ac:dyDescent="0.25">
      <c r="A270" s="157" t="s">
        <v>575</v>
      </c>
      <c r="B270" s="3" t="s">
        <v>576</v>
      </c>
      <c r="C270" s="3"/>
      <c r="D270" s="3"/>
      <c r="E270" s="3"/>
      <c r="F270" s="7">
        <f>F271</f>
        <v>31337.100000000002</v>
      </c>
      <c r="G270" s="7">
        <f t="shared" ref="G270:H270" si="146">G271</f>
        <v>92.4</v>
      </c>
      <c r="H270" s="7">
        <f t="shared" si="146"/>
        <v>28002.400000000001</v>
      </c>
    </row>
    <row r="271" spans="1:8" ht="31.5" x14ac:dyDescent="0.25">
      <c r="A271" s="2" t="s">
        <v>22</v>
      </c>
      <c r="B271" s="3" t="s">
        <v>576</v>
      </c>
      <c r="C271" s="3" t="s">
        <v>32</v>
      </c>
      <c r="D271" s="3" t="s">
        <v>61</v>
      </c>
      <c r="E271" s="3" t="s">
        <v>24</v>
      </c>
      <c r="F271" s="7">
        <f>Ведомственная!G478</f>
        <v>31337.100000000002</v>
      </c>
      <c r="G271" s="7">
        <f>Ведомственная!H478</f>
        <v>92.4</v>
      </c>
      <c r="H271" s="7">
        <f>Ведомственная!I478</f>
        <v>28002.400000000001</v>
      </c>
    </row>
    <row r="272" spans="1:8" x14ac:dyDescent="0.25">
      <c r="A272" s="157" t="s">
        <v>541</v>
      </c>
      <c r="B272" s="3" t="s">
        <v>540</v>
      </c>
      <c r="C272" s="3"/>
      <c r="D272" s="3"/>
      <c r="E272" s="3"/>
      <c r="F272" s="7">
        <f>F273</f>
        <v>1654.5</v>
      </c>
      <c r="G272" s="7">
        <f t="shared" ref="G272:H272" si="147">G273</f>
        <v>1900</v>
      </c>
      <c r="H272" s="7">
        <f t="shared" si="147"/>
        <v>1900</v>
      </c>
    </row>
    <row r="273" spans="1:8" ht="31.5" x14ac:dyDescent="0.25">
      <c r="A273" s="2" t="s">
        <v>22</v>
      </c>
      <c r="B273" s="3" t="s">
        <v>540</v>
      </c>
      <c r="C273" s="3" t="s">
        <v>32</v>
      </c>
      <c r="D273" s="3" t="s">
        <v>61</v>
      </c>
      <c r="E273" s="3" t="s">
        <v>20</v>
      </c>
      <c r="F273" s="7">
        <f>Ведомственная!G418</f>
        <v>1654.5</v>
      </c>
      <c r="G273" s="7">
        <f>Ведомственная!H418</f>
        <v>1900</v>
      </c>
      <c r="H273" s="7">
        <f>Ведомственная!I418</f>
        <v>1900</v>
      </c>
    </row>
    <row r="274" spans="1:8" ht="31.5" x14ac:dyDescent="0.25">
      <c r="A274" s="2" t="s">
        <v>247</v>
      </c>
      <c r="B274" s="3" t="s">
        <v>290</v>
      </c>
      <c r="C274" s="3"/>
      <c r="D274" s="3"/>
      <c r="E274" s="3"/>
      <c r="F274" s="7">
        <f>F275</f>
        <v>357</v>
      </c>
      <c r="G274" s="7">
        <f t="shared" ref="G274:H274" si="148">G275</f>
        <v>337</v>
      </c>
      <c r="H274" s="7">
        <f t="shared" si="148"/>
        <v>337</v>
      </c>
    </row>
    <row r="275" spans="1:8" ht="31.5" x14ac:dyDescent="0.25">
      <c r="A275" s="2" t="s">
        <v>22</v>
      </c>
      <c r="B275" s="3" t="s">
        <v>290</v>
      </c>
      <c r="C275" s="3" t="s">
        <v>32</v>
      </c>
      <c r="D275" s="3" t="s">
        <v>26</v>
      </c>
      <c r="E275" s="3" t="s">
        <v>61</v>
      </c>
      <c r="F275" s="7">
        <f>Ведомственная!G610</f>
        <v>357</v>
      </c>
      <c r="G275" s="7">
        <f>Ведомственная!H610</f>
        <v>337</v>
      </c>
      <c r="H275" s="7">
        <f>Ведомственная!I610</f>
        <v>337</v>
      </c>
    </row>
    <row r="276" spans="1:8" ht="47.25" x14ac:dyDescent="0.25">
      <c r="A276" s="52" t="s">
        <v>265</v>
      </c>
      <c r="B276" s="53" t="s">
        <v>264</v>
      </c>
      <c r="C276" s="53"/>
      <c r="D276" s="57"/>
      <c r="E276" s="57"/>
      <c r="F276" s="55">
        <f>F281+F287+F277</f>
        <v>236626.59999999998</v>
      </c>
      <c r="G276" s="55">
        <f t="shared" ref="G276:H276" si="149">G281+G287+G277</f>
        <v>246031.5</v>
      </c>
      <c r="H276" s="55">
        <f t="shared" si="149"/>
        <v>170819.9</v>
      </c>
    </row>
    <row r="277" spans="1:8" ht="31.5" x14ac:dyDescent="0.25">
      <c r="A277" s="137" t="s">
        <v>165</v>
      </c>
      <c r="B277" s="3" t="s">
        <v>744</v>
      </c>
      <c r="C277" s="97"/>
      <c r="D277" s="3"/>
      <c r="E277" s="3"/>
      <c r="F277" s="7">
        <f>F278</f>
        <v>0</v>
      </c>
      <c r="G277" s="7">
        <f t="shared" ref="G277:H277" si="150">G278</f>
        <v>17445.8</v>
      </c>
      <c r="H277" s="7">
        <f t="shared" si="150"/>
        <v>39688.5</v>
      </c>
    </row>
    <row r="278" spans="1:8" ht="31.5" x14ac:dyDescent="0.25">
      <c r="A278" s="2" t="s">
        <v>745</v>
      </c>
      <c r="B278" s="3" t="s">
        <v>746</v>
      </c>
      <c r="C278" s="97"/>
      <c r="D278" s="3"/>
      <c r="E278" s="3"/>
      <c r="F278" s="7">
        <f>F279</f>
        <v>0</v>
      </c>
      <c r="G278" s="7">
        <f t="shared" ref="G278:H278" si="151">G279</f>
        <v>17445.8</v>
      </c>
      <c r="H278" s="7">
        <f t="shared" si="151"/>
        <v>39688.5</v>
      </c>
    </row>
    <row r="279" spans="1:8" ht="31.5" x14ac:dyDescent="0.25">
      <c r="A279" s="2" t="s">
        <v>743</v>
      </c>
      <c r="B279" s="3" t="s">
        <v>857</v>
      </c>
      <c r="C279" s="97"/>
      <c r="D279" s="3"/>
      <c r="E279" s="3"/>
      <c r="F279" s="7">
        <f>F280</f>
        <v>0</v>
      </c>
      <c r="G279" s="7">
        <f t="shared" ref="G279:H279" si="152">G280</f>
        <v>17445.8</v>
      </c>
      <c r="H279" s="7">
        <f t="shared" si="152"/>
        <v>39688.5</v>
      </c>
    </row>
    <row r="280" spans="1:8" ht="31.5" x14ac:dyDescent="0.25">
      <c r="A280" s="22" t="s">
        <v>22</v>
      </c>
      <c r="B280" s="3" t="s">
        <v>857</v>
      </c>
      <c r="C280" s="3" t="s">
        <v>32</v>
      </c>
      <c r="D280" s="3" t="s">
        <v>61</v>
      </c>
      <c r="E280" s="3" t="s">
        <v>20</v>
      </c>
      <c r="F280" s="7">
        <f>Ведомственная!G423</f>
        <v>0</v>
      </c>
      <c r="G280" s="7">
        <f>Ведомственная!H423</f>
        <v>17445.8</v>
      </c>
      <c r="H280" s="7">
        <f>Ведомственная!I423</f>
        <v>39688.5</v>
      </c>
    </row>
    <row r="281" spans="1:8" x14ac:dyDescent="0.25">
      <c r="A281" s="21" t="s">
        <v>205</v>
      </c>
      <c r="B281" s="20" t="s">
        <v>542</v>
      </c>
      <c r="C281" s="20"/>
      <c r="D281" s="3"/>
      <c r="E281" s="3"/>
      <c r="F281" s="7">
        <f>F282</f>
        <v>15128.8</v>
      </c>
      <c r="G281" s="7">
        <f t="shared" ref="G281:H283" si="153">G282</f>
        <v>8405</v>
      </c>
      <c r="H281" s="7">
        <f t="shared" si="153"/>
        <v>15906.7</v>
      </c>
    </row>
    <row r="282" spans="1:8" ht="31.5" x14ac:dyDescent="0.25">
      <c r="A282" s="157" t="s">
        <v>543</v>
      </c>
      <c r="B282" s="20" t="s">
        <v>544</v>
      </c>
      <c r="C282" s="20"/>
      <c r="D282" s="3"/>
      <c r="E282" s="3"/>
      <c r="F282" s="7">
        <f>F283+F285</f>
        <v>15128.8</v>
      </c>
      <c r="G282" s="7">
        <f t="shared" ref="G282:H282" si="154">G283+G285</f>
        <v>8405</v>
      </c>
      <c r="H282" s="7">
        <f t="shared" si="154"/>
        <v>15906.7</v>
      </c>
    </row>
    <row r="283" spans="1:8" ht="78.75" x14ac:dyDescent="0.25">
      <c r="A283" s="157" t="s">
        <v>545</v>
      </c>
      <c r="B283" s="20" t="s">
        <v>546</v>
      </c>
      <c r="C283" s="20"/>
      <c r="D283" s="3"/>
      <c r="E283" s="3"/>
      <c r="F283" s="7">
        <f>F284</f>
        <v>0</v>
      </c>
      <c r="G283" s="7">
        <f t="shared" si="153"/>
        <v>8405</v>
      </c>
      <c r="H283" s="7">
        <f t="shared" si="153"/>
        <v>15906.7</v>
      </c>
    </row>
    <row r="284" spans="1:8" ht="31.5" x14ac:dyDescent="0.25">
      <c r="A284" s="22" t="s">
        <v>22</v>
      </c>
      <c r="B284" s="20" t="s">
        <v>546</v>
      </c>
      <c r="C284" s="20">
        <v>200</v>
      </c>
      <c r="D284" s="3" t="s">
        <v>61</v>
      </c>
      <c r="E284" s="3" t="s">
        <v>20</v>
      </c>
      <c r="F284" s="7">
        <f>Ведомственная!G427</f>
        <v>0</v>
      </c>
      <c r="G284" s="7">
        <f>Ведомственная!H427</f>
        <v>8405</v>
      </c>
      <c r="H284" s="7">
        <f>Ведомственная!I427</f>
        <v>15906.7</v>
      </c>
    </row>
    <row r="285" spans="1:8" ht="110.25" x14ac:dyDescent="0.25">
      <c r="A285" s="22" t="s">
        <v>985</v>
      </c>
      <c r="B285" s="20" t="s">
        <v>986</v>
      </c>
      <c r="C285" s="20"/>
      <c r="D285" s="3"/>
      <c r="E285" s="3"/>
      <c r="F285" s="7">
        <f>F286</f>
        <v>15128.8</v>
      </c>
      <c r="G285" s="7">
        <f t="shared" ref="G285:H285" si="155">G286</f>
        <v>0</v>
      </c>
      <c r="H285" s="7">
        <f t="shared" si="155"/>
        <v>0</v>
      </c>
    </row>
    <row r="286" spans="1:8" ht="31.5" x14ac:dyDescent="0.25">
      <c r="A286" s="22" t="s">
        <v>22</v>
      </c>
      <c r="B286" s="20" t="s">
        <v>986</v>
      </c>
      <c r="C286" s="20">
        <v>200</v>
      </c>
      <c r="D286" s="3" t="s">
        <v>61</v>
      </c>
      <c r="E286" s="3" t="s">
        <v>20</v>
      </c>
      <c r="F286" s="7">
        <f>Ведомственная!G429</f>
        <v>15128.8</v>
      </c>
      <c r="G286" s="7">
        <f>Ведомственная!H429</f>
        <v>0</v>
      </c>
      <c r="H286" s="7">
        <f>Ведомственная!I429</f>
        <v>0</v>
      </c>
    </row>
    <row r="287" spans="1:8" x14ac:dyDescent="0.25">
      <c r="A287" s="157" t="s">
        <v>166</v>
      </c>
      <c r="B287" s="20" t="s">
        <v>547</v>
      </c>
      <c r="C287" s="20"/>
      <c r="D287" s="3"/>
      <c r="E287" s="3"/>
      <c r="F287" s="7">
        <f>F288+F291+F294+F297</f>
        <v>221497.8</v>
      </c>
      <c r="G287" s="7">
        <f t="shared" ref="G287:H287" si="156">G288+G291+G294+G297</f>
        <v>220180.7</v>
      </c>
      <c r="H287" s="7">
        <f t="shared" si="156"/>
        <v>115224.7</v>
      </c>
    </row>
    <row r="288" spans="1:8" ht="31.5" x14ac:dyDescent="0.25">
      <c r="A288" s="157" t="s">
        <v>688</v>
      </c>
      <c r="B288" s="20" t="s">
        <v>548</v>
      </c>
      <c r="C288" s="20"/>
      <c r="D288" s="3"/>
      <c r="E288" s="3"/>
      <c r="F288" s="7">
        <f>F289</f>
        <v>186558.4</v>
      </c>
      <c r="G288" s="7">
        <f t="shared" ref="G288:H289" si="157">G289</f>
        <v>194955.5</v>
      </c>
      <c r="H288" s="7">
        <f t="shared" si="157"/>
        <v>68973.899999999994</v>
      </c>
    </row>
    <row r="289" spans="1:8" x14ac:dyDescent="0.25">
      <c r="A289" s="21" t="s">
        <v>18</v>
      </c>
      <c r="B289" s="20" t="s">
        <v>549</v>
      </c>
      <c r="C289" s="20"/>
      <c r="D289" s="3"/>
      <c r="E289" s="3"/>
      <c r="F289" s="7">
        <f>F290</f>
        <v>186558.4</v>
      </c>
      <c r="G289" s="7">
        <f t="shared" si="157"/>
        <v>194955.5</v>
      </c>
      <c r="H289" s="7">
        <f t="shared" si="157"/>
        <v>68973.899999999994</v>
      </c>
    </row>
    <row r="290" spans="1:8" ht="31.5" x14ac:dyDescent="0.25">
      <c r="A290" s="22" t="s">
        <v>22</v>
      </c>
      <c r="B290" s="20" t="s">
        <v>549</v>
      </c>
      <c r="C290" s="20">
        <v>200</v>
      </c>
      <c r="D290" s="3" t="s">
        <v>61</v>
      </c>
      <c r="E290" s="3" t="s">
        <v>24</v>
      </c>
      <c r="F290" s="7">
        <f>Ведомственная!G483</f>
        <v>186558.4</v>
      </c>
      <c r="G290" s="7">
        <f>Ведомственная!H483</f>
        <v>194955.5</v>
      </c>
      <c r="H290" s="7">
        <f>Ведомственная!I483</f>
        <v>68973.899999999994</v>
      </c>
    </row>
    <row r="291" spans="1:8" ht="31.5" x14ac:dyDescent="0.25">
      <c r="A291" s="157" t="s">
        <v>550</v>
      </c>
      <c r="B291" s="20" t="s">
        <v>551</v>
      </c>
      <c r="C291" s="20"/>
      <c r="D291" s="3"/>
      <c r="E291" s="3"/>
      <c r="F291" s="7">
        <f>F292</f>
        <v>12032.6</v>
      </c>
      <c r="G291" s="7">
        <f t="shared" ref="G291:H292" si="158">G292</f>
        <v>13551.7</v>
      </c>
      <c r="H291" s="7">
        <f t="shared" si="158"/>
        <v>17077.3</v>
      </c>
    </row>
    <row r="292" spans="1:8" x14ac:dyDescent="0.25">
      <c r="A292" s="21" t="s">
        <v>18</v>
      </c>
      <c r="B292" s="20" t="s">
        <v>552</v>
      </c>
      <c r="C292" s="20"/>
      <c r="D292" s="3"/>
      <c r="E292" s="3"/>
      <c r="F292" s="7">
        <f>F293</f>
        <v>12032.6</v>
      </c>
      <c r="G292" s="7">
        <f t="shared" si="158"/>
        <v>13551.7</v>
      </c>
      <c r="H292" s="7">
        <f t="shared" si="158"/>
        <v>17077.3</v>
      </c>
    </row>
    <row r="293" spans="1:8" ht="31.5" x14ac:dyDescent="0.25">
      <c r="A293" s="22" t="s">
        <v>22</v>
      </c>
      <c r="B293" s="20" t="s">
        <v>552</v>
      </c>
      <c r="C293" s="20">
        <v>200</v>
      </c>
      <c r="D293" s="3" t="s">
        <v>61</v>
      </c>
      <c r="E293" s="3" t="s">
        <v>20</v>
      </c>
      <c r="F293" s="7">
        <f>Ведомственная!G433</f>
        <v>12032.6</v>
      </c>
      <c r="G293" s="7">
        <f>Ведомственная!H433</f>
        <v>13551.7</v>
      </c>
      <c r="H293" s="7">
        <f>Ведомственная!I433</f>
        <v>17077.3</v>
      </c>
    </row>
    <row r="294" spans="1:8" ht="31.5" x14ac:dyDescent="0.25">
      <c r="A294" s="22" t="s">
        <v>553</v>
      </c>
      <c r="B294" s="20" t="s">
        <v>554</v>
      </c>
      <c r="C294" s="20"/>
      <c r="D294" s="3"/>
      <c r="E294" s="3"/>
      <c r="F294" s="7">
        <f>F295</f>
        <v>20623.5</v>
      </c>
      <c r="G294" s="7">
        <f t="shared" ref="G294:H295" si="159">G295</f>
        <v>10000</v>
      </c>
      <c r="H294" s="7">
        <f t="shared" si="159"/>
        <v>27500</v>
      </c>
    </row>
    <row r="295" spans="1:8" x14ac:dyDescent="0.25">
      <c r="A295" s="21" t="s">
        <v>18</v>
      </c>
      <c r="B295" s="20" t="s">
        <v>555</v>
      </c>
      <c r="C295" s="20"/>
      <c r="D295" s="3"/>
      <c r="E295" s="3"/>
      <c r="F295" s="7">
        <f>F296</f>
        <v>20623.5</v>
      </c>
      <c r="G295" s="7">
        <f t="shared" si="159"/>
        <v>10000</v>
      </c>
      <c r="H295" s="7">
        <f t="shared" si="159"/>
        <v>27500</v>
      </c>
    </row>
    <row r="296" spans="1:8" ht="31.5" x14ac:dyDescent="0.25">
      <c r="A296" s="22" t="s">
        <v>22</v>
      </c>
      <c r="B296" s="20" t="s">
        <v>555</v>
      </c>
      <c r="C296" s="20">
        <v>200</v>
      </c>
      <c r="D296" s="3" t="s">
        <v>61</v>
      </c>
      <c r="E296" s="3" t="s">
        <v>20</v>
      </c>
      <c r="F296" s="7">
        <f>Ведомственная!G436</f>
        <v>20623.5</v>
      </c>
      <c r="G296" s="7">
        <f>Ведомственная!H436</f>
        <v>10000</v>
      </c>
      <c r="H296" s="7">
        <f>Ведомственная!I436</f>
        <v>27500</v>
      </c>
    </row>
    <row r="297" spans="1:8" ht="31.5" x14ac:dyDescent="0.25">
      <c r="A297" s="22" t="s">
        <v>577</v>
      </c>
      <c r="B297" s="20" t="s">
        <v>578</v>
      </c>
      <c r="C297" s="20"/>
      <c r="D297" s="3"/>
      <c r="E297" s="3"/>
      <c r="F297" s="7">
        <f>F298</f>
        <v>2283.3000000000002</v>
      </c>
      <c r="G297" s="7">
        <f t="shared" ref="G297:H297" si="160">G298</f>
        <v>1673.5</v>
      </c>
      <c r="H297" s="7">
        <f t="shared" si="160"/>
        <v>1673.5</v>
      </c>
    </row>
    <row r="298" spans="1:8" x14ac:dyDescent="0.25">
      <c r="A298" s="21" t="s">
        <v>18</v>
      </c>
      <c r="B298" s="20" t="s">
        <v>579</v>
      </c>
      <c r="C298" s="20"/>
      <c r="D298" s="3"/>
      <c r="E298" s="3"/>
      <c r="F298" s="7">
        <f>F300+F299</f>
        <v>2283.3000000000002</v>
      </c>
      <c r="G298" s="7">
        <f t="shared" ref="G298:H298" si="161">G300+G299</f>
        <v>1673.5</v>
      </c>
      <c r="H298" s="7">
        <f t="shared" si="161"/>
        <v>1673.5</v>
      </c>
    </row>
    <row r="299" spans="1:8" x14ac:dyDescent="0.25">
      <c r="A299" s="234" t="s">
        <v>22</v>
      </c>
      <c r="B299" s="20" t="s">
        <v>579</v>
      </c>
      <c r="C299" s="20">
        <v>200</v>
      </c>
      <c r="D299" s="3" t="s">
        <v>61</v>
      </c>
      <c r="E299" s="3" t="s">
        <v>20</v>
      </c>
      <c r="F299" s="7">
        <f>Ведомственная!G439</f>
        <v>0</v>
      </c>
      <c r="G299" s="7">
        <f>Ведомственная!H439</f>
        <v>0</v>
      </c>
      <c r="H299" s="7">
        <f>Ведомственная!I439</f>
        <v>0</v>
      </c>
    </row>
    <row r="300" spans="1:8" x14ac:dyDescent="0.25">
      <c r="A300" s="236"/>
      <c r="B300" s="20" t="s">
        <v>579</v>
      </c>
      <c r="C300" s="20">
        <v>200</v>
      </c>
      <c r="D300" s="3" t="s">
        <v>61</v>
      </c>
      <c r="E300" s="3" t="s">
        <v>24</v>
      </c>
      <c r="F300" s="7">
        <f>Ведомственная!G486</f>
        <v>2283.3000000000002</v>
      </c>
      <c r="G300" s="7">
        <f>Ведомственная!H486</f>
        <v>1673.5</v>
      </c>
      <c r="H300" s="7">
        <f>Ведомственная!I486</f>
        <v>1673.5</v>
      </c>
    </row>
    <row r="301" spans="1:8" ht="47.25" x14ac:dyDescent="0.25">
      <c r="A301" s="52" t="s">
        <v>267</v>
      </c>
      <c r="B301" s="53" t="s">
        <v>266</v>
      </c>
      <c r="C301" s="53"/>
      <c r="D301" s="57"/>
      <c r="E301" s="57"/>
      <c r="F301" s="55">
        <f>F302+F314</f>
        <v>1109602.8999999999</v>
      </c>
      <c r="G301" s="55">
        <f>G302+G314</f>
        <v>721339.3</v>
      </c>
      <c r="H301" s="55">
        <f>H302+H314</f>
        <v>699676.4</v>
      </c>
    </row>
    <row r="302" spans="1:8" x14ac:dyDescent="0.25">
      <c r="A302" s="21" t="s">
        <v>205</v>
      </c>
      <c r="B302" s="20" t="s">
        <v>510</v>
      </c>
      <c r="C302" s="20"/>
      <c r="D302" s="3"/>
      <c r="E302" s="3"/>
      <c r="F302" s="7">
        <f>F303+F309+F306</f>
        <v>518861.69999999995</v>
      </c>
      <c r="G302" s="7">
        <f>G303+G309+G306</f>
        <v>281240.30000000005</v>
      </c>
      <c r="H302" s="7">
        <f>H303+H309+H306</f>
        <v>370227.4</v>
      </c>
    </row>
    <row r="303" spans="1:8" ht="31.5" x14ac:dyDescent="0.25">
      <c r="A303" s="157" t="s">
        <v>511</v>
      </c>
      <c r="B303" s="20" t="s">
        <v>512</v>
      </c>
      <c r="C303" s="20"/>
      <c r="D303" s="3"/>
      <c r="E303" s="3"/>
      <c r="F303" s="7">
        <f>F304</f>
        <v>54962.6</v>
      </c>
      <c r="G303" s="7">
        <f t="shared" ref="G303:H303" si="162">G304</f>
        <v>60750</v>
      </c>
      <c r="H303" s="7">
        <f t="shared" si="162"/>
        <v>67500</v>
      </c>
    </row>
    <row r="304" spans="1:8" ht="63" x14ac:dyDescent="0.25">
      <c r="A304" s="157" t="s">
        <v>513</v>
      </c>
      <c r="B304" s="20" t="s">
        <v>514</v>
      </c>
      <c r="C304" s="20"/>
      <c r="D304" s="3"/>
      <c r="E304" s="3"/>
      <c r="F304" s="7">
        <f>F305</f>
        <v>54962.6</v>
      </c>
      <c r="G304" s="7">
        <f t="shared" ref="G304:H304" si="163">G305</f>
        <v>60750</v>
      </c>
      <c r="H304" s="7">
        <f t="shared" si="163"/>
        <v>67500</v>
      </c>
    </row>
    <row r="305" spans="1:8" ht="31.5" x14ac:dyDescent="0.25">
      <c r="A305" s="22" t="s">
        <v>22</v>
      </c>
      <c r="B305" s="20" t="s">
        <v>514</v>
      </c>
      <c r="C305" s="20">
        <v>200</v>
      </c>
      <c r="D305" s="3" t="s">
        <v>7</v>
      </c>
      <c r="E305" s="3" t="s">
        <v>9</v>
      </c>
      <c r="F305" s="7">
        <f>Ведомственная!G214</f>
        <v>54962.6</v>
      </c>
      <c r="G305" s="7">
        <f>Ведомственная!H214</f>
        <v>60750</v>
      </c>
      <c r="H305" s="7">
        <f>Ведомственная!I214</f>
        <v>67500</v>
      </c>
    </row>
    <row r="306" spans="1:8" ht="31.5" x14ac:dyDescent="0.25">
      <c r="A306" s="157" t="s">
        <v>528</v>
      </c>
      <c r="B306" s="20" t="s">
        <v>529</v>
      </c>
      <c r="C306" s="20"/>
      <c r="D306" s="3"/>
      <c r="E306" s="3"/>
      <c r="F306" s="7">
        <f>F307</f>
        <v>192754.5</v>
      </c>
      <c r="G306" s="7">
        <f t="shared" ref="G306:H306" si="164">G307</f>
        <v>90587.1</v>
      </c>
      <c r="H306" s="7">
        <f t="shared" si="164"/>
        <v>90529.1</v>
      </c>
    </row>
    <row r="307" spans="1:8" ht="31.5" x14ac:dyDescent="0.25">
      <c r="A307" s="157" t="s">
        <v>530</v>
      </c>
      <c r="B307" s="20" t="s">
        <v>531</v>
      </c>
      <c r="C307" s="20"/>
      <c r="D307" s="3"/>
      <c r="E307" s="3"/>
      <c r="F307" s="7">
        <f>F308</f>
        <v>192754.5</v>
      </c>
      <c r="G307" s="7">
        <f t="shared" ref="G307:H307" si="165">G308</f>
        <v>90587.1</v>
      </c>
      <c r="H307" s="7">
        <f t="shared" si="165"/>
        <v>90529.1</v>
      </c>
    </row>
    <row r="308" spans="1:8" ht="31.5" x14ac:dyDescent="0.25">
      <c r="A308" s="22" t="s">
        <v>22</v>
      </c>
      <c r="B308" s="20" t="s">
        <v>531</v>
      </c>
      <c r="C308" s="20">
        <v>200</v>
      </c>
      <c r="D308" s="3" t="s">
        <v>7</v>
      </c>
      <c r="E308" s="3" t="s">
        <v>64</v>
      </c>
      <c r="F308" s="7">
        <f>Ведомственная!G250</f>
        <v>192754.5</v>
      </c>
      <c r="G308" s="7">
        <f>Ведомственная!H250</f>
        <v>90587.1</v>
      </c>
      <c r="H308" s="7">
        <f>Ведомственная!I250</f>
        <v>90529.1</v>
      </c>
    </row>
    <row r="309" spans="1:8" ht="63" x14ac:dyDescent="0.25">
      <c r="A309" s="157" t="s">
        <v>515</v>
      </c>
      <c r="B309" s="20" t="s">
        <v>516</v>
      </c>
      <c r="C309" s="20"/>
      <c r="D309" s="3"/>
      <c r="E309" s="3"/>
      <c r="F309" s="7">
        <f>F310+F312</f>
        <v>271144.59999999998</v>
      </c>
      <c r="G309" s="7">
        <f t="shared" ref="G309:H309" si="166">G310+G312</f>
        <v>129903.2</v>
      </c>
      <c r="H309" s="7">
        <f t="shared" si="166"/>
        <v>212198.30000000002</v>
      </c>
    </row>
    <row r="310" spans="1:8" ht="63" x14ac:dyDescent="0.25">
      <c r="A310" s="157" t="s">
        <v>517</v>
      </c>
      <c r="B310" s="20" t="s">
        <v>518</v>
      </c>
      <c r="C310" s="20"/>
      <c r="D310" s="3"/>
      <c r="E310" s="3"/>
      <c r="F310" s="7">
        <f>F311</f>
        <v>78278</v>
      </c>
      <c r="G310" s="7">
        <f t="shared" ref="G310:H310" si="167">G311</f>
        <v>11599</v>
      </c>
      <c r="H310" s="7">
        <f t="shared" si="167"/>
        <v>19331.7</v>
      </c>
    </row>
    <row r="311" spans="1:8" ht="31.5" x14ac:dyDescent="0.25">
      <c r="A311" s="22" t="s">
        <v>22</v>
      </c>
      <c r="B311" s="20" t="s">
        <v>518</v>
      </c>
      <c r="C311" s="20">
        <v>200</v>
      </c>
      <c r="D311" s="3" t="s">
        <v>7</v>
      </c>
      <c r="E311" s="3" t="s">
        <v>9</v>
      </c>
      <c r="F311" s="7">
        <f>Ведомственная!G217</f>
        <v>78278</v>
      </c>
      <c r="G311" s="7">
        <f>Ведомственная!H217</f>
        <v>11599</v>
      </c>
      <c r="H311" s="7">
        <f>Ведомственная!I217</f>
        <v>19331.7</v>
      </c>
    </row>
    <row r="312" spans="1:8" ht="47.25" x14ac:dyDescent="0.25">
      <c r="A312" s="157" t="s">
        <v>519</v>
      </c>
      <c r="B312" s="20" t="s">
        <v>520</v>
      </c>
      <c r="C312" s="20"/>
      <c r="D312" s="3"/>
      <c r="E312" s="3"/>
      <c r="F312" s="7">
        <f>F313</f>
        <v>192866.6</v>
      </c>
      <c r="G312" s="7">
        <f t="shared" ref="G312:H312" si="168">G313</f>
        <v>118304.2</v>
      </c>
      <c r="H312" s="7">
        <f t="shared" si="168"/>
        <v>192866.6</v>
      </c>
    </row>
    <row r="313" spans="1:8" ht="31.5" x14ac:dyDescent="0.25">
      <c r="A313" s="22" t="s">
        <v>22</v>
      </c>
      <c r="B313" s="20" t="s">
        <v>520</v>
      </c>
      <c r="C313" s="20">
        <v>200</v>
      </c>
      <c r="D313" s="3" t="s">
        <v>7</v>
      </c>
      <c r="E313" s="3" t="s">
        <v>9</v>
      </c>
      <c r="F313" s="7">
        <f>Ведомственная!G219</f>
        <v>192866.6</v>
      </c>
      <c r="G313" s="7">
        <f>Ведомственная!H219</f>
        <v>118304.2</v>
      </c>
      <c r="H313" s="7">
        <f>Ведомственная!I219</f>
        <v>192866.6</v>
      </c>
    </row>
    <row r="314" spans="1:8" x14ac:dyDescent="0.25">
      <c r="A314" s="157" t="s">
        <v>166</v>
      </c>
      <c r="B314" s="20" t="s">
        <v>521</v>
      </c>
      <c r="C314" s="20"/>
      <c r="D314" s="3"/>
      <c r="E314" s="3"/>
      <c r="F314" s="7">
        <f>F315+F322+F327</f>
        <v>590741.19999999995</v>
      </c>
      <c r="G314" s="7">
        <f>G315+G322+G327</f>
        <v>440099.00000000006</v>
      </c>
      <c r="H314" s="7">
        <f>H315+H322+H327</f>
        <v>329449</v>
      </c>
    </row>
    <row r="315" spans="1:8" ht="31.5" x14ac:dyDescent="0.25">
      <c r="A315" s="157" t="s">
        <v>522</v>
      </c>
      <c r="B315" s="20" t="s">
        <v>523</v>
      </c>
      <c r="C315" s="20"/>
      <c r="D315" s="3"/>
      <c r="E315" s="3"/>
      <c r="F315" s="7">
        <f>F318+F320+F316</f>
        <v>309808.09999999998</v>
      </c>
      <c r="G315" s="7">
        <f t="shared" ref="G315:H315" si="169">G318+G320+G316</f>
        <v>293941.90000000002</v>
      </c>
      <c r="H315" s="7">
        <f t="shared" si="169"/>
        <v>177964.4</v>
      </c>
    </row>
    <row r="316" spans="1:8" x14ac:dyDescent="0.25">
      <c r="A316" s="90" t="s">
        <v>18</v>
      </c>
      <c r="B316" s="20" t="s">
        <v>703</v>
      </c>
      <c r="C316" s="20"/>
      <c r="D316" s="3"/>
      <c r="E316" s="3"/>
      <c r="F316" s="7">
        <f>F317</f>
        <v>430.6</v>
      </c>
      <c r="G316" s="7">
        <f t="shared" ref="G316:H316" si="170">G317</f>
        <v>0</v>
      </c>
      <c r="H316" s="7">
        <f t="shared" si="170"/>
        <v>3250</v>
      </c>
    </row>
    <row r="317" spans="1:8" ht="31.5" x14ac:dyDescent="0.25">
      <c r="A317" s="91" t="s">
        <v>22</v>
      </c>
      <c r="B317" s="20" t="s">
        <v>703</v>
      </c>
      <c r="C317" s="20">
        <v>200</v>
      </c>
      <c r="D317" s="3" t="s">
        <v>7</v>
      </c>
      <c r="E317" s="3" t="s">
        <v>9</v>
      </c>
      <c r="F317" s="7">
        <f>Ведомственная!G223</f>
        <v>430.6</v>
      </c>
      <c r="G317" s="7">
        <f>Ведомственная!H223</f>
        <v>0</v>
      </c>
      <c r="H317" s="7">
        <f>Ведомственная!I223</f>
        <v>3250</v>
      </c>
    </row>
    <row r="318" spans="1:8" x14ac:dyDescent="0.25">
      <c r="A318" s="157" t="s">
        <v>524</v>
      </c>
      <c r="B318" s="20" t="s">
        <v>525</v>
      </c>
      <c r="C318" s="20"/>
      <c r="D318" s="3"/>
      <c r="E318" s="3"/>
      <c r="F318" s="7">
        <f>F319</f>
        <v>297055.09999999998</v>
      </c>
      <c r="G318" s="7">
        <f t="shared" ref="G318:H318" si="171">G319</f>
        <v>212074.8</v>
      </c>
      <c r="H318" s="7">
        <f t="shared" si="171"/>
        <v>174714.4</v>
      </c>
    </row>
    <row r="319" spans="1:8" ht="31.5" x14ac:dyDescent="0.25">
      <c r="A319" s="22" t="s">
        <v>22</v>
      </c>
      <c r="B319" s="20" t="s">
        <v>525</v>
      </c>
      <c r="C319" s="20">
        <v>200</v>
      </c>
      <c r="D319" s="3" t="s">
        <v>7</v>
      </c>
      <c r="E319" s="3" t="s">
        <v>64</v>
      </c>
      <c r="F319" s="7">
        <f>Ведомственная!G225</f>
        <v>297055.09999999998</v>
      </c>
      <c r="G319" s="7">
        <f>Ведомственная!H225</f>
        <v>212074.8</v>
      </c>
      <c r="H319" s="7">
        <f>Ведомственная!I225</f>
        <v>174714.4</v>
      </c>
    </row>
    <row r="320" spans="1:8" x14ac:dyDescent="0.25">
      <c r="A320" s="157" t="s">
        <v>526</v>
      </c>
      <c r="B320" s="20" t="s">
        <v>527</v>
      </c>
      <c r="C320" s="20"/>
      <c r="D320" s="3"/>
      <c r="E320" s="3"/>
      <c r="F320" s="7">
        <f>F321</f>
        <v>12322.4</v>
      </c>
      <c r="G320" s="7">
        <f t="shared" ref="G320:H320" si="172">G321</f>
        <v>81867.100000000006</v>
      </c>
      <c r="H320" s="7">
        <f t="shared" si="172"/>
        <v>0</v>
      </c>
    </row>
    <row r="321" spans="1:8" ht="31.5" x14ac:dyDescent="0.25">
      <c r="A321" s="22" t="s">
        <v>22</v>
      </c>
      <c r="B321" s="20" t="s">
        <v>527</v>
      </c>
      <c r="C321" s="20">
        <v>200</v>
      </c>
      <c r="D321" s="3" t="s">
        <v>7</v>
      </c>
      <c r="E321" s="3" t="s">
        <v>64</v>
      </c>
      <c r="F321" s="7">
        <f>Ведомственная!G227</f>
        <v>12322.4</v>
      </c>
      <c r="G321" s="7">
        <f>Ведомственная!H227</f>
        <v>81867.100000000006</v>
      </c>
      <c r="H321" s="7">
        <f>Ведомственная!I227</f>
        <v>0</v>
      </c>
    </row>
    <row r="322" spans="1:8" ht="31.5" x14ac:dyDescent="0.25">
      <c r="A322" s="157" t="s">
        <v>532</v>
      </c>
      <c r="B322" s="20" t="s">
        <v>533</v>
      </c>
      <c r="C322" s="20"/>
      <c r="D322" s="3"/>
      <c r="E322" s="3"/>
      <c r="F322" s="7">
        <f>F325+F323</f>
        <v>212682</v>
      </c>
      <c r="G322" s="7">
        <f>G325+G323</f>
        <v>136615.70000000001</v>
      </c>
      <c r="H322" s="7">
        <f>H325+H323</f>
        <v>138573.1</v>
      </c>
    </row>
    <row r="323" spans="1:8" x14ac:dyDescent="0.25">
      <c r="A323" s="90" t="s">
        <v>18</v>
      </c>
      <c r="B323" s="20" t="s">
        <v>704</v>
      </c>
      <c r="C323" s="20"/>
      <c r="D323" s="3"/>
      <c r="E323" s="3"/>
      <c r="F323" s="7">
        <f>F324</f>
        <v>0</v>
      </c>
      <c r="G323" s="7">
        <f t="shared" ref="G323:H323" si="173">G324</f>
        <v>0</v>
      </c>
      <c r="H323" s="7">
        <f t="shared" si="173"/>
        <v>271</v>
      </c>
    </row>
    <row r="324" spans="1:8" ht="31.5" x14ac:dyDescent="0.25">
      <c r="A324" s="91" t="s">
        <v>22</v>
      </c>
      <c r="B324" s="20" t="s">
        <v>704</v>
      </c>
      <c r="C324" s="20">
        <v>200</v>
      </c>
      <c r="D324" s="3" t="s">
        <v>61</v>
      </c>
      <c r="E324" s="3" t="s">
        <v>24</v>
      </c>
      <c r="F324" s="7">
        <f>Ведомственная!G491</f>
        <v>0</v>
      </c>
      <c r="G324" s="7">
        <f>Ведомственная!H491</f>
        <v>0</v>
      </c>
      <c r="H324" s="7">
        <f>Ведомственная!I491</f>
        <v>271</v>
      </c>
    </row>
    <row r="325" spans="1:8" ht="47.25" x14ac:dyDescent="0.25">
      <c r="A325" s="157" t="s">
        <v>534</v>
      </c>
      <c r="B325" s="20" t="s">
        <v>535</v>
      </c>
      <c r="C325" s="20"/>
      <c r="D325" s="3"/>
      <c r="E325" s="3"/>
      <c r="F325" s="7">
        <f>F326</f>
        <v>212682</v>
      </c>
      <c r="G325" s="7">
        <f t="shared" ref="G325:H325" si="174">G326</f>
        <v>136615.70000000001</v>
      </c>
      <c r="H325" s="7">
        <f t="shared" si="174"/>
        <v>138302.1</v>
      </c>
    </row>
    <row r="326" spans="1:8" ht="31.5" x14ac:dyDescent="0.25">
      <c r="A326" s="22" t="s">
        <v>22</v>
      </c>
      <c r="B326" s="20" t="s">
        <v>535</v>
      </c>
      <c r="C326" s="20">
        <v>200</v>
      </c>
      <c r="D326" s="3" t="s">
        <v>7</v>
      </c>
      <c r="E326" s="3" t="s">
        <v>64</v>
      </c>
      <c r="F326" s="7">
        <f>Ведомственная!G254</f>
        <v>212682</v>
      </c>
      <c r="G326" s="7">
        <f>Ведомственная!H254</f>
        <v>136615.70000000001</v>
      </c>
      <c r="H326" s="7">
        <f>Ведомственная!I254</f>
        <v>138302.1</v>
      </c>
    </row>
    <row r="327" spans="1:8" ht="31.5" x14ac:dyDescent="0.25">
      <c r="A327" s="157" t="s">
        <v>536</v>
      </c>
      <c r="B327" s="20" t="s">
        <v>537</v>
      </c>
      <c r="C327" s="20"/>
      <c r="D327" s="3"/>
      <c r="E327" s="3"/>
      <c r="F327" s="7">
        <f>F328</f>
        <v>68251.099999999991</v>
      </c>
      <c r="G327" s="7">
        <f t="shared" ref="G327:H327" si="175">G328</f>
        <v>9541.4</v>
      </c>
      <c r="H327" s="7">
        <f t="shared" si="175"/>
        <v>12911.5</v>
      </c>
    </row>
    <row r="328" spans="1:8" x14ac:dyDescent="0.25">
      <c r="A328" s="21" t="s">
        <v>538</v>
      </c>
      <c r="B328" s="20" t="s">
        <v>539</v>
      </c>
      <c r="C328" s="20"/>
      <c r="D328" s="3"/>
      <c r="E328" s="3"/>
      <c r="F328" s="7">
        <f>F329</f>
        <v>68251.099999999991</v>
      </c>
      <c r="G328" s="7">
        <f t="shared" ref="G328:H328" si="176">G329</f>
        <v>9541.4</v>
      </c>
      <c r="H328" s="7">
        <f t="shared" si="176"/>
        <v>12911.5</v>
      </c>
    </row>
    <row r="329" spans="1:8" ht="31.5" x14ac:dyDescent="0.25">
      <c r="A329" s="22" t="s">
        <v>22</v>
      </c>
      <c r="B329" s="20" t="s">
        <v>539</v>
      </c>
      <c r="C329" s="20">
        <v>200</v>
      </c>
      <c r="D329" s="3" t="s">
        <v>7</v>
      </c>
      <c r="E329" s="3" t="s">
        <v>64</v>
      </c>
      <c r="F329" s="7">
        <f>Ведомственная!G257</f>
        <v>68251.099999999991</v>
      </c>
      <c r="G329" s="7">
        <f>Ведомственная!H257</f>
        <v>9541.4</v>
      </c>
      <c r="H329" s="7">
        <f>Ведомственная!I257</f>
        <v>12911.5</v>
      </c>
    </row>
    <row r="330" spans="1:8" ht="47.25" x14ac:dyDescent="0.25">
      <c r="A330" s="52" t="s">
        <v>608</v>
      </c>
      <c r="B330" s="53" t="s">
        <v>268</v>
      </c>
      <c r="C330" s="53"/>
      <c r="D330" s="57"/>
      <c r="E330" s="57"/>
      <c r="F330" s="55">
        <f>F331+F338+F343</f>
        <v>602479.4</v>
      </c>
      <c r="G330" s="55">
        <f t="shared" ref="G330:H330" si="177">G331+G338+G343</f>
        <v>88018.6</v>
      </c>
      <c r="H330" s="55">
        <f t="shared" si="177"/>
        <v>86274.099999999991</v>
      </c>
    </row>
    <row r="331" spans="1:8" ht="31.5" x14ac:dyDescent="0.25">
      <c r="A331" s="21" t="s">
        <v>165</v>
      </c>
      <c r="B331" s="20" t="s">
        <v>580</v>
      </c>
      <c r="C331" s="20"/>
      <c r="D331" s="3"/>
      <c r="E331" s="3"/>
      <c r="F331" s="7">
        <f>F332</f>
        <v>174108</v>
      </c>
      <c r="G331" s="7">
        <f t="shared" ref="G331" si="178">G332</f>
        <v>51019.4</v>
      </c>
      <c r="H331" s="7">
        <f t="shared" ref="H331" si="179">H332</f>
        <v>66818.5</v>
      </c>
    </row>
    <row r="332" spans="1:8" x14ac:dyDescent="0.25">
      <c r="A332" s="21" t="s">
        <v>581</v>
      </c>
      <c r="B332" s="20" t="s">
        <v>717</v>
      </c>
      <c r="C332" s="20"/>
      <c r="D332" s="3"/>
      <c r="E332" s="3"/>
      <c r="F332" s="7">
        <f>F335+F333</f>
        <v>174108</v>
      </c>
      <c r="G332" s="7">
        <f t="shared" ref="G332:H332" si="180">G335+G333</f>
        <v>51019.4</v>
      </c>
      <c r="H332" s="7">
        <f t="shared" si="180"/>
        <v>66818.5</v>
      </c>
    </row>
    <row r="333" spans="1:8" ht="47.25" x14ac:dyDescent="0.25">
      <c r="A333" s="21" t="s">
        <v>736</v>
      </c>
      <c r="B333" s="20" t="s">
        <v>735</v>
      </c>
      <c r="C333" s="20"/>
      <c r="D333" s="3"/>
      <c r="E333" s="3"/>
      <c r="F333" s="7">
        <f>F334</f>
        <v>126167.8</v>
      </c>
      <c r="G333" s="7">
        <f t="shared" ref="G333:H333" si="181">G334</f>
        <v>4456.3999999999996</v>
      </c>
      <c r="H333" s="7">
        <f t="shared" si="181"/>
        <v>22000</v>
      </c>
    </row>
    <row r="334" spans="1:8" ht="31.5" x14ac:dyDescent="0.25">
      <c r="A334" s="22" t="s">
        <v>22</v>
      </c>
      <c r="B334" s="20" t="s">
        <v>735</v>
      </c>
      <c r="C334" s="20">
        <v>200</v>
      </c>
      <c r="D334" s="3" t="s">
        <v>61</v>
      </c>
      <c r="E334" s="3" t="s">
        <v>24</v>
      </c>
      <c r="F334" s="7">
        <f>Ведомственная!G496</f>
        <v>126167.8</v>
      </c>
      <c r="G334" s="7">
        <f>Ведомственная!H496</f>
        <v>4456.3999999999996</v>
      </c>
      <c r="H334" s="7">
        <f>Ведомственная!I496</f>
        <v>22000</v>
      </c>
    </row>
    <row r="335" spans="1:8" x14ac:dyDescent="0.25">
      <c r="A335" s="21" t="s">
        <v>583</v>
      </c>
      <c r="B335" s="20" t="s">
        <v>716</v>
      </c>
      <c r="C335" s="20"/>
      <c r="D335" s="3"/>
      <c r="E335" s="3"/>
      <c r="F335" s="7">
        <f>F336+F337</f>
        <v>47940.2</v>
      </c>
      <c r="G335" s="7">
        <f t="shared" ref="G335:H335" si="182">G336+G337</f>
        <v>46563</v>
      </c>
      <c r="H335" s="7">
        <f t="shared" si="182"/>
        <v>44818.5</v>
      </c>
    </row>
    <row r="336" spans="1:8" ht="31.5" x14ac:dyDescent="0.25">
      <c r="A336" s="22" t="s">
        <v>22</v>
      </c>
      <c r="B336" s="20" t="s">
        <v>716</v>
      </c>
      <c r="C336" s="20">
        <v>200</v>
      </c>
      <c r="D336" s="3" t="s">
        <v>61</v>
      </c>
      <c r="E336" s="3" t="s">
        <v>24</v>
      </c>
      <c r="F336" s="7">
        <f>Ведомственная!G498</f>
        <v>47940.2</v>
      </c>
      <c r="G336" s="7">
        <f>Ведомственная!H498</f>
        <v>46563</v>
      </c>
      <c r="H336" s="7">
        <f>Ведомственная!I498</f>
        <v>44818.5</v>
      </c>
    </row>
    <row r="337" spans="1:8" ht="31.5" x14ac:dyDescent="0.25">
      <c r="A337" s="74" t="s">
        <v>90</v>
      </c>
      <c r="B337" s="20" t="s">
        <v>716</v>
      </c>
      <c r="C337" s="20">
        <v>600</v>
      </c>
      <c r="D337" s="3" t="s">
        <v>61</v>
      </c>
      <c r="E337" s="3" t="s">
        <v>61</v>
      </c>
      <c r="F337" s="7">
        <f>Ведомственная!G890</f>
        <v>0</v>
      </c>
      <c r="G337" s="7">
        <f>Ведомственная!H890</f>
        <v>0</v>
      </c>
      <c r="H337" s="7">
        <f>Ведомственная!I890</f>
        <v>0</v>
      </c>
    </row>
    <row r="338" spans="1:8" x14ac:dyDescent="0.25">
      <c r="A338" s="74" t="s">
        <v>205</v>
      </c>
      <c r="B338" s="44" t="s">
        <v>609</v>
      </c>
      <c r="C338" s="79"/>
      <c r="D338" s="3"/>
      <c r="E338" s="3"/>
      <c r="F338" s="7">
        <f>F339</f>
        <v>261958.80000000002</v>
      </c>
      <c r="G338" s="7">
        <f t="shared" ref="G338:H338" si="183">G339</f>
        <v>6919.9</v>
      </c>
      <c r="H338" s="7">
        <f t="shared" si="183"/>
        <v>6919.9</v>
      </c>
    </row>
    <row r="339" spans="1:8" ht="31.5" x14ac:dyDescent="0.25">
      <c r="A339" s="74" t="s">
        <v>610</v>
      </c>
      <c r="B339" s="44" t="s">
        <v>611</v>
      </c>
      <c r="C339" s="80"/>
      <c r="D339" s="3"/>
      <c r="E339" s="3"/>
      <c r="F339" s="7">
        <f>F340</f>
        <v>261958.80000000002</v>
      </c>
      <c r="G339" s="7">
        <f t="shared" ref="G339:H339" si="184">G340</f>
        <v>6919.9</v>
      </c>
      <c r="H339" s="7">
        <f t="shared" si="184"/>
        <v>6919.9</v>
      </c>
    </row>
    <row r="340" spans="1:8" ht="31.5" x14ac:dyDescent="0.25">
      <c r="A340" s="74" t="s">
        <v>612</v>
      </c>
      <c r="B340" s="44" t="s">
        <v>613</v>
      </c>
      <c r="C340" s="80"/>
      <c r="D340" s="3"/>
      <c r="E340" s="3"/>
      <c r="F340" s="7">
        <f>F341+F342</f>
        <v>261958.80000000002</v>
      </c>
      <c r="G340" s="7">
        <f t="shared" ref="G340:H340" si="185">G341+G342</f>
        <v>6919.9</v>
      </c>
      <c r="H340" s="7">
        <f t="shared" si="185"/>
        <v>6919.9</v>
      </c>
    </row>
    <row r="341" spans="1:8" ht="31.5" x14ac:dyDescent="0.25">
      <c r="A341" s="22" t="s">
        <v>22</v>
      </c>
      <c r="B341" s="44" t="s">
        <v>613</v>
      </c>
      <c r="C341" s="80">
        <v>200</v>
      </c>
      <c r="D341" s="3" t="s">
        <v>61</v>
      </c>
      <c r="E341" s="3" t="s">
        <v>24</v>
      </c>
      <c r="F341" s="7">
        <f>Ведомственная!G502</f>
        <v>37111.200000000004</v>
      </c>
      <c r="G341" s="7">
        <f>Ведомственная!H502</f>
        <v>6919.9</v>
      </c>
      <c r="H341" s="7">
        <f>Ведомственная!I502</f>
        <v>6919.9</v>
      </c>
    </row>
    <row r="342" spans="1:8" ht="31.5" x14ac:dyDescent="0.25">
      <c r="A342" s="74" t="s">
        <v>90</v>
      </c>
      <c r="B342" s="44" t="s">
        <v>613</v>
      </c>
      <c r="C342" s="80">
        <v>600</v>
      </c>
      <c r="D342" s="3" t="s">
        <v>61</v>
      </c>
      <c r="E342" s="3" t="s">
        <v>24</v>
      </c>
      <c r="F342" s="7">
        <f>Ведомственная!G880</f>
        <v>224847.6</v>
      </c>
      <c r="G342" s="7">
        <f>Ведомственная!H880</f>
        <v>0</v>
      </c>
      <c r="H342" s="7">
        <f>Ведомственная!I880</f>
        <v>0</v>
      </c>
    </row>
    <row r="343" spans="1:8" x14ac:dyDescent="0.25">
      <c r="A343" s="21" t="s">
        <v>318</v>
      </c>
      <c r="B343" s="20" t="s">
        <v>585</v>
      </c>
      <c r="C343" s="20"/>
      <c r="D343" s="3"/>
      <c r="E343" s="3"/>
      <c r="F343" s="7">
        <f>F344</f>
        <v>166412.6</v>
      </c>
      <c r="G343" s="7">
        <f t="shared" ref="G343:H343" si="186">G344</f>
        <v>30079.3</v>
      </c>
      <c r="H343" s="7">
        <f t="shared" si="186"/>
        <v>12535.7</v>
      </c>
    </row>
    <row r="344" spans="1:8" ht="31.5" x14ac:dyDescent="0.25">
      <c r="A344" s="157" t="s">
        <v>725</v>
      </c>
      <c r="B344" s="20" t="s">
        <v>587</v>
      </c>
      <c r="C344" s="20"/>
      <c r="D344" s="3"/>
      <c r="E344" s="3"/>
      <c r="F344" s="7">
        <f>F347+F345</f>
        <v>166412.6</v>
      </c>
      <c r="G344" s="7">
        <f t="shared" ref="G344:H344" si="187">G347+G345</f>
        <v>30079.3</v>
      </c>
      <c r="H344" s="7">
        <f t="shared" si="187"/>
        <v>12535.7</v>
      </c>
    </row>
    <row r="345" spans="1:8" ht="47.25" hidden="1" x14ac:dyDescent="0.25">
      <c r="A345" s="22" t="s">
        <v>670</v>
      </c>
      <c r="B345" s="20" t="s">
        <v>672</v>
      </c>
      <c r="C345" s="20"/>
      <c r="D345" s="3"/>
      <c r="E345" s="3"/>
      <c r="F345" s="7">
        <f>F346</f>
        <v>0</v>
      </c>
      <c r="G345" s="7">
        <f t="shared" ref="G345:H345" si="188">G346</f>
        <v>0</v>
      </c>
      <c r="H345" s="7">
        <f t="shared" si="188"/>
        <v>0</v>
      </c>
    </row>
    <row r="346" spans="1:8" ht="31.5" hidden="1" x14ac:dyDescent="0.25">
      <c r="A346" s="22" t="s">
        <v>22</v>
      </c>
      <c r="B346" s="20" t="s">
        <v>672</v>
      </c>
      <c r="C346" s="20">
        <v>200</v>
      </c>
      <c r="D346" s="3" t="s">
        <v>7</v>
      </c>
      <c r="E346" s="3" t="s">
        <v>64</v>
      </c>
      <c r="F346" s="7">
        <f>Ведомственная!G262</f>
        <v>0</v>
      </c>
      <c r="G346" s="7">
        <f>Ведомственная!H262</f>
        <v>0</v>
      </c>
      <c r="H346" s="7">
        <f>Ведомственная!I262</f>
        <v>0</v>
      </c>
    </row>
    <row r="347" spans="1:8" x14ac:dyDescent="0.25">
      <c r="A347" s="21" t="s">
        <v>588</v>
      </c>
      <c r="B347" s="20" t="s">
        <v>589</v>
      </c>
      <c r="C347" s="20"/>
      <c r="D347" s="3"/>
      <c r="E347" s="3"/>
      <c r="F347" s="7">
        <f>SUM(F348:F350)</f>
        <v>166412.6</v>
      </c>
      <c r="G347" s="7">
        <f t="shared" ref="G347:H347" si="189">SUM(G348:G350)</f>
        <v>30079.3</v>
      </c>
      <c r="H347" s="7">
        <f t="shared" si="189"/>
        <v>12535.7</v>
      </c>
    </row>
    <row r="348" spans="1:8" ht="31.5" x14ac:dyDescent="0.25">
      <c r="A348" s="22" t="s">
        <v>22</v>
      </c>
      <c r="B348" s="20" t="s">
        <v>589</v>
      </c>
      <c r="C348" s="20">
        <v>200</v>
      </c>
      <c r="D348" s="3" t="s">
        <v>61</v>
      </c>
      <c r="E348" s="3" t="s">
        <v>24</v>
      </c>
      <c r="F348" s="7">
        <f>Ведомственная!G506</f>
        <v>82813.400000000009</v>
      </c>
      <c r="G348" s="7">
        <f>Ведомственная!H506</f>
        <v>30079.3</v>
      </c>
      <c r="H348" s="7">
        <f>Ведомственная!I506</f>
        <v>12535.7</v>
      </c>
    </row>
    <row r="349" spans="1:8" x14ac:dyDescent="0.25">
      <c r="A349" s="239" t="s">
        <v>90</v>
      </c>
      <c r="B349" s="20" t="s">
        <v>589</v>
      </c>
      <c r="C349" s="20">
        <v>600</v>
      </c>
      <c r="D349" s="3" t="s">
        <v>61</v>
      </c>
      <c r="E349" s="3" t="s">
        <v>24</v>
      </c>
      <c r="F349" s="7">
        <f>Ведомственная!G884</f>
        <v>79842.7</v>
      </c>
      <c r="G349" s="7">
        <f>Ведомственная!H884</f>
        <v>0</v>
      </c>
      <c r="H349" s="7">
        <f>Ведомственная!I884</f>
        <v>0</v>
      </c>
    </row>
    <row r="350" spans="1:8" x14ac:dyDescent="0.25">
      <c r="A350" s="232"/>
      <c r="B350" s="20" t="s">
        <v>589</v>
      </c>
      <c r="C350" s="20">
        <v>600</v>
      </c>
      <c r="D350" s="3" t="s">
        <v>61</v>
      </c>
      <c r="E350" s="3" t="s">
        <v>61</v>
      </c>
      <c r="F350" s="7">
        <f>Ведомственная!G894</f>
        <v>3756.5</v>
      </c>
      <c r="G350" s="7">
        <f>Ведомственная!H894</f>
        <v>0</v>
      </c>
      <c r="H350" s="7">
        <f>Ведомственная!I894</f>
        <v>0</v>
      </c>
    </row>
    <row r="351" spans="1:8" ht="31.5" x14ac:dyDescent="0.25">
      <c r="A351" s="52" t="s">
        <v>270</v>
      </c>
      <c r="B351" s="53" t="s">
        <v>269</v>
      </c>
      <c r="C351" s="53"/>
      <c r="D351" s="57"/>
      <c r="E351" s="57"/>
      <c r="F351" s="55">
        <f>F352+F420</f>
        <v>146325.89999999997</v>
      </c>
      <c r="G351" s="55">
        <f>G352+G420</f>
        <v>130909</v>
      </c>
      <c r="H351" s="55">
        <f>H352+H420</f>
        <v>124026.3</v>
      </c>
    </row>
    <row r="352" spans="1:8" x14ac:dyDescent="0.25">
      <c r="A352" s="21" t="s">
        <v>205</v>
      </c>
      <c r="B352" s="20" t="s">
        <v>590</v>
      </c>
      <c r="C352" s="20"/>
      <c r="D352" s="3"/>
      <c r="E352" s="3"/>
      <c r="F352" s="7">
        <f>F353</f>
        <v>142394.39999999997</v>
      </c>
      <c r="G352" s="7">
        <f t="shared" ref="G352" si="190">G353</f>
        <v>130909</v>
      </c>
      <c r="H352" s="7">
        <f t="shared" ref="H352" si="191">H353</f>
        <v>124026.3</v>
      </c>
    </row>
    <row r="353" spans="1:8" ht="31.5" x14ac:dyDescent="0.25">
      <c r="A353" s="157" t="s">
        <v>689</v>
      </c>
      <c r="B353" s="20" t="s">
        <v>591</v>
      </c>
      <c r="C353" s="20"/>
      <c r="D353" s="3"/>
      <c r="E353" s="3"/>
      <c r="F353" s="7">
        <f>F354</f>
        <v>142394.39999999997</v>
      </c>
      <c r="G353" s="7">
        <f t="shared" ref="G353:H353" si="192">G354</f>
        <v>130909</v>
      </c>
      <c r="H353" s="7">
        <f t="shared" si="192"/>
        <v>124026.3</v>
      </c>
    </row>
    <row r="354" spans="1:8" x14ac:dyDescent="0.25">
      <c r="A354" s="21" t="s">
        <v>592</v>
      </c>
      <c r="B354" s="20" t="s">
        <v>593</v>
      </c>
      <c r="C354" s="20"/>
      <c r="D354" s="3"/>
      <c r="E354" s="3"/>
      <c r="F354" s="7">
        <f>F355+F358+F361+F363+F368+F371+F374+F377+F379+F382+F385+F387+F389+F391+F393+F396+F399+F402+F405+F407+F410+F412+F414+F417+F366+F356</f>
        <v>142394.39999999997</v>
      </c>
      <c r="G354" s="7">
        <f t="shared" ref="G354:H354" si="193">G355+G358+G361+G363+G368+G371+G374+G377+G379+G382+G385+G387+G389+G391+G393+G396+G399+G402+G405+G407+G410+G412+G414+G417+G366+G356</f>
        <v>130909</v>
      </c>
      <c r="H354" s="7">
        <f t="shared" si="193"/>
        <v>124026.3</v>
      </c>
    </row>
    <row r="355" spans="1:8" ht="31.5" x14ac:dyDescent="0.25">
      <c r="A355" s="22" t="s">
        <v>22</v>
      </c>
      <c r="B355" s="20" t="s">
        <v>593</v>
      </c>
      <c r="C355" s="20">
        <v>200</v>
      </c>
      <c r="D355" s="3" t="s">
        <v>61</v>
      </c>
      <c r="E355" s="3" t="s">
        <v>24</v>
      </c>
      <c r="F355" s="7">
        <f>Ведомственная!G511</f>
        <v>0</v>
      </c>
      <c r="G355" s="7">
        <f>Ведомственная!H511</f>
        <v>130909</v>
      </c>
      <c r="H355" s="7">
        <f>Ведомственная!I511</f>
        <v>124026.3</v>
      </c>
    </row>
    <row r="356" spans="1:8" ht="47.25" x14ac:dyDescent="0.25">
      <c r="A356" s="22" t="s">
        <v>992</v>
      </c>
      <c r="B356" s="161" t="s">
        <v>993</v>
      </c>
      <c r="C356" s="20"/>
      <c r="D356" s="3"/>
      <c r="E356" s="3"/>
      <c r="F356" s="7">
        <f>F357</f>
        <v>5707.4</v>
      </c>
      <c r="G356" s="7">
        <f t="shared" ref="G356:H356" si="194">G357</f>
        <v>0</v>
      </c>
      <c r="H356" s="7">
        <f t="shared" si="194"/>
        <v>0</v>
      </c>
    </row>
    <row r="357" spans="1:8" ht="31.5" x14ac:dyDescent="0.25">
      <c r="A357" s="22" t="s">
        <v>22</v>
      </c>
      <c r="B357" s="161" t="s">
        <v>993</v>
      </c>
      <c r="C357" s="20">
        <v>200</v>
      </c>
      <c r="D357" s="3" t="s">
        <v>7</v>
      </c>
      <c r="E357" s="3" t="s">
        <v>64</v>
      </c>
      <c r="F357" s="7">
        <f>Ведомственная!G267</f>
        <v>5707.4</v>
      </c>
      <c r="G357" s="7">
        <f>Ведомственная!H267</f>
        <v>0</v>
      </c>
      <c r="H357" s="7">
        <f>Ведомственная!I267</f>
        <v>0</v>
      </c>
    </row>
    <row r="358" spans="1:8" ht="47.25" x14ac:dyDescent="0.25">
      <c r="A358" s="22" t="s">
        <v>867</v>
      </c>
      <c r="B358" s="20" t="s">
        <v>887</v>
      </c>
      <c r="C358" s="20"/>
      <c r="D358" s="3"/>
      <c r="E358" s="3"/>
      <c r="F358" s="7">
        <f>F359+F360</f>
        <v>8239.4</v>
      </c>
      <c r="G358" s="7">
        <f t="shared" ref="G358:H358" si="195">G359+G360</f>
        <v>0</v>
      </c>
      <c r="H358" s="7">
        <f t="shared" si="195"/>
        <v>0</v>
      </c>
    </row>
    <row r="359" spans="1:8" x14ac:dyDescent="0.25">
      <c r="A359" s="234" t="s">
        <v>22</v>
      </c>
      <c r="B359" s="20" t="s">
        <v>887</v>
      </c>
      <c r="C359" s="20">
        <v>200</v>
      </c>
      <c r="D359" s="3" t="s">
        <v>7</v>
      </c>
      <c r="E359" s="3" t="s">
        <v>64</v>
      </c>
      <c r="F359" s="7">
        <f>Ведомственная!G269</f>
        <v>3533.6</v>
      </c>
      <c r="G359" s="7">
        <f>Ведомственная!H269</f>
        <v>0</v>
      </c>
      <c r="H359" s="7">
        <f>Ведомственная!I269</f>
        <v>0</v>
      </c>
    </row>
    <row r="360" spans="1:8" x14ac:dyDescent="0.25">
      <c r="A360" s="235"/>
      <c r="B360" s="20" t="s">
        <v>887</v>
      </c>
      <c r="C360" s="20">
        <v>200</v>
      </c>
      <c r="D360" s="3" t="s">
        <v>61</v>
      </c>
      <c r="E360" s="3" t="s">
        <v>24</v>
      </c>
      <c r="F360" s="7">
        <f>Ведомственная!G513</f>
        <v>4705.8</v>
      </c>
      <c r="G360" s="7">
        <f>Ведомственная!H513</f>
        <v>0</v>
      </c>
      <c r="H360" s="7">
        <f>Ведомственная!I513</f>
        <v>0</v>
      </c>
    </row>
    <row r="361" spans="1:8" ht="47.25" x14ac:dyDescent="0.25">
      <c r="A361" s="22" t="s">
        <v>907</v>
      </c>
      <c r="B361" s="20" t="s">
        <v>912</v>
      </c>
      <c r="C361" s="20"/>
      <c r="D361" s="3"/>
      <c r="E361" s="3"/>
      <c r="F361" s="7">
        <f>F362</f>
        <v>17126.2</v>
      </c>
      <c r="G361" s="7">
        <f t="shared" ref="G361:H361" si="196">G362</f>
        <v>0</v>
      </c>
      <c r="H361" s="7">
        <f t="shared" si="196"/>
        <v>0</v>
      </c>
    </row>
    <row r="362" spans="1:8" ht="31.5" x14ac:dyDescent="0.25">
      <c r="A362" s="22" t="s">
        <v>22</v>
      </c>
      <c r="B362" s="20" t="s">
        <v>912</v>
      </c>
      <c r="C362" s="20">
        <v>200</v>
      </c>
      <c r="D362" s="3" t="s">
        <v>61</v>
      </c>
      <c r="E362" s="3" t="s">
        <v>24</v>
      </c>
      <c r="F362" s="7">
        <f>Ведомственная!G515</f>
        <v>17126.2</v>
      </c>
      <c r="G362" s="7">
        <f>Ведомственная!H515</f>
        <v>0</v>
      </c>
      <c r="H362" s="7">
        <f>Ведомственная!I515</f>
        <v>0</v>
      </c>
    </row>
    <row r="363" spans="1:8" ht="31.5" x14ac:dyDescent="0.25">
      <c r="A363" s="22" t="s">
        <v>868</v>
      </c>
      <c r="B363" s="20" t="s">
        <v>888</v>
      </c>
      <c r="C363" s="20"/>
      <c r="D363" s="3"/>
      <c r="E363" s="3"/>
      <c r="F363" s="7">
        <f>F364+F365</f>
        <v>3150.5</v>
      </c>
      <c r="G363" s="7">
        <f t="shared" ref="G363:H363" si="197">G364+G365</f>
        <v>0</v>
      </c>
      <c r="H363" s="7">
        <f t="shared" si="197"/>
        <v>0</v>
      </c>
    </row>
    <row r="364" spans="1:8" x14ac:dyDescent="0.25">
      <c r="A364" s="234" t="s">
        <v>22</v>
      </c>
      <c r="B364" s="20" t="s">
        <v>888</v>
      </c>
      <c r="C364" s="20">
        <v>200</v>
      </c>
      <c r="D364" s="3" t="s">
        <v>7</v>
      </c>
      <c r="E364" s="3" t="s">
        <v>64</v>
      </c>
      <c r="F364" s="7">
        <f>Ведомственная!G271</f>
        <v>2920.6</v>
      </c>
      <c r="G364" s="7">
        <f>Ведомственная!H271</f>
        <v>0</v>
      </c>
      <c r="H364" s="7">
        <f>Ведомственная!I271</f>
        <v>0</v>
      </c>
    </row>
    <row r="365" spans="1:8" x14ac:dyDescent="0.25">
      <c r="A365" s="235"/>
      <c r="B365" s="20" t="s">
        <v>888</v>
      </c>
      <c r="C365" s="20">
        <v>200</v>
      </c>
      <c r="D365" s="3" t="s">
        <v>61</v>
      </c>
      <c r="E365" s="3" t="s">
        <v>24</v>
      </c>
      <c r="F365" s="7">
        <f>Ведомственная!G517</f>
        <v>229.89999999999998</v>
      </c>
      <c r="G365" s="7">
        <f>Ведомственная!H517</f>
        <v>0</v>
      </c>
      <c r="H365" s="7">
        <f>Ведомственная!I517</f>
        <v>0</v>
      </c>
    </row>
    <row r="366" spans="1:8" ht="47.25" x14ac:dyDescent="0.25">
      <c r="A366" s="157" t="s">
        <v>922</v>
      </c>
      <c r="B366" s="3" t="s">
        <v>923</v>
      </c>
      <c r="C366" s="3"/>
      <c r="D366" s="3"/>
      <c r="E366" s="3"/>
      <c r="F366" s="7">
        <f>F367</f>
        <v>8933.6</v>
      </c>
      <c r="G366" s="7">
        <f t="shared" ref="G366:H366" si="198">G367</f>
        <v>0</v>
      </c>
      <c r="H366" s="7">
        <f t="shared" si="198"/>
        <v>0</v>
      </c>
    </row>
    <row r="367" spans="1:8" ht="31.5" x14ac:dyDescent="0.25">
      <c r="A367" s="157" t="s">
        <v>479</v>
      </c>
      <c r="B367" s="3" t="s">
        <v>923</v>
      </c>
      <c r="C367" s="3" t="s">
        <v>49</v>
      </c>
      <c r="D367" s="3" t="s">
        <v>9</v>
      </c>
      <c r="E367" s="3" t="s">
        <v>17</v>
      </c>
      <c r="F367" s="7">
        <f>Ведомственная!G1328</f>
        <v>8933.6</v>
      </c>
      <c r="G367" s="7">
        <f>Ведомственная!H1328</f>
        <v>0</v>
      </c>
      <c r="H367" s="7">
        <f>Ведомственная!I1328</f>
        <v>0</v>
      </c>
    </row>
    <row r="368" spans="1:8" ht="47.25" x14ac:dyDescent="0.25">
      <c r="A368" s="22" t="s">
        <v>869</v>
      </c>
      <c r="B368" s="20" t="s">
        <v>889</v>
      </c>
      <c r="C368" s="20"/>
      <c r="D368" s="3"/>
      <c r="E368" s="3"/>
      <c r="F368" s="7">
        <f>F369+F370</f>
        <v>8891.9</v>
      </c>
      <c r="G368" s="7">
        <f t="shared" ref="G368:H368" si="199">G369+G370</f>
        <v>0</v>
      </c>
      <c r="H368" s="7">
        <f t="shared" si="199"/>
        <v>0</v>
      </c>
    </row>
    <row r="369" spans="1:8" x14ac:dyDescent="0.25">
      <c r="A369" s="234" t="s">
        <v>22</v>
      </c>
      <c r="B369" s="20" t="s">
        <v>889</v>
      </c>
      <c r="C369" s="20">
        <v>200</v>
      </c>
      <c r="D369" s="3" t="s">
        <v>7</v>
      </c>
      <c r="E369" s="3" t="s">
        <v>64</v>
      </c>
      <c r="F369" s="7">
        <f>Ведомственная!G273</f>
        <v>7766.3</v>
      </c>
      <c r="G369" s="7">
        <f>Ведомственная!H273</f>
        <v>0</v>
      </c>
      <c r="H369" s="7">
        <f>Ведомственная!I273</f>
        <v>0</v>
      </c>
    </row>
    <row r="370" spans="1:8" x14ac:dyDescent="0.25">
      <c r="A370" s="235"/>
      <c r="B370" s="20" t="s">
        <v>889</v>
      </c>
      <c r="C370" s="20">
        <v>200</v>
      </c>
      <c r="D370" s="3" t="s">
        <v>61</v>
      </c>
      <c r="E370" s="3" t="s">
        <v>24</v>
      </c>
      <c r="F370" s="7">
        <f>Ведомственная!G519</f>
        <v>1125.5999999999999</v>
      </c>
      <c r="G370" s="7">
        <f>Ведомственная!H519</f>
        <v>0</v>
      </c>
      <c r="H370" s="7">
        <f>Ведомственная!I519</f>
        <v>0</v>
      </c>
    </row>
    <row r="371" spans="1:8" ht="31.5" x14ac:dyDescent="0.25">
      <c r="A371" s="22" t="s">
        <v>870</v>
      </c>
      <c r="B371" s="20" t="s">
        <v>890</v>
      </c>
      <c r="C371" s="20"/>
      <c r="D371" s="3"/>
      <c r="E371" s="3"/>
      <c r="F371" s="7">
        <f>F372+F373</f>
        <v>3009.7</v>
      </c>
      <c r="G371" s="7">
        <f t="shared" ref="G371:H371" si="200">G372+G373</f>
        <v>0</v>
      </c>
      <c r="H371" s="7">
        <f t="shared" si="200"/>
        <v>0</v>
      </c>
    </row>
    <row r="372" spans="1:8" x14ac:dyDescent="0.25">
      <c r="A372" s="234" t="s">
        <v>22</v>
      </c>
      <c r="B372" s="20" t="s">
        <v>890</v>
      </c>
      <c r="C372" s="20">
        <v>200</v>
      </c>
      <c r="D372" s="3" t="s">
        <v>7</v>
      </c>
      <c r="E372" s="3" t="s">
        <v>64</v>
      </c>
      <c r="F372" s="7">
        <f>Ведомственная!G275</f>
        <v>2310.6999999999998</v>
      </c>
      <c r="G372" s="7">
        <f>Ведомственная!H275</f>
        <v>0</v>
      </c>
      <c r="H372" s="7">
        <f>Ведомственная!I275</f>
        <v>0</v>
      </c>
    </row>
    <row r="373" spans="1:8" x14ac:dyDescent="0.25">
      <c r="A373" s="235"/>
      <c r="B373" s="20" t="s">
        <v>890</v>
      </c>
      <c r="C373" s="20">
        <v>200</v>
      </c>
      <c r="D373" s="3" t="s">
        <v>61</v>
      </c>
      <c r="E373" s="3" t="s">
        <v>24</v>
      </c>
      <c r="F373" s="7">
        <f>Ведомственная!G521</f>
        <v>699</v>
      </c>
      <c r="G373" s="7">
        <f>Ведомственная!H521</f>
        <v>0</v>
      </c>
      <c r="H373" s="7">
        <f>Ведомственная!I521</f>
        <v>0</v>
      </c>
    </row>
    <row r="374" spans="1:8" ht="47.25" x14ac:dyDescent="0.25">
      <c r="A374" s="22" t="s">
        <v>871</v>
      </c>
      <c r="B374" s="20" t="s">
        <v>891</v>
      </c>
      <c r="C374" s="20"/>
      <c r="D374" s="3"/>
      <c r="E374" s="3"/>
      <c r="F374" s="7">
        <f>F375+F376</f>
        <v>7415</v>
      </c>
      <c r="G374" s="7">
        <f t="shared" ref="G374" si="201">G375</f>
        <v>0</v>
      </c>
      <c r="H374" s="7">
        <f t="shared" ref="H374" si="202">H375</f>
        <v>0</v>
      </c>
    </row>
    <row r="375" spans="1:8" x14ac:dyDescent="0.25">
      <c r="A375" s="234" t="s">
        <v>22</v>
      </c>
      <c r="B375" s="20" t="s">
        <v>891</v>
      </c>
      <c r="C375" s="20">
        <v>200</v>
      </c>
      <c r="D375" s="3" t="s">
        <v>7</v>
      </c>
      <c r="E375" s="3" t="s">
        <v>64</v>
      </c>
      <c r="F375" s="7">
        <f>Ведомственная!G277</f>
        <v>6995.1</v>
      </c>
      <c r="G375" s="7">
        <f>Ведомственная!H277</f>
        <v>0</v>
      </c>
      <c r="H375" s="7">
        <f>Ведомственная!I277</f>
        <v>0</v>
      </c>
    </row>
    <row r="376" spans="1:8" x14ac:dyDescent="0.25">
      <c r="A376" s="238"/>
      <c r="B376" s="20" t="s">
        <v>990</v>
      </c>
      <c r="C376" s="20">
        <v>200</v>
      </c>
      <c r="D376" s="3" t="s">
        <v>61</v>
      </c>
      <c r="E376" s="3" t="s">
        <v>24</v>
      </c>
      <c r="F376" s="7">
        <f>Ведомственная!G523</f>
        <v>419.9</v>
      </c>
      <c r="G376" s="7"/>
      <c r="H376" s="7"/>
    </row>
    <row r="377" spans="1:8" ht="47.25" x14ac:dyDescent="0.25">
      <c r="A377" s="22" t="s">
        <v>872</v>
      </c>
      <c r="B377" s="20" t="s">
        <v>892</v>
      </c>
      <c r="C377" s="20"/>
      <c r="D377" s="3"/>
      <c r="E377" s="3"/>
      <c r="F377" s="7">
        <f>F378</f>
        <v>8190</v>
      </c>
      <c r="G377" s="7">
        <f t="shared" ref="G377" si="203">G378</f>
        <v>0</v>
      </c>
      <c r="H377" s="7">
        <f t="shared" ref="H377" si="204">H378</f>
        <v>0</v>
      </c>
    </row>
    <row r="378" spans="1:8" ht="31.5" x14ac:dyDescent="0.25">
      <c r="A378" s="22" t="s">
        <v>22</v>
      </c>
      <c r="B378" s="20" t="s">
        <v>892</v>
      </c>
      <c r="C378" s="20">
        <v>200</v>
      </c>
      <c r="D378" s="3" t="s">
        <v>7</v>
      </c>
      <c r="E378" s="3" t="s">
        <v>64</v>
      </c>
      <c r="F378" s="7">
        <f>Ведомственная!G279</f>
        <v>8190</v>
      </c>
      <c r="G378" s="7">
        <f>Ведомственная!H279</f>
        <v>0</v>
      </c>
      <c r="H378" s="7">
        <f>Ведомственная!I279</f>
        <v>0</v>
      </c>
    </row>
    <row r="379" spans="1:8" ht="47.25" x14ac:dyDescent="0.25">
      <c r="A379" s="22" t="s">
        <v>873</v>
      </c>
      <c r="B379" s="20" t="s">
        <v>893</v>
      </c>
      <c r="C379" s="20"/>
      <c r="D379" s="3"/>
      <c r="E379" s="3"/>
      <c r="F379" s="7">
        <f>F380+F381</f>
        <v>2930.5</v>
      </c>
      <c r="G379" s="7">
        <f t="shared" ref="G379:H379" si="205">G380+G381</f>
        <v>0</v>
      </c>
      <c r="H379" s="7">
        <f t="shared" si="205"/>
        <v>0</v>
      </c>
    </row>
    <row r="380" spans="1:8" x14ac:dyDescent="0.25">
      <c r="A380" s="234" t="s">
        <v>22</v>
      </c>
      <c r="B380" s="20" t="s">
        <v>893</v>
      </c>
      <c r="C380" s="20">
        <v>200</v>
      </c>
      <c r="D380" s="3" t="s">
        <v>7</v>
      </c>
      <c r="E380" s="3" t="s">
        <v>64</v>
      </c>
      <c r="F380" s="7">
        <f>Ведомственная!G281</f>
        <v>2653.2</v>
      </c>
      <c r="G380" s="7">
        <f>Ведомственная!H281</f>
        <v>0</v>
      </c>
      <c r="H380" s="7">
        <f>Ведомственная!I281</f>
        <v>0</v>
      </c>
    </row>
    <row r="381" spans="1:8" x14ac:dyDescent="0.25">
      <c r="A381" s="235"/>
      <c r="B381" s="20" t="s">
        <v>893</v>
      </c>
      <c r="C381" s="20">
        <v>200</v>
      </c>
      <c r="D381" s="3" t="s">
        <v>61</v>
      </c>
      <c r="E381" s="3" t="s">
        <v>24</v>
      </c>
      <c r="F381" s="7">
        <f>Ведомственная!G525</f>
        <v>277.3</v>
      </c>
      <c r="G381" s="7">
        <f>Ведомственная!H525</f>
        <v>0</v>
      </c>
      <c r="H381" s="7">
        <f>Ведомственная!I525</f>
        <v>0</v>
      </c>
    </row>
    <row r="382" spans="1:8" ht="47.25" x14ac:dyDescent="0.25">
      <c r="A382" s="22" t="s">
        <v>874</v>
      </c>
      <c r="B382" s="20" t="s">
        <v>894</v>
      </c>
      <c r="C382" s="20"/>
      <c r="D382" s="3"/>
      <c r="E382" s="3"/>
      <c r="F382" s="7">
        <f>F383+F384</f>
        <v>1209.5</v>
      </c>
      <c r="G382" s="7">
        <f t="shared" ref="G382:H382" si="206">G383+G384</f>
        <v>0</v>
      </c>
      <c r="H382" s="7">
        <f t="shared" si="206"/>
        <v>0</v>
      </c>
    </row>
    <row r="383" spans="1:8" x14ac:dyDescent="0.25">
      <c r="A383" s="234" t="s">
        <v>22</v>
      </c>
      <c r="B383" s="20" t="s">
        <v>894</v>
      </c>
      <c r="C383" s="20">
        <v>200</v>
      </c>
      <c r="D383" s="3" t="s">
        <v>7</v>
      </c>
      <c r="E383" s="3" t="s">
        <v>64</v>
      </c>
      <c r="F383" s="7">
        <f>Ведомственная!G283</f>
        <v>752.8</v>
      </c>
      <c r="G383" s="7">
        <f>Ведомственная!H283</f>
        <v>0</v>
      </c>
      <c r="H383" s="7">
        <f>Ведомственная!I283</f>
        <v>0</v>
      </c>
    </row>
    <row r="384" spans="1:8" x14ac:dyDescent="0.25">
      <c r="A384" s="235"/>
      <c r="B384" s="20" t="s">
        <v>894</v>
      </c>
      <c r="C384" s="20">
        <v>200</v>
      </c>
      <c r="D384" s="3" t="s">
        <v>61</v>
      </c>
      <c r="E384" s="3" t="s">
        <v>24</v>
      </c>
      <c r="F384" s="7">
        <f>Ведомственная!G527</f>
        <v>456.7</v>
      </c>
      <c r="G384" s="7">
        <f>Ведомственная!H527</f>
        <v>0</v>
      </c>
      <c r="H384" s="7">
        <f>Ведомственная!I527</f>
        <v>0</v>
      </c>
    </row>
    <row r="385" spans="1:8" ht="47.25" x14ac:dyDescent="0.25">
      <c r="A385" s="22" t="s">
        <v>875</v>
      </c>
      <c r="B385" s="20" t="s">
        <v>895</v>
      </c>
      <c r="C385" s="20"/>
      <c r="D385" s="3"/>
      <c r="E385" s="3"/>
      <c r="F385" s="7">
        <f>F386</f>
        <v>2244.3000000000002</v>
      </c>
      <c r="G385" s="7">
        <f t="shared" ref="G385" si="207">G386</f>
        <v>0</v>
      </c>
      <c r="H385" s="7">
        <f t="shared" ref="H385" si="208">H386</f>
        <v>0</v>
      </c>
    </row>
    <row r="386" spans="1:8" ht="15.75" customHeight="1" x14ac:dyDescent="0.25">
      <c r="A386" s="22" t="s">
        <v>22</v>
      </c>
      <c r="B386" s="20" t="s">
        <v>895</v>
      </c>
      <c r="C386" s="20">
        <v>200</v>
      </c>
      <c r="D386" s="3" t="s">
        <v>7</v>
      </c>
      <c r="E386" s="3" t="s">
        <v>64</v>
      </c>
      <c r="F386" s="7">
        <f>Ведомственная!G285</f>
        <v>2244.3000000000002</v>
      </c>
      <c r="G386" s="7">
        <f>Ведомственная!H285</f>
        <v>0</v>
      </c>
      <c r="H386" s="7">
        <f>Ведомственная!I285</f>
        <v>0</v>
      </c>
    </row>
    <row r="387" spans="1:8" ht="36.75" customHeight="1" x14ac:dyDescent="0.25">
      <c r="A387" s="22" t="s">
        <v>876</v>
      </c>
      <c r="B387" s="20" t="s">
        <v>896</v>
      </c>
      <c r="C387" s="20"/>
      <c r="D387" s="3"/>
      <c r="E387" s="3"/>
      <c r="F387" s="7">
        <f>F388</f>
        <v>9722.4</v>
      </c>
      <c r="G387" s="7">
        <f t="shared" ref="G387" si="209">G388</f>
        <v>0</v>
      </c>
      <c r="H387" s="7">
        <f t="shared" ref="H387" si="210">H388</f>
        <v>0</v>
      </c>
    </row>
    <row r="388" spans="1:8" ht="31.5" x14ac:dyDescent="0.25">
      <c r="A388" s="22" t="s">
        <v>22</v>
      </c>
      <c r="B388" s="20" t="s">
        <v>896</v>
      </c>
      <c r="C388" s="20">
        <v>200</v>
      </c>
      <c r="D388" s="3" t="s">
        <v>7</v>
      </c>
      <c r="E388" s="3" t="s">
        <v>64</v>
      </c>
      <c r="F388" s="7">
        <f>Ведомственная!G287</f>
        <v>9722.4</v>
      </c>
      <c r="G388" s="7">
        <f>Ведомственная!H287</f>
        <v>0</v>
      </c>
      <c r="H388" s="7">
        <f>Ведомственная!I287</f>
        <v>0</v>
      </c>
    </row>
    <row r="389" spans="1:8" ht="39.75" customHeight="1" x14ac:dyDescent="0.25">
      <c r="A389" s="22" t="s">
        <v>908</v>
      </c>
      <c r="B389" s="20" t="s">
        <v>913</v>
      </c>
      <c r="C389" s="20"/>
      <c r="D389" s="3"/>
      <c r="E389" s="3"/>
      <c r="F389" s="7">
        <f>F390</f>
        <v>3433.4</v>
      </c>
      <c r="G389" s="7">
        <f t="shared" ref="G389:H389" si="211">G390</f>
        <v>0</v>
      </c>
      <c r="H389" s="7">
        <f t="shared" si="211"/>
        <v>0</v>
      </c>
    </row>
    <row r="390" spans="1:8" ht="31.5" x14ac:dyDescent="0.25">
      <c r="A390" s="22" t="s">
        <v>22</v>
      </c>
      <c r="B390" s="20" t="s">
        <v>918</v>
      </c>
      <c r="C390" s="20">
        <v>200</v>
      </c>
      <c r="D390" s="3" t="s">
        <v>61</v>
      </c>
      <c r="E390" s="3" t="s">
        <v>24</v>
      </c>
      <c r="F390" s="7">
        <f>Ведомственная!G529</f>
        <v>3433.4</v>
      </c>
      <c r="G390" s="7">
        <f>Ведомственная!H529</f>
        <v>0</v>
      </c>
      <c r="H390" s="7">
        <f>Ведомственная!I529</f>
        <v>0</v>
      </c>
    </row>
    <row r="391" spans="1:8" ht="47.25" x14ac:dyDescent="0.25">
      <c r="A391" s="22" t="s">
        <v>877</v>
      </c>
      <c r="B391" s="20" t="s">
        <v>897</v>
      </c>
      <c r="C391" s="20"/>
      <c r="D391" s="3"/>
      <c r="E391" s="3"/>
      <c r="F391" s="7">
        <f>F392</f>
        <v>5714.2</v>
      </c>
      <c r="G391" s="7">
        <f t="shared" ref="G391" si="212">G392</f>
        <v>0</v>
      </c>
      <c r="H391" s="7">
        <f t="shared" ref="H391" si="213">H392</f>
        <v>0</v>
      </c>
    </row>
    <row r="392" spans="1:8" ht="31.5" x14ac:dyDescent="0.25">
      <c r="A392" s="22" t="s">
        <v>22</v>
      </c>
      <c r="B392" s="20" t="s">
        <v>897</v>
      </c>
      <c r="C392" s="20">
        <v>200</v>
      </c>
      <c r="D392" s="3" t="s">
        <v>7</v>
      </c>
      <c r="E392" s="3" t="s">
        <v>64</v>
      </c>
      <c r="F392" s="7">
        <f>Ведомственная!G289</f>
        <v>5714.2</v>
      </c>
      <c r="G392" s="7">
        <f>Ведомственная!H289</f>
        <v>0</v>
      </c>
      <c r="H392" s="7">
        <f>Ведомственная!I289</f>
        <v>0</v>
      </c>
    </row>
    <row r="393" spans="1:8" ht="38.25" customHeight="1" x14ac:dyDescent="0.25">
      <c r="A393" s="22" t="s">
        <v>878</v>
      </c>
      <c r="B393" s="20" t="s">
        <v>898</v>
      </c>
      <c r="C393" s="20"/>
      <c r="D393" s="3"/>
      <c r="E393" s="3"/>
      <c r="F393" s="7">
        <f>F394+F395</f>
        <v>4115</v>
      </c>
      <c r="G393" s="7">
        <f t="shared" ref="G393:H393" si="214">G394+G395</f>
        <v>0</v>
      </c>
      <c r="H393" s="7">
        <f t="shared" si="214"/>
        <v>0</v>
      </c>
    </row>
    <row r="394" spans="1:8" x14ac:dyDescent="0.25">
      <c r="A394" s="234" t="s">
        <v>22</v>
      </c>
      <c r="B394" s="20" t="s">
        <v>898</v>
      </c>
      <c r="C394" s="20">
        <v>200</v>
      </c>
      <c r="D394" s="3" t="s">
        <v>7</v>
      </c>
      <c r="E394" s="3" t="s">
        <v>64</v>
      </c>
      <c r="F394" s="7">
        <f>Ведомственная!G291</f>
        <v>3627.9</v>
      </c>
      <c r="G394" s="7">
        <f>Ведомственная!H291</f>
        <v>0</v>
      </c>
      <c r="H394" s="7">
        <f>Ведомственная!I291</f>
        <v>0</v>
      </c>
    </row>
    <row r="395" spans="1:8" x14ac:dyDescent="0.25">
      <c r="A395" s="238"/>
      <c r="B395" s="20" t="s">
        <v>989</v>
      </c>
      <c r="C395" s="20">
        <v>200</v>
      </c>
      <c r="D395" s="3" t="s">
        <v>61</v>
      </c>
      <c r="E395" s="3" t="s">
        <v>24</v>
      </c>
      <c r="F395" s="7">
        <f>Ведомственная!G531</f>
        <v>487.1</v>
      </c>
      <c r="G395" s="7"/>
      <c r="H395" s="7"/>
    </row>
    <row r="396" spans="1:8" ht="47.25" x14ac:dyDescent="0.25">
      <c r="A396" s="22" t="s">
        <v>879</v>
      </c>
      <c r="B396" s="20" t="s">
        <v>899</v>
      </c>
      <c r="C396" s="20"/>
      <c r="D396" s="3"/>
      <c r="E396" s="3"/>
      <c r="F396" s="7">
        <f>F397+F398</f>
        <v>8000.9</v>
      </c>
      <c r="G396" s="7">
        <f t="shared" ref="G396:H396" si="215">G397+G398</f>
        <v>0</v>
      </c>
      <c r="H396" s="7">
        <f t="shared" si="215"/>
        <v>0</v>
      </c>
    </row>
    <row r="397" spans="1:8" x14ac:dyDescent="0.25">
      <c r="A397" s="234" t="s">
        <v>22</v>
      </c>
      <c r="B397" s="20" t="s">
        <v>899</v>
      </c>
      <c r="C397" s="20">
        <v>200</v>
      </c>
      <c r="D397" s="3" t="s">
        <v>7</v>
      </c>
      <c r="E397" s="3" t="s">
        <v>64</v>
      </c>
      <c r="F397" s="7">
        <f>Ведомственная!G293</f>
        <v>1174.0999999999999</v>
      </c>
      <c r="G397" s="7">
        <f>Ведомственная!H293</f>
        <v>0</v>
      </c>
      <c r="H397" s="7">
        <f>Ведомственная!I293</f>
        <v>0</v>
      </c>
    </row>
    <row r="398" spans="1:8" x14ac:dyDescent="0.25">
      <c r="A398" s="235"/>
      <c r="B398" s="20" t="s">
        <v>899</v>
      </c>
      <c r="C398" s="20">
        <v>200</v>
      </c>
      <c r="D398" s="3" t="s">
        <v>61</v>
      </c>
      <c r="E398" s="3" t="s">
        <v>24</v>
      </c>
      <c r="F398" s="7">
        <f>Ведомственная!G533</f>
        <v>6826.8</v>
      </c>
      <c r="G398" s="7">
        <f>Ведомственная!H533</f>
        <v>0</v>
      </c>
      <c r="H398" s="7">
        <f>Ведомственная!I533</f>
        <v>0</v>
      </c>
    </row>
    <row r="399" spans="1:8" ht="47.25" x14ac:dyDescent="0.25">
      <c r="A399" s="22" t="s">
        <v>880</v>
      </c>
      <c r="B399" s="20" t="s">
        <v>900</v>
      </c>
      <c r="C399" s="20"/>
      <c r="D399" s="3"/>
      <c r="E399" s="3"/>
      <c r="F399" s="7">
        <f>F400+F401</f>
        <v>10686.9</v>
      </c>
      <c r="G399" s="7">
        <f t="shared" ref="G399:H399" si="216">G400+G401</f>
        <v>0</v>
      </c>
      <c r="H399" s="7">
        <f t="shared" si="216"/>
        <v>0</v>
      </c>
    </row>
    <row r="400" spans="1:8" x14ac:dyDescent="0.25">
      <c r="A400" s="234" t="s">
        <v>22</v>
      </c>
      <c r="B400" s="20" t="s">
        <v>900</v>
      </c>
      <c r="C400" s="20">
        <v>200</v>
      </c>
      <c r="D400" s="3" t="s">
        <v>7</v>
      </c>
      <c r="E400" s="3" t="s">
        <v>64</v>
      </c>
      <c r="F400" s="7">
        <f>Ведомственная!G295</f>
        <v>8880.6</v>
      </c>
      <c r="G400" s="7">
        <f>Ведомственная!H295</f>
        <v>0</v>
      </c>
      <c r="H400" s="7">
        <f>Ведомственная!I295</f>
        <v>0</v>
      </c>
    </row>
    <row r="401" spans="1:8" x14ac:dyDescent="0.25">
      <c r="A401" s="235"/>
      <c r="B401" s="20" t="s">
        <v>900</v>
      </c>
      <c r="C401" s="20">
        <v>200</v>
      </c>
      <c r="D401" s="3" t="s">
        <v>61</v>
      </c>
      <c r="E401" s="3" t="s">
        <v>24</v>
      </c>
      <c r="F401" s="7">
        <f>Ведомственная!G535</f>
        <v>1806.3</v>
      </c>
      <c r="G401" s="7">
        <f>Ведомственная!H535</f>
        <v>0</v>
      </c>
      <c r="H401" s="7">
        <f>Ведомственная!I535</f>
        <v>0</v>
      </c>
    </row>
    <row r="402" spans="1:8" ht="47.25" x14ac:dyDescent="0.25">
      <c r="A402" s="22" t="s">
        <v>881</v>
      </c>
      <c r="B402" s="20" t="s">
        <v>901</v>
      </c>
      <c r="C402" s="20"/>
      <c r="D402" s="3"/>
      <c r="E402" s="3"/>
      <c r="F402" s="7">
        <f>F403+F404</f>
        <v>2110.6</v>
      </c>
      <c r="G402" s="7">
        <f t="shared" ref="G402:H402" si="217">G403+G404</f>
        <v>0</v>
      </c>
      <c r="H402" s="7">
        <f t="shared" si="217"/>
        <v>0</v>
      </c>
    </row>
    <row r="403" spans="1:8" x14ac:dyDescent="0.25">
      <c r="A403" s="234" t="s">
        <v>22</v>
      </c>
      <c r="B403" s="20" t="s">
        <v>901</v>
      </c>
      <c r="C403" s="20">
        <v>200</v>
      </c>
      <c r="D403" s="3" t="s">
        <v>7</v>
      </c>
      <c r="E403" s="3" t="s">
        <v>64</v>
      </c>
      <c r="F403" s="7">
        <f>Ведомственная!G297</f>
        <v>2062.4</v>
      </c>
      <c r="G403" s="7">
        <f>Ведомственная!H297</f>
        <v>0</v>
      </c>
      <c r="H403" s="7">
        <f>Ведомственная!I297</f>
        <v>0</v>
      </c>
    </row>
    <row r="404" spans="1:8" x14ac:dyDescent="0.25">
      <c r="A404" s="235"/>
      <c r="B404" s="20" t="s">
        <v>901</v>
      </c>
      <c r="C404" s="20">
        <v>200</v>
      </c>
      <c r="D404" s="3" t="s">
        <v>61</v>
      </c>
      <c r="E404" s="3" t="s">
        <v>24</v>
      </c>
      <c r="F404" s="7">
        <f>Ведомственная!G537</f>
        <v>48.2</v>
      </c>
      <c r="G404" s="7">
        <f>Ведомственная!H537</f>
        <v>0</v>
      </c>
      <c r="H404" s="7">
        <f>Ведомственная!I537</f>
        <v>0</v>
      </c>
    </row>
    <row r="405" spans="1:8" ht="47.25" x14ac:dyDescent="0.25">
      <c r="A405" s="22" t="s">
        <v>882</v>
      </c>
      <c r="B405" s="20" t="s">
        <v>902</v>
      </c>
      <c r="C405" s="20"/>
      <c r="D405" s="3"/>
      <c r="E405" s="3"/>
      <c r="F405" s="7">
        <f>F406</f>
        <v>1796.2</v>
      </c>
      <c r="G405" s="7">
        <f t="shared" ref="G405" si="218">G406</f>
        <v>0</v>
      </c>
      <c r="H405" s="7">
        <f t="shared" ref="H405" si="219">H406</f>
        <v>0</v>
      </c>
    </row>
    <row r="406" spans="1:8" ht="31.5" x14ac:dyDescent="0.25">
      <c r="A406" s="22" t="s">
        <v>22</v>
      </c>
      <c r="B406" s="20" t="s">
        <v>902</v>
      </c>
      <c r="C406" s="20">
        <v>200</v>
      </c>
      <c r="D406" s="3" t="s">
        <v>7</v>
      </c>
      <c r="E406" s="3" t="s">
        <v>64</v>
      </c>
      <c r="F406" s="7">
        <f>Ведомственная!G299</f>
        <v>1796.2</v>
      </c>
      <c r="G406" s="7">
        <f>Ведомственная!H299</f>
        <v>0</v>
      </c>
      <c r="H406" s="7">
        <f>Ведомственная!I299</f>
        <v>0</v>
      </c>
    </row>
    <row r="407" spans="1:8" ht="47.25" x14ac:dyDescent="0.25">
      <c r="A407" s="22" t="s">
        <v>883</v>
      </c>
      <c r="B407" s="20" t="s">
        <v>903</v>
      </c>
      <c r="C407" s="20"/>
      <c r="D407" s="3"/>
      <c r="E407" s="3"/>
      <c r="F407" s="7">
        <f>F408+F409</f>
        <v>2896.4</v>
      </c>
      <c r="G407" s="7">
        <f t="shared" ref="G407:H407" si="220">G408+G409</f>
        <v>0</v>
      </c>
      <c r="H407" s="7">
        <f t="shared" si="220"/>
        <v>0</v>
      </c>
    </row>
    <row r="408" spans="1:8" x14ac:dyDescent="0.25">
      <c r="A408" s="234" t="s">
        <v>22</v>
      </c>
      <c r="B408" s="20" t="s">
        <v>903</v>
      </c>
      <c r="C408" s="20">
        <v>200</v>
      </c>
      <c r="D408" s="3" t="s">
        <v>7</v>
      </c>
      <c r="E408" s="3" t="s">
        <v>64</v>
      </c>
      <c r="F408" s="7">
        <f>Ведомственная!G301</f>
        <v>2703.4</v>
      </c>
      <c r="G408" s="7">
        <f>Ведомственная!H301</f>
        <v>0</v>
      </c>
      <c r="H408" s="7">
        <f>Ведомственная!I301</f>
        <v>0</v>
      </c>
    </row>
    <row r="409" spans="1:8" x14ac:dyDescent="0.25">
      <c r="A409" s="235"/>
      <c r="B409" s="20" t="s">
        <v>903</v>
      </c>
      <c r="C409" s="20">
        <v>200</v>
      </c>
      <c r="D409" s="3" t="s">
        <v>61</v>
      </c>
      <c r="E409" s="3" t="s">
        <v>24</v>
      </c>
      <c r="F409" s="7">
        <f>Ведомственная!G539</f>
        <v>193</v>
      </c>
      <c r="G409" s="7">
        <f>Ведомственная!H539</f>
        <v>0</v>
      </c>
      <c r="H409" s="7">
        <f>Ведомственная!I539</f>
        <v>0</v>
      </c>
    </row>
    <row r="410" spans="1:8" ht="47.25" x14ac:dyDescent="0.25">
      <c r="A410" s="22" t="s">
        <v>884</v>
      </c>
      <c r="B410" s="20" t="s">
        <v>904</v>
      </c>
      <c r="C410" s="20"/>
      <c r="D410" s="3"/>
      <c r="E410" s="3"/>
      <c r="F410" s="7">
        <f>F411</f>
        <v>4750</v>
      </c>
      <c r="G410" s="7">
        <f t="shared" ref="G410" si="221">G411</f>
        <v>0</v>
      </c>
      <c r="H410" s="7">
        <f t="shared" ref="H410" si="222">H411</f>
        <v>0</v>
      </c>
    </row>
    <row r="411" spans="1:8" ht="31.5" x14ac:dyDescent="0.25">
      <c r="A411" s="22" t="s">
        <v>22</v>
      </c>
      <c r="B411" s="20" t="s">
        <v>904</v>
      </c>
      <c r="C411" s="20">
        <v>200</v>
      </c>
      <c r="D411" s="3" t="s">
        <v>7</v>
      </c>
      <c r="E411" s="3" t="s">
        <v>64</v>
      </c>
      <c r="F411" s="7">
        <f>Ведомственная!G303</f>
        <v>4750</v>
      </c>
      <c r="G411" s="7">
        <f>Ведомственная!H303</f>
        <v>0</v>
      </c>
      <c r="H411" s="7">
        <f>Ведомственная!I303</f>
        <v>0</v>
      </c>
    </row>
    <row r="412" spans="1:8" ht="47.25" x14ac:dyDescent="0.25">
      <c r="A412" s="22" t="s">
        <v>909</v>
      </c>
      <c r="B412" s="20" t="s">
        <v>914</v>
      </c>
      <c r="C412" s="20"/>
      <c r="D412" s="3"/>
      <c r="E412" s="3"/>
      <c r="F412" s="7">
        <f>F413</f>
        <v>1539.6</v>
      </c>
      <c r="G412" s="7">
        <f t="shared" ref="G412:H412" si="223">G413</f>
        <v>0</v>
      </c>
      <c r="H412" s="7">
        <f t="shared" si="223"/>
        <v>0</v>
      </c>
    </row>
    <row r="413" spans="1:8" ht="31.5" x14ac:dyDescent="0.25">
      <c r="A413" s="22" t="s">
        <v>22</v>
      </c>
      <c r="B413" s="20" t="s">
        <v>914</v>
      </c>
      <c r="C413" s="20">
        <v>200</v>
      </c>
      <c r="D413" s="3" t="s">
        <v>61</v>
      </c>
      <c r="E413" s="3" t="s">
        <v>24</v>
      </c>
      <c r="F413" s="7">
        <f>Ведомственная!G541</f>
        <v>1539.6</v>
      </c>
      <c r="G413" s="7">
        <f>Ведомственная!H541</f>
        <v>0</v>
      </c>
      <c r="H413" s="7">
        <f>Ведомственная!I541</f>
        <v>0</v>
      </c>
    </row>
    <row r="414" spans="1:8" ht="47.25" x14ac:dyDescent="0.25">
      <c r="A414" s="22" t="s">
        <v>885</v>
      </c>
      <c r="B414" s="20" t="s">
        <v>905</v>
      </c>
      <c r="C414" s="20"/>
      <c r="D414" s="3"/>
      <c r="E414" s="3"/>
      <c r="F414" s="7">
        <f>F415+F416</f>
        <v>6496.7000000000007</v>
      </c>
      <c r="G414" s="7">
        <f t="shared" ref="G414:H414" si="224">G415+G416</f>
        <v>0</v>
      </c>
      <c r="H414" s="7">
        <f t="shared" si="224"/>
        <v>0</v>
      </c>
    </row>
    <row r="415" spans="1:8" x14ac:dyDescent="0.25">
      <c r="A415" s="234" t="s">
        <v>22</v>
      </c>
      <c r="B415" s="20" t="s">
        <v>905</v>
      </c>
      <c r="C415" s="20">
        <v>200</v>
      </c>
      <c r="D415" s="3" t="s">
        <v>7</v>
      </c>
      <c r="E415" s="3" t="s">
        <v>64</v>
      </c>
      <c r="F415" s="7">
        <f>Ведомственная!G305</f>
        <v>6480.1</v>
      </c>
      <c r="G415" s="7">
        <f>Ведомственная!H305</f>
        <v>0</v>
      </c>
      <c r="H415" s="7">
        <f>Ведомственная!I305</f>
        <v>0</v>
      </c>
    </row>
    <row r="416" spans="1:8" x14ac:dyDescent="0.25">
      <c r="A416" s="235"/>
      <c r="B416" s="20" t="s">
        <v>905</v>
      </c>
      <c r="C416" s="20">
        <v>200</v>
      </c>
      <c r="D416" s="3" t="s">
        <v>61</v>
      </c>
      <c r="E416" s="3" t="s">
        <v>24</v>
      </c>
      <c r="F416" s="7">
        <f>Ведомственная!G543</f>
        <v>16.600000000000001</v>
      </c>
      <c r="G416" s="7">
        <f>Ведомственная!H543</f>
        <v>0</v>
      </c>
      <c r="H416" s="7">
        <f>Ведомственная!I543</f>
        <v>0</v>
      </c>
    </row>
    <row r="417" spans="1:8" ht="47.25" x14ac:dyDescent="0.25">
      <c r="A417" s="22" t="s">
        <v>886</v>
      </c>
      <c r="B417" s="20" t="s">
        <v>906</v>
      </c>
      <c r="C417" s="20"/>
      <c r="D417" s="3"/>
      <c r="E417" s="3"/>
      <c r="F417" s="7">
        <f>F418+F419</f>
        <v>4084.1000000000004</v>
      </c>
      <c r="G417" s="7">
        <f t="shared" ref="G417:H417" si="225">G418+G419</f>
        <v>0</v>
      </c>
      <c r="H417" s="7">
        <f t="shared" si="225"/>
        <v>0</v>
      </c>
    </row>
    <row r="418" spans="1:8" x14ac:dyDescent="0.25">
      <c r="A418" s="234" t="s">
        <v>22</v>
      </c>
      <c r="B418" s="20" t="s">
        <v>906</v>
      </c>
      <c r="C418" s="20">
        <v>200</v>
      </c>
      <c r="D418" s="3" t="s">
        <v>7</v>
      </c>
      <c r="E418" s="3" t="s">
        <v>64</v>
      </c>
      <c r="F418" s="7">
        <f>Ведомственная!G307</f>
        <v>3284.4</v>
      </c>
      <c r="G418" s="7">
        <f>Ведомственная!H307</f>
        <v>0</v>
      </c>
      <c r="H418" s="7">
        <f>Ведомственная!I307</f>
        <v>0</v>
      </c>
    </row>
    <row r="419" spans="1:8" x14ac:dyDescent="0.25">
      <c r="A419" s="235"/>
      <c r="B419" s="20" t="s">
        <v>906</v>
      </c>
      <c r="C419" s="20">
        <v>200</v>
      </c>
      <c r="D419" s="3" t="s">
        <v>61</v>
      </c>
      <c r="E419" s="3" t="s">
        <v>24</v>
      </c>
      <c r="F419" s="7">
        <f>Ведомственная!G545</f>
        <v>799.7</v>
      </c>
      <c r="G419" s="7">
        <f>Ведомственная!H545</f>
        <v>0</v>
      </c>
      <c r="H419" s="7">
        <f>Ведомственная!I545</f>
        <v>0</v>
      </c>
    </row>
    <row r="420" spans="1:8" x14ac:dyDescent="0.25">
      <c r="A420" s="165" t="s">
        <v>318</v>
      </c>
      <c r="B420" s="20" t="s">
        <v>915</v>
      </c>
      <c r="C420" s="20"/>
      <c r="D420" s="3"/>
      <c r="E420" s="3"/>
      <c r="F420" s="7">
        <f>F421</f>
        <v>3931.4999999999995</v>
      </c>
      <c r="G420" s="7">
        <f t="shared" ref="G420:H420" si="226">G421</f>
        <v>0</v>
      </c>
      <c r="H420" s="7">
        <f t="shared" si="226"/>
        <v>0</v>
      </c>
    </row>
    <row r="421" spans="1:8" x14ac:dyDescent="0.25">
      <c r="A421" s="165" t="s">
        <v>910</v>
      </c>
      <c r="B421" s="20" t="s">
        <v>916</v>
      </c>
      <c r="C421" s="20"/>
      <c r="D421" s="3"/>
      <c r="E421" s="3"/>
      <c r="F421" s="7">
        <f>F430+F424+F426+F428+F422</f>
        <v>3931.4999999999995</v>
      </c>
      <c r="G421" s="7">
        <f t="shared" ref="G421:H421" si="227">G430+G424+G426+G428</f>
        <v>0</v>
      </c>
      <c r="H421" s="7">
        <f t="shared" si="227"/>
        <v>0</v>
      </c>
    </row>
    <row r="422" spans="1:8" ht="47.25" x14ac:dyDescent="0.25">
      <c r="A422" s="22" t="s">
        <v>875</v>
      </c>
      <c r="B422" s="20" t="s">
        <v>988</v>
      </c>
      <c r="C422" s="20"/>
      <c r="D422" s="3"/>
      <c r="E422" s="3"/>
      <c r="F422" s="7">
        <f>F423</f>
        <v>84.1</v>
      </c>
      <c r="G422" s="7"/>
      <c r="H422" s="7"/>
    </row>
    <row r="423" spans="1:8" ht="31.5" x14ac:dyDescent="0.25">
      <c r="A423" s="22" t="s">
        <v>22</v>
      </c>
      <c r="B423" s="20" t="s">
        <v>988</v>
      </c>
      <c r="C423" s="20">
        <v>200</v>
      </c>
      <c r="D423" s="3" t="s">
        <v>61</v>
      </c>
      <c r="E423" s="3" t="s">
        <v>24</v>
      </c>
      <c r="F423" s="7">
        <f>Ведомственная!G549</f>
        <v>84.1</v>
      </c>
      <c r="G423" s="7"/>
      <c r="H423" s="7"/>
    </row>
    <row r="424" spans="1:8" ht="47.25" x14ac:dyDescent="0.25">
      <c r="A424" s="22" t="s">
        <v>978</v>
      </c>
      <c r="B424" s="20" t="s">
        <v>975</v>
      </c>
      <c r="C424" s="20"/>
      <c r="D424" s="3"/>
      <c r="E424" s="3"/>
      <c r="F424" s="7">
        <f>Ведомственная!G310</f>
        <v>1496.8</v>
      </c>
      <c r="G424" s="7">
        <f>Ведомственная!H310</f>
        <v>0</v>
      </c>
      <c r="H424" s="7">
        <f>Ведомственная!I310</f>
        <v>0</v>
      </c>
    </row>
    <row r="425" spans="1:8" ht="31.5" x14ac:dyDescent="0.25">
      <c r="A425" s="22" t="s">
        <v>22</v>
      </c>
      <c r="B425" s="20" t="s">
        <v>975</v>
      </c>
      <c r="C425" s="20">
        <v>200</v>
      </c>
      <c r="D425" s="3" t="s">
        <v>7</v>
      </c>
      <c r="E425" s="3" t="s">
        <v>64</v>
      </c>
      <c r="F425" s="7">
        <f>Ведомственная!G311</f>
        <v>1496.8</v>
      </c>
      <c r="G425" s="7">
        <f>Ведомственная!H311</f>
        <v>0</v>
      </c>
      <c r="H425" s="7">
        <f>Ведомственная!I311</f>
        <v>0</v>
      </c>
    </row>
    <row r="426" spans="1:8" ht="63" x14ac:dyDescent="0.25">
      <c r="A426" s="22" t="s">
        <v>979</v>
      </c>
      <c r="B426" s="20" t="s">
        <v>976</v>
      </c>
      <c r="C426" s="20"/>
      <c r="D426" s="3"/>
      <c r="E426" s="3"/>
      <c r="F426" s="7">
        <f>Ведомственная!G312</f>
        <v>686.1</v>
      </c>
      <c r="G426" s="7">
        <f>Ведомственная!H312</f>
        <v>0</v>
      </c>
      <c r="H426" s="7">
        <f>Ведомственная!I312</f>
        <v>0</v>
      </c>
    </row>
    <row r="427" spans="1:8" ht="31.5" x14ac:dyDescent="0.25">
      <c r="A427" s="22" t="s">
        <v>22</v>
      </c>
      <c r="B427" s="20" t="s">
        <v>976</v>
      </c>
      <c r="C427" s="20">
        <v>200</v>
      </c>
      <c r="D427" s="3" t="s">
        <v>7</v>
      </c>
      <c r="E427" s="3" t="s">
        <v>64</v>
      </c>
      <c r="F427" s="7">
        <f>Ведомственная!G313</f>
        <v>686.1</v>
      </c>
      <c r="G427" s="7">
        <f>Ведомственная!H313</f>
        <v>0</v>
      </c>
      <c r="H427" s="7">
        <f>Ведомственная!I313</f>
        <v>0</v>
      </c>
    </row>
    <row r="428" spans="1:8" ht="47.25" x14ac:dyDescent="0.25">
      <c r="A428" s="22" t="s">
        <v>980</v>
      </c>
      <c r="B428" s="20" t="s">
        <v>977</v>
      </c>
      <c r="C428" s="20"/>
      <c r="D428" s="3"/>
      <c r="E428" s="3"/>
      <c r="F428" s="7">
        <f>Ведомственная!G314</f>
        <v>98.1</v>
      </c>
      <c r="G428" s="7">
        <f>Ведомственная!H314</f>
        <v>0</v>
      </c>
      <c r="H428" s="7">
        <f>Ведомственная!I314</f>
        <v>0</v>
      </c>
    </row>
    <row r="429" spans="1:8" ht="31.5" x14ac:dyDescent="0.25">
      <c r="A429" s="22" t="s">
        <v>22</v>
      </c>
      <c r="B429" s="20" t="s">
        <v>977</v>
      </c>
      <c r="C429" s="20">
        <v>200</v>
      </c>
      <c r="D429" s="3" t="s">
        <v>7</v>
      </c>
      <c r="E429" s="3" t="s">
        <v>64</v>
      </c>
      <c r="F429" s="7">
        <f>Ведомственная!G315</f>
        <v>98.1</v>
      </c>
      <c r="G429" s="7">
        <f>Ведомственная!H315</f>
        <v>0</v>
      </c>
      <c r="H429" s="7">
        <f>Ведомственная!I315</f>
        <v>0</v>
      </c>
    </row>
    <row r="430" spans="1:8" ht="47.25" x14ac:dyDescent="0.25">
      <c r="A430" s="165" t="s">
        <v>911</v>
      </c>
      <c r="B430" s="20" t="s">
        <v>917</v>
      </c>
      <c r="C430" s="20"/>
      <c r="D430" s="3"/>
      <c r="E430" s="3"/>
      <c r="F430" s="7">
        <f>F431</f>
        <v>1566.4</v>
      </c>
      <c r="G430" s="7">
        <f>G431</f>
        <v>0</v>
      </c>
      <c r="H430" s="7"/>
    </row>
    <row r="431" spans="1:8" ht="31.5" x14ac:dyDescent="0.25">
      <c r="A431" s="165" t="s">
        <v>22</v>
      </c>
      <c r="B431" s="20" t="s">
        <v>917</v>
      </c>
      <c r="C431" s="20">
        <v>200</v>
      </c>
      <c r="D431" s="3" t="s">
        <v>61</v>
      </c>
      <c r="E431" s="3" t="s">
        <v>24</v>
      </c>
      <c r="F431" s="7">
        <f>Ведомственная!G551</f>
        <v>1566.4</v>
      </c>
      <c r="G431" s="7">
        <f>Ведомственная!H551</f>
        <v>0</v>
      </c>
      <c r="H431" s="7">
        <f>Ведомственная!I551</f>
        <v>0</v>
      </c>
    </row>
    <row r="432" spans="1:8" ht="31.5" x14ac:dyDescent="0.25">
      <c r="A432" s="52" t="s">
        <v>273</v>
      </c>
      <c r="B432" s="53" t="s">
        <v>271</v>
      </c>
      <c r="C432" s="53"/>
      <c r="D432" s="57"/>
      <c r="E432" s="57"/>
      <c r="F432" s="55">
        <f>F433</f>
        <v>70685.799999999988</v>
      </c>
      <c r="G432" s="55">
        <f t="shared" ref="G432" si="228">G433</f>
        <v>68008.5</v>
      </c>
      <c r="H432" s="55">
        <f t="shared" ref="H432" si="229">H433</f>
        <v>68008.5</v>
      </c>
    </row>
    <row r="433" spans="1:8" x14ac:dyDescent="0.25">
      <c r="A433" s="157" t="s">
        <v>166</v>
      </c>
      <c r="B433" s="20" t="s">
        <v>594</v>
      </c>
      <c r="C433" s="20"/>
      <c r="D433" s="3"/>
      <c r="E433" s="3"/>
      <c r="F433" s="7">
        <f>F434+F437+F440+F443</f>
        <v>70685.799999999988</v>
      </c>
      <c r="G433" s="7">
        <f t="shared" ref="G433:H433" si="230">G434+G437+G440+G443</f>
        <v>68008.5</v>
      </c>
      <c r="H433" s="7">
        <f t="shared" si="230"/>
        <v>68008.5</v>
      </c>
    </row>
    <row r="434" spans="1:8" ht="31.5" x14ac:dyDescent="0.25">
      <c r="A434" s="83" t="s">
        <v>595</v>
      </c>
      <c r="B434" s="20" t="s">
        <v>596</v>
      </c>
      <c r="C434" s="20"/>
      <c r="D434" s="3"/>
      <c r="E434" s="3"/>
      <c r="F434" s="7">
        <f>F435</f>
        <v>9274.3000000000011</v>
      </c>
      <c r="G434" s="7">
        <f t="shared" ref="G434:H434" si="231">G435</f>
        <v>14406.6</v>
      </c>
      <c r="H434" s="7">
        <f t="shared" si="231"/>
        <v>14406.6</v>
      </c>
    </row>
    <row r="435" spans="1:8" x14ac:dyDescent="0.25">
      <c r="A435" s="50" t="s">
        <v>18</v>
      </c>
      <c r="B435" s="20" t="s">
        <v>682</v>
      </c>
      <c r="C435" s="20"/>
      <c r="D435" s="3"/>
      <c r="E435" s="3"/>
      <c r="F435" s="7">
        <f>F436</f>
        <v>9274.3000000000011</v>
      </c>
      <c r="G435" s="7">
        <f t="shared" ref="G435:H435" si="232">G436</f>
        <v>14406.6</v>
      </c>
      <c r="H435" s="7">
        <f t="shared" si="232"/>
        <v>14406.6</v>
      </c>
    </row>
    <row r="436" spans="1:8" ht="31.5" x14ac:dyDescent="0.25">
      <c r="A436" s="22" t="s">
        <v>22</v>
      </c>
      <c r="B436" s="20" t="s">
        <v>682</v>
      </c>
      <c r="C436" s="20">
        <v>200</v>
      </c>
      <c r="D436" s="3" t="s">
        <v>61</v>
      </c>
      <c r="E436" s="3" t="s">
        <v>24</v>
      </c>
      <c r="F436" s="7">
        <f>Ведомственная!G556</f>
        <v>9274.3000000000011</v>
      </c>
      <c r="G436" s="7">
        <f>Ведомственная!H556</f>
        <v>14406.6</v>
      </c>
      <c r="H436" s="7">
        <f>Ведомственная!I556</f>
        <v>14406.6</v>
      </c>
    </row>
    <row r="437" spans="1:8" ht="31.5" x14ac:dyDescent="0.25">
      <c r="A437" s="8" t="s">
        <v>597</v>
      </c>
      <c r="B437" s="20" t="s">
        <v>598</v>
      </c>
      <c r="C437" s="20"/>
      <c r="D437" s="3"/>
      <c r="E437" s="3"/>
      <c r="F437" s="7">
        <f>F438</f>
        <v>1233</v>
      </c>
      <c r="G437" s="7">
        <f t="shared" ref="G437:H437" si="233">G438</f>
        <v>470</v>
      </c>
      <c r="H437" s="7">
        <f t="shared" si="233"/>
        <v>470</v>
      </c>
    </row>
    <row r="438" spans="1:8" x14ac:dyDescent="0.25">
      <c r="A438" s="50" t="s">
        <v>18</v>
      </c>
      <c r="B438" s="20" t="s">
        <v>683</v>
      </c>
      <c r="C438" s="20"/>
      <c r="D438" s="3"/>
      <c r="E438" s="3"/>
      <c r="F438" s="7">
        <f>F439</f>
        <v>1233</v>
      </c>
      <c r="G438" s="7">
        <f t="shared" ref="G438:H438" si="234">G439</f>
        <v>470</v>
      </c>
      <c r="H438" s="7">
        <f t="shared" si="234"/>
        <v>470</v>
      </c>
    </row>
    <row r="439" spans="1:8" ht="31.5" x14ac:dyDescent="0.25">
      <c r="A439" s="22" t="s">
        <v>22</v>
      </c>
      <c r="B439" s="20" t="s">
        <v>683</v>
      </c>
      <c r="C439" s="20">
        <v>200</v>
      </c>
      <c r="D439" s="3" t="s">
        <v>61</v>
      </c>
      <c r="E439" s="3" t="s">
        <v>24</v>
      </c>
      <c r="F439" s="7">
        <f>Ведомственная!G559</f>
        <v>1233</v>
      </c>
      <c r="G439" s="7">
        <f>Ведомственная!H559</f>
        <v>470</v>
      </c>
      <c r="H439" s="7">
        <f>Ведомственная!I559</f>
        <v>470</v>
      </c>
    </row>
    <row r="440" spans="1:8" ht="31.5" x14ac:dyDescent="0.25">
      <c r="A440" s="83" t="s">
        <v>599</v>
      </c>
      <c r="B440" s="20" t="s">
        <v>600</v>
      </c>
      <c r="C440" s="20"/>
      <c r="D440" s="3"/>
      <c r="E440" s="3"/>
      <c r="F440" s="7">
        <f>F441</f>
        <v>858.10000000000014</v>
      </c>
      <c r="G440" s="7">
        <f t="shared" ref="G440:H440" si="235">G441</f>
        <v>2473.6</v>
      </c>
      <c r="H440" s="7">
        <f t="shared" si="235"/>
        <v>2473.6</v>
      </c>
    </row>
    <row r="441" spans="1:8" x14ac:dyDescent="0.25">
      <c r="A441" s="50" t="s">
        <v>18</v>
      </c>
      <c r="B441" s="20" t="s">
        <v>684</v>
      </c>
      <c r="C441" s="20"/>
      <c r="D441" s="3"/>
      <c r="E441" s="3"/>
      <c r="F441" s="7">
        <f>F442</f>
        <v>858.10000000000014</v>
      </c>
      <c r="G441" s="7">
        <f t="shared" ref="G441:H441" si="236">G442</f>
        <v>2473.6</v>
      </c>
      <c r="H441" s="7">
        <f t="shared" si="236"/>
        <v>2473.6</v>
      </c>
    </row>
    <row r="442" spans="1:8" ht="31.5" x14ac:dyDescent="0.25">
      <c r="A442" s="22" t="s">
        <v>22</v>
      </c>
      <c r="B442" s="20" t="s">
        <v>684</v>
      </c>
      <c r="C442" s="20">
        <v>200</v>
      </c>
      <c r="D442" s="3" t="s">
        <v>61</v>
      </c>
      <c r="E442" s="3" t="s">
        <v>24</v>
      </c>
      <c r="F442" s="7">
        <f>Ведомственная!G562</f>
        <v>858.10000000000014</v>
      </c>
      <c r="G442" s="7">
        <f>Ведомственная!H562</f>
        <v>2473.6</v>
      </c>
      <c r="H442" s="7">
        <f>Ведомственная!I562</f>
        <v>2473.6</v>
      </c>
    </row>
    <row r="443" spans="1:8" ht="31.5" x14ac:dyDescent="0.25">
      <c r="A443" s="83" t="s">
        <v>687</v>
      </c>
      <c r="B443" s="20" t="s">
        <v>601</v>
      </c>
      <c r="C443" s="20"/>
      <c r="D443" s="3"/>
      <c r="E443" s="3"/>
      <c r="F443" s="7">
        <f>F444</f>
        <v>59320.399999999994</v>
      </c>
      <c r="G443" s="7">
        <f t="shared" ref="G443:H443" si="237">G444</f>
        <v>50658.299999999996</v>
      </c>
      <c r="H443" s="7">
        <f t="shared" si="237"/>
        <v>50658.299999999996</v>
      </c>
    </row>
    <row r="444" spans="1:8" x14ac:dyDescent="0.25">
      <c r="A444" s="83" t="s">
        <v>248</v>
      </c>
      <c r="B444" s="20" t="s">
        <v>685</v>
      </c>
      <c r="C444" s="20"/>
      <c r="D444" s="3"/>
      <c r="E444" s="3"/>
      <c r="F444" s="7">
        <f>SUM(F445:F448)</f>
        <v>59320.399999999994</v>
      </c>
      <c r="G444" s="7">
        <f t="shared" ref="G444:H444" si="238">SUM(G445:G448)</f>
        <v>50658.299999999996</v>
      </c>
      <c r="H444" s="7">
        <f t="shared" si="238"/>
        <v>50658.299999999996</v>
      </c>
    </row>
    <row r="445" spans="1:8" ht="63" x14ac:dyDescent="0.25">
      <c r="A445" s="2" t="s">
        <v>21</v>
      </c>
      <c r="B445" s="20" t="s">
        <v>685</v>
      </c>
      <c r="C445" s="20">
        <v>100</v>
      </c>
      <c r="D445" s="3" t="s">
        <v>61</v>
      </c>
      <c r="E445" s="3" t="s">
        <v>24</v>
      </c>
      <c r="F445" s="7">
        <f>Ведомственная!G565</f>
        <v>58644.6</v>
      </c>
      <c r="G445" s="7">
        <f>Ведомственная!H565</f>
        <v>48158.2</v>
      </c>
      <c r="H445" s="7">
        <f>Ведомственная!I565</f>
        <v>48158.2</v>
      </c>
    </row>
    <row r="446" spans="1:8" x14ac:dyDescent="0.25">
      <c r="A446" s="233" t="s">
        <v>22</v>
      </c>
      <c r="B446" s="20" t="s">
        <v>685</v>
      </c>
      <c r="C446" s="20">
        <v>200</v>
      </c>
      <c r="D446" s="3" t="s">
        <v>61</v>
      </c>
      <c r="E446" s="3" t="s">
        <v>24</v>
      </c>
      <c r="F446" s="7">
        <f>Ведомственная!G566</f>
        <v>476.2</v>
      </c>
      <c r="G446" s="7">
        <f>Ведомственная!H566</f>
        <v>2350.4</v>
      </c>
      <c r="H446" s="7">
        <f>Ведомственная!I566</f>
        <v>2350.4</v>
      </c>
    </row>
    <row r="447" spans="1:8" x14ac:dyDescent="0.25">
      <c r="A447" s="238"/>
      <c r="B447" s="20" t="s">
        <v>685</v>
      </c>
      <c r="C447" s="20">
        <v>200</v>
      </c>
      <c r="D447" s="3" t="s">
        <v>47</v>
      </c>
      <c r="E447" s="3" t="s">
        <v>61</v>
      </c>
      <c r="F447" s="7">
        <f>Ведомственная!G626</f>
        <v>7.5</v>
      </c>
      <c r="G447" s="7">
        <f>Ведомственная!H626</f>
        <v>0</v>
      </c>
      <c r="H447" s="7">
        <f>Ведомственная!I626</f>
        <v>0</v>
      </c>
    </row>
    <row r="448" spans="1:8" x14ac:dyDescent="0.25">
      <c r="A448" s="157" t="s">
        <v>10</v>
      </c>
      <c r="B448" s="20" t="s">
        <v>685</v>
      </c>
      <c r="C448" s="20">
        <v>800</v>
      </c>
      <c r="D448" s="3" t="s">
        <v>61</v>
      </c>
      <c r="E448" s="3" t="s">
        <v>24</v>
      </c>
      <c r="F448" s="7">
        <f>Ведомственная!G567</f>
        <v>192.1</v>
      </c>
      <c r="G448" s="7">
        <f>Ведомственная!H567</f>
        <v>149.69999999999999</v>
      </c>
      <c r="H448" s="7">
        <f>Ведомственная!I567</f>
        <v>149.69999999999999</v>
      </c>
    </row>
    <row r="449" spans="1:8" ht="47.25" x14ac:dyDescent="0.25">
      <c r="A449" s="52" t="s">
        <v>117</v>
      </c>
      <c r="B449" s="53" t="s">
        <v>274</v>
      </c>
      <c r="C449" s="53"/>
      <c r="D449" s="57"/>
      <c r="E449" s="57"/>
      <c r="F449" s="55">
        <f>F450+F454</f>
        <v>18548.900000000001</v>
      </c>
      <c r="G449" s="55">
        <f t="shared" ref="G449:H449" si="239">G450+G454</f>
        <v>19480.3</v>
      </c>
      <c r="H449" s="55">
        <f t="shared" si="239"/>
        <v>17608.8</v>
      </c>
    </row>
    <row r="450" spans="1:8" x14ac:dyDescent="0.25">
      <c r="A450" s="50" t="s">
        <v>205</v>
      </c>
      <c r="B450" s="20" t="s">
        <v>673</v>
      </c>
      <c r="C450" s="20"/>
      <c r="D450" s="3"/>
      <c r="E450" s="3"/>
      <c r="F450" s="7">
        <f>F451</f>
        <v>5212.1000000000004</v>
      </c>
      <c r="G450" s="7">
        <f t="shared" ref="G450" si="240">G451</f>
        <v>7608.8</v>
      </c>
      <c r="H450" s="7">
        <f t="shared" ref="H450" si="241">H451</f>
        <v>7608.8</v>
      </c>
    </row>
    <row r="451" spans="1:8" ht="47.25" x14ac:dyDescent="0.25">
      <c r="A451" s="83" t="s">
        <v>680</v>
      </c>
      <c r="B451" s="20" t="s">
        <v>674</v>
      </c>
      <c r="C451" s="20"/>
      <c r="D451" s="3"/>
      <c r="E451" s="3"/>
      <c r="F451" s="7">
        <f>F452</f>
        <v>5212.1000000000004</v>
      </c>
      <c r="G451" s="7">
        <f t="shared" ref="G451:H451" si="242">G452</f>
        <v>7608.8</v>
      </c>
      <c r="H451" s="7">
        <f t="shared" si="242"/>
        <v>7608.8</v>
      </c>
    </row>
    <row r="452" spans="1:8" ht="47.25" x14ac:dyDescent="0.25">
      <c r="A452" s="83" t="s">
        <v>675</v>
      </c>
      <c r="B452" s="20" t="s">
        <v>676</v>
      </c>
      <c r="C452" s="20"/>
      <c r="D452" s="3"/>
      <c r="E452" s="3"/>
      <c r="F452" s="7">
        <f>F453</f>
        <v>5212.1000000000004</v>
      </c>
      <c r="G452" s="7">
        <f>G453</f>
        <v>7608.8</v>
      </c>
      <c r="H452" s="7">
        <f>H453</f>
        <v>7608.8</v>
      </c>
    </row>
    <row r="453" spans="1:8" ht="31.5" x14ac:dyDescent="0.25">
      <c r="A453" s="157" t="s">
        <v>22</v>
      </c>
      <c r="B453" s="20" t="s">
        <v>676</v>
      </c>
      <c r="C453" s="20">
        <v>200</v>
      </c>
      <c r="D453" s="3" t="s">
        <v>24</v>
      </c>
      <c r="E453" s="3" t="s">
        <v>14</v>
      </c>
      <c r="F453" s="7">
        <f>Ведомственная!G180</f>
        <v>5212.1000000000004</v>
      </c>
      <c r="G453" s="7">
        <f>Ведомственная!H180</f>
        <v>7608.8</v>
      </c>
      <c r="H453" s="7">
        <f>Ведомственная!I180</f>
        <v>7608.8</v>
      </c>
    </row>
    <row r="454" spans="1:8" x14ac:dyDescent="0.25">
      <c r="A454" s="157" t="s">
        <v>166</v>
      </c>
      <c r="B454" s="20" t="s">
        <v>677</v>
      </c>
      <c r="C454" s="20"/>
      <c r="D454" s="3"/>
      <c r="E454" s="3"/>
      <c r="F454" s="7">
        <f>F455</f>
        <v>13336.8</v>
      </c>
      <c r="G454" s="7">
        <f t="shared" ref="G454:H454" si="243">G455</f>
        <v>11871.5</v>
      </c>
      <c r="H454" s="7">
        <f t="shared" si="243"/>
        <v>10000</v>
      </c>
    </row>
    <row r="455" spans="1:8" ht="78.75" x14ac:dyDescent="0.25">
      <c r="A455" s="83" t="s">
        <v>681</v>
      </c>
      <c r="B455" s="20" t="s">
        <v>678</v>
      </c>
      <c r="C455" s="20"/>
      <c r="D455" s="3"/>
      <c r="E455" s="3"/>
      <c r="F455" s="7">
        <f>F456</f>
        <v>13336.8</v>
      </c>
      <c r="G455" s="7">
        <f t="shared" ref="G455:H455" si="244">G456</f>
        <v>11871.5</v>
      </c>
      <c r="H455" s="7">
        <f t="shared" si="244"/>
        <v>10000</v>
      </c>
    </row>
    <row r="456" spans="1:8" x14ac:dyDescent="0.25">
      <c r="A456" s="50" t="s">
        <v>18</v>
      </c>
      <c r="B456" s="20" t="s">
        <v>679</v>
      </c>
      <c r="C456" s="20"/>
      <c r="D456" s="3"/>
      <c r="E456" s="3"/>
      <c r="F456" s="7">
        <f>F457</f>
        <v>13336.8</v>
      </c>
      <c r="G456" s="7">
        <f t="shared" ref="G456:H456" si="245">G457</f>
        <v>11871.5</v>
      </c>
      <c r="H456" s="7">
        <f t="shared" si="245"/>
        <v>10000</v>
      </c>
    </row>
    <row r="457" spans="1:8" ht="31.5" x14ac:dyDescent="0.25">
      <c r="A457" s="157" t="s">
        <v>22</v>
      </c>
      <c r="B457" s="20" t="s">
        <v>679</v>
      </c>
      <c r="C457" s="20">
        <v>200</v>
      </c>
      <c r="D457" s="3" t="s">
        <v>24</v>
      </c>
      <c r="E457" s="3" t="s">
        <v>14</v>
      </c>
      <c r="F457" s="7">
        <f>Ведомственная!G184</f>
        <v>13336.8</v>
      </c>
      <c r="G457" s="7">
        <f>Ведомственная!H184</f>
        <v>11871.5</v>
      </c>
      <c r="H457" s="7">
        <f>Ведомственная!I184</f>
        <v>10000</v>
      </c>
    </row>
    <row r="458" spans="1:8" ht="31.5" x14ac:dyDescent="0.25">
      <c r="A458" s="52" t="s">
        <v>111</v>
      </c>
      <c r="B458" s="53" t="s">
        <v>215</v>
      </c>
      <c r="C458" s="53"/>
      <c r="D458" s="57"/>
      <c r="E458" s="57"/>
      <c r="F458" s="55">
        <f>F459</f>
        <v>80530.400000000009</v>
      </c>
      <c r="G458" s="55">
        <f t="shared" ref="G458:H458" si="246">G459</f>
        <v>97138.7</v>
      </c>
      <c r="H458" s="55">
        <f t="shared" si="246"/>
        <v>79138.700000000012</v>
      </c>
    </row>
    <row r="459" spans="1:8" x14ac:dyDescent="0.25">
      <c r="A459" s="157" t="s">
        <v>166</v>
      </c>
      <c r="B459" s="20" t="s">
        <v>216</v>
      </c>
      <c r="C459" s="20"/>
      <c r="D459" s="3"/>
      <c r="E459" s="3"/>
      <c r="F459" s="7">
        <f>F460+F472</f>
        <v>80530.400000000009</v>
      </c>
      <c r="G459" s="7">
        <f t="shared" ref="G459:H459" si="247">G460+G472</f>
        <v>97138.7</v>
      </c>
      <c r="H459" s="7">
        <f t="shared" si="247"/>
        <v>79138.700000000012</v>
      </c>
    </row>
    <row r="460" spans="1:8" ht="31.5" x14ac:dyDescent="0.25">
      <c r="A460" s="157" t="s">
        <v>236</v>
      </c>
      <c r="B460" s="20" t="s">
        <v>217</v>
      </c>
      <c r="C460" s="20"/>
      <c r="D460" s="3"/>
      <c r="E460" s="3"/>
      <c r="F460" s="7">
        <f>F461+F464+F467+F469</f>
        <v>80530.400000000009</v>
      </c>
      <c r="G460" s="7">
        <f t="shared" ref="G460:H460" si="248">G461+G464+G467+G469</f>
        <v>66138.7</v>
      </c>
      <c r="H460" s="7">
        <f t="shared" si="248"/>
        <v>67138.700000000012</v>
      </c>
    </row>
    <row r="461" spans="1:8" x14ac:dyDescent="0.25">
      <c r="A461" s="157" t="s">
        <v>27</v>
      </c>
      <c r="B461" s="158" t="s">
        <v>218</v>
      </c>
      <c r="C461" s="158"/>
      <c r="D461" s="3"/>
      <c r="E461" s="3"/>
      <c r="F461" s="7">
        <f>F462+F463</f>
        <v>65733.400000000009</v>
      </c>
      <c r="G461" s="7">
        <f t="shared" ref="G461:H461" si="249">G462+G463</f>
        <v>48323.5</v>
      </c>
      <c r="H461" s="7">
        <f t="shared" si="249"/>
        <v>48323.100000000006</v>
      </c>
    </row>
    <row r="462" spans="1:8" ht="63" x14ac:dyDescent="0.25">
      <c r="A462" s="2" t="s">
        <v>21</v>
      </c>
      <c r="B462" s="158" t="s">
        <v>218</v>
      </c>
      <c r="C462" s="158" t="s">
        <v>31</v>
      </c>
      <c r="D462" s="3" t="s">
        <v>17</v>
      </c>
      <c r="E462" s="3" t="s">
        <v>26</v>
      </c>
      <c r="F462" s="7">
        <f>Ведомственная!G682</f>
        <v>65718.100000000006</v>
      </c>
      <c r="G462" s="7">
        <f>Ведомственная!H682</f>
        <v>48306.9</v>
      </c>
      <c r="H462" s="7">
        <f>Ведомственная!I682</f>
        <v>48306.8</v>
      </c>
    </row>
    <row r="463" spans="1:8" ht="31.5" x14ac:dyDescent="0.25">
      <c r="A463" s="157" t="s">
        <v>22</v>
      </c>
      <c r="B463" s="158" t="s">
        <v>218</v>
      </c>
      <c r="C463" s="158" t="s">
        <v>32</v>
      </c>
      <c r="D463" s="3" t="s">
        <v>17</v>
      </c>
      <c r="E463" s="3" t="s">
        <v>26</v>
      </c>
      <c r="F463" s="7">
        <f>Ведомственная!G683</f>
        <v>15.3</v>
      </c>
      <c r="G463" s="7">
        <f>Ведомственная!H683</f>
        <v>16.600000000000001</v>
      </c>
      <c r="H463" s="7">
        <f>Ведомственная!I683</f>
        <v>16.3</v>
      </c>
    </row>
    <row r="464" spans="1:8" x14ac:dyDescent="0.25">
      <c r="A464" s="157" t="s">
        <v>35</v>
      </c>
      <c r="B464" s="20" t="s">
        <v>219</v>
      </c>
      <c r="C464" s="20"/>
      <c r="D464" s="3"/>
      <c r="E464" s="3"/>
      <c r="F464" s="7">
        <f>SUM(F465:F466)</f>
        <v>181.1</v>
      </c>
      <c r="G464" s="7">
        <f t="shared" ref="G464:H464" si="250">SUM(G465:G466)</f>
        <v>259.7</v>
      </c>
      <c r="H464" s="7">
        <f t="shared" si="250"/>
        <v>247.4</v>
      </c>
    </row>
    <row r="465" spans="1:8" ht="31.5" x14ac:dyDescent="0.25">
      <c r="A465" s="157" t="s">
        <v>22</v>
      </c>
      <c r="B465" s="20" t="s">
        <v>219</v>
      </c>
      <c r="C465" s="20">
        <v>200</v>
      </c>
      <c r="D465" s="3" t="s">
        <v>17</v>
      </c>
      <c r="E465" s="3" t="s">
        <v>34</v>
      </c>
      <c r="F465" s="7">
        <f>Ведомственная!G693</f>
        <v>179.7</v>
      </c>
      <c r="G465" s="7">
        <f>Ведомственная!H693</f>
        <v>258.3</v>
      </c>
      <c r="H465" s="7">
        <f>Ведомственная!I693</f>
        <v>246</v>
      </c>
    </row>
    <row r="466" spans="1:8" x14ac:dyDescent="0.25">
      <c r="A466" s="157" t="s">
        <v>10</v>
      </c>
      <c r="B466" s="20" t="s">
        <v>219</v>
      </c>
      <c r="C466" s="20">
        <v>800</v>
      </c>
      <c r="D466" s="3" t="s">
        <v>17</v>
      </c>
      <c r="E466" s="3" t="s">
        <v>34</v>
      </c>
      <c r="F466" s="7">
        <f>Ведомственная!G694</f>
        <v>1.4</v>
      </c>
      <c r="G466" s="7">
        <f>Ведомственная!H694</f>
        <v>1.4</v>
      </c>
      <c r="H466" s="7">
        <f>Ведомственная!I694</f>
        <v>1.4</v>
      </c>
    </row>
    <row r="467" spans="1:8" ht="31.5" x14ac:dyDescent="0.25">
      <c r="A467" s="157" t="s">
        <v>37</v>
      </c>
      <c r="B467" s="20" t="s">
        <v>220</v>
      </c>
      <c r="C467" s="20"/>
      <c r="D467" s="3"/>
      <c r="E467" s="3"/>
      <c r="F467" s="7">
        <f>F468</f>
        <v>253.5</v>
      </c>
      <c r="G467" s="7">
        <f t="shared" ref="G467:H467" si="251">G468</f>
        <v>296.39999999999998</v>
      </c>
      <c r="H467" s="7">
        <f t="shared" si="251"/>
        <v>296.39999999999998</v>
      </c>
    </row>
    <row r="468" spans="1:8" ht="31.5" x14ac:dyDescent="0.25">
      <c r="A468" s="157" t="s">
        <v>22</v>
      </c>
      <c r="B468" s="20" t="s">
        <v>220</v>
      </c>
      <c r="C468" s="20">
        <v>200</v>
      </c>
      <c r="D468" s="3" t="s">
        <v>17</v>
      </c>
      <c r="E468" s="3" t="s">
        <v>34</v>
      </c>
      <c r="F468" s="7">
        <f>Ведомственная!G696</f>
        <v>253.5</v>
      </c>
      <c r="G468" s="7">
        <f>Ведомственная!H696</f>
        <v>296.39999999999998</v>
      </c>
      <c r="H468" s="7">
        <f>Ведомственная!I696</f>
        <v>296.39999999999998</v>
      </c>
    </row>
    <row r="469" spans="1:8" ht="31.5" x14ac:dyDescent="0.25">
      <c r="A469" s="157" t="s">
        <v>38</v>
      </c>
      <c r="B469" s="20" t="s">
        <v>221</v>
      </c>
      <c r="C469" s="20"/>
      <c r="D469" s="3"/>
      <c r="E469" s="3"/>
      <c r="F469" s="7">
        <f>SUM(F470:F471)</f>
        <v>14362.4</v>
      </c>
      <c r="G469" s="7">
        <f>SUM(G470:G471)</f>
        <v>17259.099999999999</v>
      </c>
      <c r="H469" s="7">
        <f>SUM(H470:H471)</f>
        <v>18271.8</v>
      </c>
    </row>
    <row r="470" spans="1:8" ht="31.5" x14ac:dyDescent="0.25">
      <c r="A470" s="157" t="s">
        <v>22</v>
      </c>
      <c r="B470" s="20" t="s">
        <v>221</v>
      </c>
      <c r="C470" s="20">
        <v>200</v>
      </c>
      <c r="D470" s="3" t="s">
        <v>17</v>
      </c>
      <c r="E470" s="3" t="s">
        <v>34</v>
      </c>
      <c r="F470" s="7">
        <f>Ведомственная!G698</f>
        <v>14210</v>
      </c>
      <c r="G470" s="7">
        <f>Ведомственная!H698</f>
        <v>16988.5</v>
      </c>
      <c r="H470" s="7">
        <f>Ведомственная!I698</f>
        <v>18001.2</v>
      </c>
    </row>
    <row r="471" spans="1:8" ht="31.5" x14ac:dyDescent="0.25">
      <c r="A471" s="208" t="s">
        <v>22</v>
      </c>
      <c r="B471" s="20" t="s">
        <v>221</v>
      </c>
      <c r="C471" s="20">
        <v>200</v>
      </c>
      <c r="D471" s="3" t="s">
        <v>47</v>
      </c>
      <c r="E471" s="3" t="s">
        <v>61</v>
      </c>
      <c r="F471" s="7">
        <f>Ведомственная!G713</f>
        <v>152.4</v>
      </c>
      <c r="G471" s="7">
        <f>Ведомственная!H713</f>
        <v>270.60000000000002</v>
      </c>
      <c r="H471" s="7">
        <f>Ведомственная!I713</f>
        <v>270.60000000000002</v>
      </c>
    </row>
    <row r="472" spans="1:8" ht="31.5" x14ac:dyDescent="0.25">
      <c r="A472" s="203" t="s">
        <v>968</v>
      </c>
      <c r="B472" s="20" t="s">
        <v>969</v>
      </c>
      <c r="C472" s="20"/>
      <c r="D472" s="3"/>
      <c r="E472" s="3"/>
      <c r="F472" s="7">
        <f>F473</f>
        <v>0</v>
      </c>
      <c r="G472" s="7">
        <f t="shared" ref="G472:H473" si="252">G473</f>
        <v>31000</v>
      </c>
      <c r="H472" s="7">
        <f t="shared" si="252"/>
        <v>12000</v>
      </c>
    </row>
    <row r="473" spans="1:8" x14ac:dyDescent="0.25">
      <c r="A473" s="213" t="s">
        <v>970</v>
      </c>
      <c r="B473" s="20" t="s">
        <v>991</v>
      </c>
      <c r="C473" s="20"/>
      <c r="D473" s="3"/>
      <c r="E473" s="3"/>
      <c r="F473" s="7">
        <f>F474</f>
        <v>0</v>
      </c>
      <c r="G473" s="7">
        <f t="shared" si="252"/>
        <v>31000</v>
      </c>
      <c r="H473" s="7">
        <f t="shared" si="252"/>
        <v>12000</v>
      </c>
    </row>
    <row r="474" spans="1:8" x14ac:dyDescent="0.25">
      <c r="A474" s="208" t="s">
        <v>966</v>
      </c>
      <c r="B474" s="20" t="s">
        <v>991</v>
      </c>
      <c r="C474" s="20">
        <v>700</v>
      </c>
      <c r="D474" s="3" t="s">
        <v>34</v>
      </c>
      <c r="E474" s="3" t="s">
        <v>17</v>
      </c>
      <c r="F474" s="7">
        <f>Ведомственная!G725</f>
        <v>0</v>
      </c>
      <c r="G474" s="7">
        <f>Ведомственная!H725</f>
        <v>31000</v>
      </c>
      <c r="H474" s="7">
        <f>Ведомственная!I725</f>
        <v>12000</v>
      </c>
    </row>
    <row r="475" spans="1:8" ht="31.5" x14ac:dyDescent="0.25">
      <c r="A475" s="52" t="s">
        <v>213</v>
      </c>
      <c r="B475" s="53" t="s">
        <v>212</v>
      </c>
      <c r="C475" s="53"/>
      <c r="D475" s="57"/>
      <c r="E475" s="57"/>
      <c r="F475" s="55">
        <f>F476</f>
        <v>1000050.8000000002</v>
      </c>
      <c r="G475" s="55">
        <f t="shared" ref="G475:H475" si="253">G476</f>
        <v>991317.59999999986</v>
      </c>
      <c r="H475" s="55">
        <f t="shared" si="253"/>
        <v>1018736.1000000001</v>
      </c>
    </row>
    <row r="476" spans="1:8" x14ac:dyDescent="0.25">
      <c r="A476" s="157" t="s">
        <v>162</v>
      </c>
      <c r="B476" s="20" t="s">
        <v>214</v>
      </c>
      <c r="C476" s="20"/>
      <c r="D476" s="3"/>
      <c r="E476" s="3"/>
      <c r="F476" s="7">
        <f>F477+F511+F524+F534+F538+F607+F610</f>
        <v>1000050.8000000002</v>
      </c>
      <c r="G476" s="7">
        <f>G477+G511+G524+G534+G538+G607+G610</f>
        <v>991317.59999999986</v>
      </c>
      <c r="H476" s="7">
        <f>H477+H511+H524+H534+H538+H607+H610</f>
        <v>1018736.1000000001</v>
      </c>
    </row>
    <row r="477" spans="1:8" ht="31.5" x14ac:dyDescent="0.25">
      <c r="A477" s="157" t="s">
        <v>420</v>
      </c>
      <c r="B477" s="20" t="s">
        <v>398</v>
      </c>
      <c r="C477" s="20"/>
      <c r="D477" s="3"/>
      <c r="E477" s="3"/>
      <c r="F477" s="7">
        <f>F478+F481+F483+F485+F488+F491+F493+F496+F498+F500+F503+F506+F509</f>
        <v>87143.60000000002</v>
      </c>
      <c r="G477" s="7">
        <f t="shared" ref="G477:H477" si="254">G478+G481+G483+G485+G488+G491+G493+G496+G498+G500+G503+G506+G509</f>
        <v>69483.5</v>
      </c>
      <c r="H477" s="7">
        <f t="shared" si="254"/>
        <v>69579.799999999988</v>
      </c>
    </row>
    <row r="478" spans="1:8" x14ac:dyDescent="0.25">
      <c r="A478" s="157" t="s">
        <v>27</v>
      </c>
      <c r="B478" s="20" t="s">
        <v>399</v>
      </c>
      <c r="C478" s="20"/>
      <c r="D478" s="3"/>
      <c r="E478" s="3"/>
      <c r="F478" s="7">
        <f>F479+F480</f>
        <v>21262.399999999998</v>
      </c>
      <c r="G478" s="7">
        <f t="shared" ref="G478:H478" si="255">G479+G480</f>
        <v>11082.5</v>
      </c>
      <c r="H478" s="7">
        <f t="shared" si="255"/>
        <v>11082.5</v>
      </c>
    </row>
    <row r="479" spans="1:8" ht="63" x14ac:dyDescent="0.25">
      <c r="A479" s="157" t="s">
        <v>21</v>
      </c>
      <c r="B479" s="20" t="s">
        <v>399</v>
      </c>
      <c r="C479" s="20">
        <v>100</v>
      </c>
      <c r="D479" s="3" t="s">
        <v>14</v>
      </c>
      <c r="E479" s="3" t="s">
        <v>26</v>
      </c>
      <c r="F479" s="7">
        <f>Ведомственная!G841</f>
        <v>21248.3</v>
      </c>
      <c r="G479" s="7">
        <f>Ведомственная!H841</f>
        <v>11067.8</v>
      </c>
      <c r="H479" s="7">
        <f>Ведомственная!I841</f>
        <v>11067.8</v>
      </c>
    </row>
    <row r="480" spans="1:8" ht="31.5" x14ac:dyDescent="0.25">
      <c r="A480" s="157" t="s">
        <v>22</v>
      </c>
      <c r="B480" s="20" t="s">
        <v>399</v>
      </c>
      <c r="C480" s="20">
        <v>200</v>
      </c>
      <c r="D480" s="3" t="s">
        <v>14</v>
      </c>
      <c r="E480" s="3" t="s">
        <v>26</v>
      </c>
      <c r="F480" s="7">
        <f>Ведомственная!G842</f>
        <v>14.1</v>
      </c>
      <c r="G480" s="7">
        <f>Ведомственная!H842</f>
        <v>14.7</v>
      </c>
      <c r="H480" s="7">
        <f>Ведомственная!I842</f>
        <v>14.7</v>
      </c>
    </row>
    <row r="481" spans="1:8" x14ac:dyDescent="0.25">
      <c r="A481" s="157" t="s">
        <v>35</v>
      </c>
      <c r="B481" s="20" t="s">
        <v>400</v>
      </c>
      <c r="C481" s="20"/>
      <c r="D481" s="3"/>
      <c r="E481" s="3"/>
      <c r="F481" s="7">
        <f>Ведомственная!G843</f>
        <v>528.20000000000005</v>
      </c>
      <c r="G481" s="7">
        <f>Ведомственная!H843</f>
        <v>545</v>
      </c>
      <c r="H481" s="7">
        <f>Ведомственная!I843</f>
        <v>545</v>
      </c>
    </row>
    <row r="482" spans="1:8" ht="31.5" x14ac:dyDescent="0.25">
      <c r="A482" s="157" t="s">
        <v>22</v>
      </c>
      <c r="B482" s="20" t="s">
        <v>400</v>
      </c>
      <c r="C482" s="20">
        <v>200</v>
      </c>
      <c r="D482" s="3" t="s">
        <v>14</v>
      </c>
      <c r="E482" s="3" t="s">
        <v>26</v>
      </c>
      <c r="F482" s="7">
        <f>Ведомственная!G844</f>
        <v>528.20000000000005</v>
      </c>
      <c r="G482" s="7">
        <f>Ведомственная!H844</f>
        <v>545</v>
      </c>
      <c r="H482" s="7">
        <f>Ведомственная!I844</f>
        <v>545</v>
      </c>
    </row>
    <row r="483" spans="1:8" ht="31.5" x14ac:dyDescent="0.25">
      <c r="A483" s="157" t="s">
        <v>37</v>
      </c>
      <c r="B483" s="20" t="s">
        <v>401</v>
      </c>
      <c r="C483" s="20"/>
      <c r="D483" s="3"/>
      <c r="E483" s="3"/>
      <c r="F483" s="7">
        <f>Ведомственная!G845</f>
        <v>2238</v>
      </c>
      <c r="G483" s="7">
        <f>Ведомственная!H845</f>
        <v>1041.8</v>
      </c>
      <c r="H483" s="7">
        <f>Ведомственная!I845</f>
        <v>1041.8</v>
      </c>
    </row>
    <row r="484" spans="1:8" ht="31.5" x14ac:dyDescent="0.25">
      <c r="A484" s="157" t="s">
        <v>22</v>
      </c>
      <c r="B484" s="20" t="s">
        <v>401</v>
      </c>
      <c r="C484" s="20">
        <v>200</v>
      </c>
      <c r="D484" s="3" t="s">
        <v>14</v>
      </c>
      <c r="E484" s="3" t="s">
        <v>26</v>
      </c>
      <c r="F484" s="7">
        <f>Ведомственная!G846</f>
        <v>2238</v>
      </c>
      <c r="G484" s="7">
        <f>Ведомственная!H846</f>
        <v>1041.8</v>
      </c>
      <c r="H484" s="7">
        <f>Ведомственная!I846</f>
        <v>1041.8</v>
      </c>
    </row>
    <row r="485" spans="1:8" ht="31.5" x14ac:dyDescent="0.25">
      <c r="A485" s="157" t="s">
        <v>38</v>
      </c>
      <c r="B485" s="20" t="s">
        <v>402</v>
      </c>
      <c r="C485" s="20"/>
      <c r="D485" s="3"/>
      <c r="E485" s="3"/>
      <c r="F485" s="7">
        <f>Ведомственная!G847</f>
        <v>942.2</v>
      </c>
      <c r="G485" s="7">
        <f>Ведомственная!H847</f>
        <v>650.40000000000009</v>
      </c>
      <c r="H485" s="7">
        <f>Ведомственная!I847</f>
        <v>650.4</v>
      </c>
    </row>
    <row r="486" spans="1:8" ht="31.5" x14ac:dyDescent="0.25">
      <c r="A486" s="157" t="s">
        <v>22</v>
      </c>
      <c r="B486" s="20" t="s">
        <v>402</v>
      </c>
      <c r="C486" s="20">
        <v>200</v>
      </c>
      <c r="D486" s="3" t="s">
        <v>14</v>
      </c>
      <c r="E486" s="3" t="s">
        <v>26</v>
      </c>
      <c r="F486" s="7">
        <f>Ведомственная!G848</f>
        <v>801.1</v>
      </c>
      <c r="G486" s="7">
        <f>Ведомственная!H848</f>
        <v>552.1</v>
      </c>
      <c r="H486" s="7">
        <f>Ведомственная!I848</f>
        <v>553.79999999999995</v>
      </c>
    </row>
    <row r="487" spans="1:8" x14ac:dyDescent="0.25">
      <c r="A487" s="157" t="s">
        <v>10</v>
      </c>
      <c r="B487" s="20" t="s">
        <v>402</v>
      </c>
      <c r="C487" s="20">
        <v>800</v>
      </c>
      <c r="D487" s="3" t="s">
        <v>14</v>
      </c>
      <c r="E487" s="3" t="s">
        <v>26</v>
      </c>
      <c r="F487" s="7">
        <f>Ведомственная!G849</f>
        <v>141.1</v>
      </c>
      <c r="G487" s="7">
        <f>Ведомственная!H849</f>
        <v>98.300000000000011</v>
      </c>
      <c r="H487" s="7">
        <f>Ведомственная!I849</f>
        <v>96.6</v>
      </c>
    </row>
    <row r="488" spans="1:8" ht="141.75" x14ac:dyDescent="0.25">
      <c r="A488" s="157" t="s">
        <v>762</v>
      </c>
      <c r="B488" s="20" t="s">
        <v>403</v>
      </c>
      <c r="C488" s="20"/>
      <c r="D488" s="3"/>
      <c r="E488" s="3"/>
      <c r="F488" s="7">
        <f>Ведомственная!G850</f>
        <v>585.29999999999995</v>
      </c>
      <c r="G488" s="7">
        <f>Ведомственная!H850</f>
        <v>1185.9000000000001</v>
      </c>
      <c r="H488" s="7">
        <f>Ведомственная!I850</f>
        <v>1233.3</v>
      </c>
    </row>
    <row r="489" spans="1:8" ht="63" x14ac:dyDescent="0.25">
      <c r="A489" s="157" t="s">
        <v>21</v>
      </c>
      <c r="B489" s="20" t="s">
        <v>403</v>
      </c>
      <c r="C489" s="20">
        <v>100</v>
      </c>
      <c r="D489" s="3" t="s">
        <v>14</v>
      </c>
      <c r="E489" s="3" t="s">
        <v>26</v>
      </c>
      <c r="F489" s="7">
        <f>Ведомственная!G851</f>
        <v>507.8</v>
      </c>
      <c r="G489" s="7">
        <f>Ведомственная!H851</f>
        <v>785.9</v>
      </c>
      <c r="H489" s="7">
        <f>Ведомственная!I851</f>
        <v>833.3</v>
      </c>
    </row>
    <row r="490" spans="1:8" ht="31.5" x14ac:dyDescent="0.25">
      <c r="A490" s="157" t="s">
        <v>22</v>
      </c>
      <c r="B490" s="20" t="s">
        <v>403</v>
      </c>
      <c r="C490" s="20">
        <v>200</v>
      </c>
      <c r="D490" s="3" t="s">
        <v>14</v>
      </c>
      <c r="E490" s="3" t="s">
        <v>26</v>
      </c>
      <c r="F490" s="7">
        <f>Ведомственная!G852</f>
        <v>77.5</v>
      </c>
      <c r="G490" s="7">
        <f>Ведомственная!H852</f>
        <v>400</v>
      </c>
      <c r="H490" s="7">
        <f>Ведомственная!I852</f>
        <v>400</v>
      </c>
    </row>
    <row r="491" spans="1:8" ht="47.25" x14ac:dyDescent="0.25">
      <c r="A491" s="157" t="s">
        <v>404</v>
      </c>
      <c r="B491" s="20" t="s">
        <v>405</v>
      </c>
      <c r="C491" s="20"/>
      <c r="D491" s="3"/>
      <c r="E491" s="3"/>
      <c r="F491" s="7">
        <f>Ведомственная!G853</f>
        <v>9726</v>
      </c>
      <c r="G491" s="7">
        <f>Ведомственная!H853</f>
        <v>8628.2000000000007</v>
      </c>
      <c r="H491" s="7">
        <f>Ведомственная!I853</f>
        <v>8628.2000000000007</v>
      </c>
    </row>
    <row r="492" spans="1:8" ht="63" x14ac:dyDescent="0.25">
      <c r="A492" s="157" t="s">
        <v>21</v>
      </c>
      <c r="B492" s="20" t="s">
        <v>405</v>
      </c>
      <c r="C492" s="20">
        <v>100</v>
      </c>
      <c r="D492" s="3" t="s">
        <v>14</v>
      </c>
      <c r="E492" s="3" t="s">
        <v>26</v>
      </c>
      <c r="F492" s="7">
        <f>Ведомственная!G854</f>
        <v>9726</v>
      </c>
      <c r="G492" s="7">
        <f>Ведомственная!H854</f>
        <v>8628.2000000000007</v>
      </c>
      <c r="H492" s="7">
        <f>Ведомственная!I854</f>
        <v>8628.2000000000007</v>
      </c>
    </row>
    <row r="493" spans="1:8" ht="31.5" x14ac:dyDescent="0.25">
      <c r="A493" s="157" t="s">
        <v>406</v>
      </c>
      <c r="B493" s="20" t="s">
        <v>407</v>
      </c>
      <c r="C493" s="20"/>
      <c r="D493" s="3"/>
      <c r="E493" s="3"/>
      <c r="F493" s="7">
        <f>Ведомственная!G855</f>
        <v>32684</v>
      </c>
      <c r="G493" s="7">
        <f>Ведомственная!H855</f>
        <v>28052.400000000001</v>
      </c>
      <c r="H493" s="7">
        <f>Ведомственная!I855</f>
        <v>28052.400000000001</v>
      </c>
    </row>
    <row r="494" spans="1:8" ht="63" x14ac:dyDescent="0.25">
      <c r="A494" s="157" t="s">
        <v>21</v>
      </c>
      <c r="B494" s="20" t="s">
        <v>407</v>
      </c>
      <c r="C494" s="20">
        <v>100</v>
      </c>
      <c r="D494" s="3" t="s">
        <v>14</v>
      </c>
      <c r="E494" s="3" t="s">
        <v>26</v>
      </c>
      <c r="F494" s="7">
        <f>Ведомственная!G856</f>
        <v>32033.7</v>
      </c>
      <c r="G494" s="7">
        <f>Ведомственная!H856</f>
        <v>27763.4</v>
      </c>
      <c r="H494" s="7">
        <f>Ведомственная!I856</f>
        <v>27763.4</v>
      </c>
    </row>
    <row r="495" spans="1:8" ht="31.5" x14ac:dyDescent="0.25">
      <c r="A495" s="157" t="s">
        <v>22</v>
      </c>
      <c r="B495" s="20" t="s">
        <v>407</v>
      </c>
      <c r="C495" s="20">
        <v>200</v>
      </c>
      <c r="D495" s="3" t="s">
        <v>14</v>
      </c>
      <c r="E495" s="3" t="s">
        <v>26</v>
      </c>
      <c r="F495" s="7">
        <f>Ведомственная!G857</f>
        <v>650.29999999999995</v>
      </c>
      <c r="G495" s="7">
        <f>Ведомственная!H857</f>
        <v>289</v>
      </c>
      <c r="H495" s="7">
        <f>Ведомственная!I857</f>
        <v>289</v>
      </c>
    </row>
    <row r="496" spans="1:8" ht="47.25" x14ac:dyDescent="0.25">
      <c r="A496" s="157" t="s">
        <v>758</v>
      </c>
      <c r="B496" s="20" t="s">
        <v>408</v>
      </c>
      <c r="C496" s="20"/>
      <c r="D496" s="3"/>
      <c r="E496" s="3"/>
      <c r="F496" s="7">
        <f>F497</f>
        <v>7994.5</v>
      </c>
      <c r="G496" s="7">
        <f t="shared" ref="G496:H496" si="256">G497</f>
        <v>6912.1</v>
      </c>
      <c r="H496" s="7">
        <f t="shared" si="256"/>
        <v>6912.1</v>
      </c>
    </row>
    <row r="497" spans="1:8" ht="63" x14ac:dyDescent="0.25">
      <c r="A497" s="157" t="s">
        <v>21</v>
      </c>
      <c r="B497" s="20" t="s">
        <v>408</v>
      </c>
      <c r="C497" s="20">
        <v>100</v>
      </c>
      <c r="D497" s="3" t="s">
        <v>14</v>
      </c>
      <c r="E497" s="3" t="s">
        <v>26</v>
      </c>
      <c r="F497" s="7">
        <f>Ведомственная!G859</f>
        <v>7994.5</v>
      </c>
      <c r="G497" s="7">
        <f>Ведомственная!H859</f>
        <v>6912.1</v>
      </c>
      <c r="H497" s="7">
        <f>Ведомственная!I859</f>
        <v>6912.1</v>
      </c>
    </row>
    <row r="498" spans="1:8" ht="63" x14ac:dyDescent="0.25">
      <c r="A498" s="157" t="s">
        <v>409</v>
      </c>
      <c r="B498" s="20" t="s">
        <v>410</v>
      </c>
      <c r="C498" s="20"/>
      <c r="D498" s="3"/>
      <c r="E498" s="3"/>
      <c r="F498" s="7">
        <f>F499</f>
        <v>65.099999999999994</v>
      </c>
      <c r="G498" s="7">
        <f t="shared" ref="G498:H498" si="257">G499</f>
        <v>65.099999999999994</v>
      </c>
      <c r="H498" s="7">
        <f t="shared" si="257"/>
        <v>65.099999999999994</v>
      </c>
    </row>
    <row r="499" spans="1:8" ht="31.5" x14ac:dyDescent="0.25">
      <c r="A499" s="157" t="s">
        <v>22</v>
      </c>
      <c r="B499" s="20" t="s">
        <v>410</v>
      </c>
      <c r="C499" s="20">
        <v>200</v>
      </c>
      <c r="D499" s="3" t="s">
        <v>14</v>
      </c>
      <c r="E499" s="3" t="s">
        <v>26</v>
      </c>
      <c r="F499" s="7">
        <f>Ведомственная!G861</f>
        <v>65.099999999999994</v>
      </c>
      <c r="G499" s="7">
        <f>Ведомственная!H861</f>
        <v>65.099999999999994</v>
      </c>
      <c r="H499" s="7">
        <f>Ведомственная!I861</f>
        <v>65.099999999999994</v>
      </c>
    </row>
    <row r="500" spans="1:8" ht="110.25" x14ac:dyDescent="0.25">
      <c r="A500" s="157" t="s">
        <v>763</v>
      </c>
      <c r="B500" s="20" t="s">
        <v>411</v>
      </c>
      <c r="C500" s="20"/>
      <c r="D500" s="3"/>
      <c r="E500" s="3"/>
      <c r="F500" s="7">
        <f>F501+F502</f>
        <v>612</v>
      </c>
      <c r="G500" s="7">
        <f t="shared" ref="G500:H500" si="258">G501+G502</f>
        <v>672</v>
      </c>
      <c r="H500" s="7">
        <f t="shared" si="258"/>
        <v>672</v>
      </c>
    </row>
    <row r="501" spans="1:8" ht="63" x14ac:dyDescent="0.25">
      <c r="A501" s="157" t="s">
        <v>21</v>
      </c>
      <c r="B501" s="20" t="s">
        <v>411</v>
      </c>
      <c r="C501" s="20">
        <v>100</v>
      </c>
      <c r="D501" s="3" t="s">
        <v>14</v>
      </c>
      <c r="E501" s="3" t="s">
        <v>26</v>
      </c>
      <c r="F501" s="7">
        <f>Ведомственная!G863</f>
        <v>563.79999999999995</v>
      </c>
      <c r="G501" s="7">
        <f>Ведомственная!H863</f>
        <v>479.3</v>
      </c>
      <c r="H501" s="7">
        <f>Ведомственная!I863</f>
        <v>479.3</v>
      </c>
    </row>
    <row r="502" spans="1:8" ht="31.5" x14ac:dyDescent="0.25">
      <c r="A502" s="157" t="s">
        <v>22</v>
      </c>
      <c r="B502" s="20" t="s">
        <v>411</v>
      </c>
      <c r="C502" s="20">
        <v>200</v>
      </c>
      <c r="D502" s="3" t="s">
        <v>14</v>
      </c>
      <c r="E502" s="3" t="s">
        <v>26</v>
      </c>
      <c r="F502" s="7">
        <f>Ведомственная!G864</f>
        <v>48.2</v>
      </c>
      <c r="G502" s="7">
        <f>Ведомственная!H864</f>
        <v>192.7</v>
      </c>
      <c r="H502" s="7">
        <f>Ведомственная!I864</f>
        <v>192.7</v>
      </c>
    </row>
    <row r="503" spans="1:8" ht="126" x14ac:dyDescent="0.25">
      <c r="A503" s="157" t="s">
        <v>412</v>
      </c>
      <c r="B503" s="20" t="s">
        <v>413</v>
      </c>
      <c r="C503" s="20"/>
      <c r="D503" s="3"/>
      <c r="E503" s="3"/>
      <c r="F503" s="7">
        <f>Ведомственная!G865</f>
        <v>9380</v>
      </c>
      <c r="G503" s="7">
        <f>Ведомственная!H865</f>
        <v>9400</v>
      </c>
      <c r="H503" s="7">
        <f>Ведомственная!I865</f>
        <v>9400</v>
      </c>
    </row>
    <row r="504" spans="1:8" ht="63" x14ac:dyDescent="0.25">
      <c r="A504" s="157" t="s">
        <v>21</v>
      </c>
      <c r="B504" s="20" t="s">
        <v>413</v>
      </c>
      <c r="C504" s="20">
        <v>100</v>
      </c>
      <c r="D504" s="3" t="s">
        <v>14</v>
      </c>
      <c r="E504" s="3" t="s">
        <v>26</v>
      </c>
      <c r="F504" s="7">
        <f>Ведомственная!G866</f>
        <v>9325.6</v>
      </c>
      <c r="G504" s="7">
        <f>Ведомственная!H866</f>
        <v>8316.7000000000007</v>
      </c>
      <c r="H504" s="7">
        <f>Ведомственная!I866</f>
        <v>8316.7000000000007</v>
      </c>
    </row>
    <row r="505" spans="1:8" ht="31.5" x14ac:dyDescent="0.25">
      <c r="A505" s="157" t="s">
        <v>22</v>
      </c>
      <c r="B505" s="20" t="s">
        <v>413</v>
      </c>
      <c r="C505" s="20">
        <v>200</v>
      </c>
      <c r="D505" s="3" t="s">
        <v>14</v>
      </c>
      <c r="E505" s="3" t="s">
        <v>26</v>
      </c>
      <c r="F505" s="7">
        <f>Ведомственная!G867</f>
        <v>54.4</v>
      </c>
      <c r="G505" s="7">
        <f>Ведомственная!H867</f>
        <v>1083.3</v>
      </c>
      <c r="H505" s="7">
        <f>Ведомственная!I867</f>
        <v>1083.3</v>
      </c>
    </row>
    <row r="506" spans="1:8" ht="78.75" x14ac:dyDescent="0.25">
      <c r="A506" s="157" t="s">
        <v>414</v>
      </c>
      <c r="B506" s="20" t="s">
        <v>415</v>
      </c>
      <c r="C506" s="20"/>
      <c r="D506" s="3"/>
      <c r="E506" s="3"/>
      <c r="F506" s="7">
        <f>Ведомственная!G868</f>
        <v>1093.0999999999999</v>
      </c>
      <c r="G506" s="7">
        <f>Ведомственная!H868</f>
        <v>1220</v>
      </c>
      <c r="H506" s="7">
        <f>Ведомственная!I868</f>
        <v>1268.9000000000001</v>
      </c>
    </row>
    <row r="507" spans="1:8" ht="63" x14ac:dyDescent="0.25">
      <c r="A507" s="157" t="s">
        <v>21</v>
      </c>
      <c r="B507" s="20" t="s">
        <v>415</v>
      </c>
      <c r="C507" s="20">
        <v>100</v>
      </c>
      <c r="D507" s="3" t="s">
        <v>14</v>
      </c>
      <c r="E507" s="3" t="s">
        <v>26</v>
      </c>
      <c r="F507" s="7">
        <f>Ведомственная!G869</f>
        <v>921.8</v>
      </c>
      <c r="G507" s="7">
        <f>Ведомственная!H869</f>
        <v>778.4</v>
      </c>
      <c r="H507" s="7">
        <f>Ведомственная!I869</f>
        <v>827.3</v>
      </c>
    </row>
    <row r="508" spans="1:8" ht="31.5" x14ac:dyDescent="0.25">
      <c r="A508" s="157" t="s">
        <v>22</v>
      </c>
      <c r="B508" s="20" t="s">
        <v>415</v>
      </c>
      <c r="C508" s="20">
        <v>200</v>
      </c>
      <c r="D508" s="3" t="s">
        <v>14</v>
      </c>
      <c r="E508" s="3" t="s">
        <v>26</v>
      </c>
      <c r="F508" s="7">
        <f>Ведомственная!G870</f>
        <v>171.3</v>
      </c>
      <c r="G508" s="7">
        <f>Ведомственная!H870</f>
        <v>441.6</v>
      </c>
      <c r="H508" s="7">
        <f>Ведомственная!I870</f>
        <v>441.6</v>
      </c>
    </row>
    <row r="509" spans="1:8" ht="31.5" x14ac:dyDescent="0.25">
      <c r="A509" s="157" t="s">
        <v>416</v>
      </c>
      <c r="B509" s="20" t="s">
        <v>417</v>
      </c>
      <c r="C509" s="20"/>
      <c r="D509" s="3"/>
      <c r="E509" s="3"/>
      <c r="F509" s="7">
        <f>Ведомственная!G871</f>
        <v>32.799999999999997</v>
      </c>
      <c r="G509" s="7">
        <f>Ведомственная!H871</f>
        <v>28.1</v>
      </c>
      <c r="H509" s="7">
        <f>Ведомственная!I871</f>
        <v>28.1</v>
      </c>
    </row>
    <row r="510" spans="1:8" ht="63" x14ac:dyDescent="0.25">
      <c r="A510" s="157" t="s">
        <v>21</v>
      </c>
      <c r="B510" s="20" t="s">
        <v>417</v>
      </c>
      <c r="C510" s="20">
        <v>100</v>
      </c>
      <c r="D510" s="3" t="s">
        <v>14</v>
      </c>
      <c r="E510" s="3" t="s">
        <v>26</v>
      </c>
      <c r="F510" s="7">
        <f>Ведомственная!G872</f>
        <v>32.799999999999997</v>
      </c>
      <c r="G510" s="7">
        <f>Ведомственная!H872</f>
        <v>28.1</v>
      </c>
      <c r="H510" s="7">
        <f>Ведомственная!I872</f>
        <v>28.1</v>
      </c>
    </row>
    <row r="511" spans="1:8" ht="31.5" x14ac:dyDescent="0.25">
      <c r="A511" s="157" t="s">
        <v>352</v>
      </c>
      <c r="B511" s="20" t="s">
        <v>353</v>
      </c>
      <c r="C511" s="20"/>
      <c r="D511" s="3"/>
      <c r="E511" s="3"/>
      <c r="F511" s="7">
        <f>F512+F521</f>
        <v>3836.1</v>
      </c>
      <c r="G511" s="7">
        <f>G512+G521</f>
        <v>1314.9</v>
      </c>
      <c r="H511" s="7">
        <f>H512+H521</f>
        <v>1314.9</v>
      </c>
    </row>
    <row r="512" spans="1:8" x14ac:dyDescent="0.25">
      <c r="A512" s="157" t="s">
        <v>232</v>
      </c>
      <c r="B512" s="20" t="s">
        <v>354</v>
      </c>
      <c r="C512" s="20"/>
      <c r="D512" s="3"/>
      <c r="E512" s="3"/>
      <c r="F512" s="7">
        <f>SUM(F513:F520)</f>
        <v>3151.6</v>
      </c>
      <c r="G512" s="7">
        <f>SUM(G513:G520)</f>
        <v>675</v>
      </c>
      <c r="H512" s="7">
        <f>SUM(H513:H520)</f>
        <v>675</v>
      </c>
    </row>
    <row r="513" spans="1:8" x14ac:dyDescent="0.25">
      <c r="A513" s="231" t="s">
        <v>22</v>
      </c>
      <c r="B513" s="20" t="s">
        <v>354</v>
      </c>
      <c r="C513" s="20">
        <v>200</v>
      </c>
      <c r="D513" s="3" t="s">
        <v>47</v>
      </c>
      <c r="E513" s="3" t="s">
        <v>20</v>
      </c>
      <c r="F513" s="7">
        <f>Ведомственная!G1056</f>
        <v>0</v>
      </c>
      <c r="G513" s="7">
        <f>Ведомственная!H1056</f>
        <v>0</v>
      </c>
      <c r="H513" s="7">
        <f>Ведомственная!I1056</f>
        <v>0</v>
      </c>
    </row>
    <row r="514" spans="1:8" x14ac:dyDescent="0.25">
      <c r="A514" s="231"/>
      <c r="B514" s="20" t="s">
        <v>354</v>
      </c>
      <c r="C514" s="20">
        <v>200</v>
      </c>
      <c r="D514" s="3" t="s">
        <v>9</v>
      </c>
      <c r="E514" s="3" t="s">
        <v>17</v>
      </c>
      <c r="F514" s="7">
        <f>Ведомственная!G1333</f>
        <v>1027.5</v>
      </c>
      <c r="G514" s="7">
        <f>Ведомственная!H1333</f>
        <v>0</v>
      </c>
      <c r="H514" s="7">
        <f>Ведомственная!I1333</f>
        <v>0</v>
      </c>
    </row>
    <row r="515" spans="1:8" x14ac:dyDescent="0.25">
      <c r="A515" s="232"/>
      <c r="B515" s="20" t="s">
        <v>354</v>
      </c>
      <c r="C515" s="20">
        <v>200</v>
      </c>
      <c r="D515" s="3" t="s">
        <v>14</v>
      </c>
      <c r="E515" s="3" t="s">
        <v>24</v>
      </c>
      <c r="F515" s="7">
        <f>Ведомственная!G746</f>
        <v>1629.1</v>
      </c>
      <c r="G515" s="7">
        <f>Ведомственная!H746</f>
        <v>645</v>
      </c>
      <c r="H515" s="7">
        <f>Ведомственная!I746</f>
        <v>645</v>
      </c>
    </row>
    <row r="516" spans="1:8" x14ac:dyDescent="0.25">
      <c r="A516" s="233" t="s">
        <v>90</v>
      </c>
      <c r="B516" s="20" t="s">
        <v>354</v>
      </c>
      <c r="C516" s="20">
        <v>600</v>
      </c>
      <c r="D516" s="3" t="s">
        <v>47</v>
      </c>
      <c r="E516" s="3" t="s">
        <v>17</v>
      </c>
      <c r="F516" s="7">
        <f>Ведомственная!G1006</f>
        <v>30</v>
      </c>
      <c r="G516" s="7">
        <f>Ведомственная!H1006</f>
        <v>30</v>
      </c>
      <c r="H516" s="7">
        <f>Ведомственная!I1006</f>
        <v>30</v>
      </c>
    </row>
    <row r="517" spans="1:8" x14ac:dyDescent="0.25">
      <c r="A517" s="231"/>
      <c r="B517" s="20" t="s">
        <v>354</v>
      </c>
      <c r="C517" s="20">
        <v>600</v>
      </c>
      <c r="D517" s="3" t="s">
        <v>47</v>
      </c>
      <c r="E517" s="3" t="s">
        <v>20</v>
      </c>
      <c r="F517" s="7">
        <f>Ведомственная!G1057</f>
        <v>0</v>
      </c>
      <c r="G517" s="7">
        <f>Ведомственная!H1057</f>
        <v>0</v>
      </c>
      <c r="H517" s="7">
        <f>Ведомственная!I1057</f>
        <v>0</v>
      </c>
    </row>
    <row r="518" spans="1:8" x14ac:dyDescent="0.25">
      <c r="A518" s="231"/>
      <c r="B518" s="20" t="s">
        <v>354</v>
      </c>
      <c r="C518" s="20">
        <v>600</v>
      </c>
      <c r="D518" s="3" t="s">
        <v>47</v>
      </c>
      <c r="E518" s="3" t="s">
        <v>24</v>
      </c>
      <c r="F518" s="7">
        <f>Ведомственная!G1296</f>
        <v>465</v>
      </c>
      <c r="G518" s="7">
        <f>Ведомственная!H1296</f>
        <v>0</v>
      </c>
      <c r="H518" s="7">
        <f>Ведомственная!I1296</f>
        <v>0</v>
      </c>
    </row>
    <row r="519" spans="1:8" x14ac:dyDescent="0.25">
      <c r="A519" s="232"/>
      <c r="B519" s="20" t="s">
        <v>354</v>
      </c>
      <c r="C519" s="20">
        <v>600</v>
      </c>
      <c r="D519" s="3" t="s">
        <v>9</v>
      </c>
      <c r="E519" s="3" t="s">
        <v>17</v>
      </c>
      <c r="F519" s="7">
        <f>Ведомственная!G1334</f>
        <v>0</v>
      </c>
      <c r="G519" s="7">
        <f>Ведомственная!H1334</f>
        <v>0</v>
      </c>
      <c r="H519" s="7">
        <f>Ведомственная!I1334</f>
        <v>0</v>
      </c>
    </row>
    <row r="520" spans="1:8" x14ac:dyDescent="0.25">
      <c r="A520" s="181" t="s">
        <v>10</v>
      </c>
      <c r="B520" s="20" t="s">
        <v>354</v>
      </c>
      <c r="C520" s="20">
        <v>800</v>
      </c>
      <c r="D520" s="3" t="s">
        <v>14</v>
      </c>
      <c r="E520" s="3" t="s">
        <v>24</v>
      </c>
      <c r="F520" s="7">
        <f>Ведомственная!G747</f>
        <v>0</v>
      </c>
      <c r="G520" s="7">
        <f>Ведомственная!H747</f>
        <v>0</v>
      </c>
      <c r="H520" s="7">
        <f>Ведомственная!I747</f>
        <v>0</v>
      </c>
    </row>
    <row r="521" spans="1:8" ht="47.25" x14ac:dyDescent="0.25">
      <c r="A521" s="74" t="s">
        <v>626</v>
      </c>
      <c r="B521" s="44" t="s">
        <v>627</v>
      </c>
      <c r="C521" s="75"/>
      <c r="D521" s="3"/>
      <c r="E521" s="3"/>
      <c r="F521" s="7">
        <f>F522+F523</f>
        <v>684.5</v>
      </c>
      <c r="G521" s="7">
        <f t="shared" ref="G521:H521" si="259">G522+G523</f>
        <v>639.9</v>
      </c>
      <c r="H521" s="7">
        <f t="shared" si="259"/>
        <v>639.9</v>
      </c>
    </row>
    <row r="522" spans="1:8" ht="31.5" x14ac:dyDescent="0.25">
      <c r="A522" s="227" t="s">
        <v>22</v>
      </c>
      <c r="B522" s="44" t="s">
        <v>627</v>
      </c>
      <c r="C522" s="75" t="s">
        <v>32</v>
      </c>
      <c r="D522" s="3" t="s">
        <v>62</v>
      </c>
      <c r="E522" s="3" t="s">
        <v>20</v>
      </c>
      <c r="F522" s="7">
        <f>Ведомственная!G939</f>
        <v>684.5</v>
      </c>
      <c r="G522" s="7"/>
      <c r="H522" s="7"/>
    </row>
    <row r="523" spans="1:8" ht="31.5" x14ac:dyDescent="0.25">
      <c r="A523" s="74" t="s">
        <v>90</v>
      </c>
      <c r="B523" s="44" t="s">
        <v>627</v>
      </c>
      <c r="C523" s="75" t="s">
        <v>49</v>
      </c>
      <c r="D523" s="3" t="s">
        <v>62</v>
      </c>
      <c r="E523" s="3" t="s">
        <v>20</v>
      </c>
      <c r="F523" s="7">
        <f>Ведомственная!G940</f>
        <v>0</v>
      </c>
      <c r="G523" s="7">
        <f>Ведомственная!H940</f>
        <v>639.9</v>
      </c>
      <c r="H523" s="7">
        <f>Ведомственная!I940</f>
        <v>639.9</v>
      </c>
    </row>
    <row r="524" spans="1:8" ht="31.5" x14ac:dyDescent="0.25">
      <c r="A524" s="157" t="s">
        <v>705</v>
      </c>
      <c r="B524" s="20" t="s">
        <v>392</v>
      </c>
      <c r="C524" s="20"/>
      <c r="D524" s="3"/>
      <c r="E524" s="3"/>
      <c r="F524" s="7">
        <f>F525+F528+F531</f>
        <v>55559.700000000012</v>
      </c>
      <c r="G524" s="7">
        <f t="shared" ref="G524:H524" si="260">G525+G528+G531</f>
        <v>77408.7</v>
      </c>
      <c r="H524" s="7">
        <f t="shared" si="260"/>
        <v>78170.600000000006</v>
      </c>
    </row>
    <row r="525" spans="1:8" ht="47.25" x14ac:dyDescent="0.25">
      <c r="A525" s="157" t="s">
        <v>752</v>
      </c>
      <c r="B525" s="20" t="s">
        <v>860</v>
      </c>
      <c r="C525" s="20"/>
      <c r="D525" s="3"/>
      <c r="E525" s="3"/>
      <c r="F525" s="7">
        <f>F526+F527</f>
        <v>5908.9000000000005</v>
      </c>
      <c r="G525" s="7">
        <f t="shared" ref="G525:H525" si="261">G526+G527</f>
        <v>6561.2999999999993</v>
      </c>
      <c r="H525" s="7">
        <f t="shared" si="261"/>
        <v>6823.8</v>
      </c>
    </row>
    <row r="526" spans="1:8" ht="31.5" x14ac:dyDescent="0.25">
      <c r="A526" s="157" t="s">
        <v>22</v>
      </c>
      <c r="B526" s="20" t="s">
        <v>860</v>
      </c>
      <c r="C526" s="20">
        <v>200</v>
      </c>
      <c r="D526" s="3" t="s">
        <v>14</v>
      </c>
      <c r="E526" s="3" t="s">
        <v>7</v>
      </c>
      <c r="F526" s="7">
        <f>Ведомственная!G824</f>
        <v>71.099999999999994</v>
      </c>
      <c r="G526" s="7">
        <f>Ведомственная!H824</f>
        <v>94.4</v>
      </c>
      <c r="H526" s="7">
        <f>Ведомственная!I824</f>
        <v>98</v>
      </c>
    </row>
    <row r="527" spans="1:8" x14ac:dyDescent="0.25">
      <c r="A527" s="157" t="s">
        <v>19</v>
      </c>
      <c r="B527" s="20" t="s">
        <v>860</v>
      </c>
      <c r="C527" s="20">
        <v>300</v>
      </c>
      <c r="D527" s="3" t="s">
        <v>14</v>
      </c>
      <c r="E527" s="3" t="s">
        <v>7</v>
      </c>
      <c r="F527" s="7">
        <f>Ведомственная!G825</f>
        <v>5837.8</v>
      </c>
      <c r="G527" s="7">
        <f>Ведомственная!H825</f>
        <v>6466.9</v>
      </c>
      <c r="H527" s="7">
        <f>Ведомственная!I825</f>
        <v>6725.8</v>
      </c>
    </row>
    <row r="528" spans="1:8" ht="31.5" x14ac:dyDescent="0.25">
      <c r="A528" s="157" t="s">
        <v>753</v>
      </c>
      <c r="B528" s="20" t="s">
        <v>393</v>
      </c>
      <c r="C528" s="20"/>
      <c r="D528" s="3"/>
      <c r="E528" s="3"/>
      <c r="F528" s="7">
        <f>Ведомственная!G826</f>
        <v>12808.7</v>
      </c>
      <c r="G528" s="7">
        <f>Ведомственная!H826</f>
        <v>18491.600000000002</v>
      </c>
      <c r="H528" s="7">
        <f>Ведомственная!I826</f>
        <v>16896.7</v>
      </c>
    </row>
    <row r="529" spans="1:8" ht="31.5" x14ac:dyDescent="0.25">
      <c r="A529" s="157" t="s">
        <v>22</v>
      </c>
      <c r="B529" s="20" t="s">
        <v>393</v>
      </c>
      <c r="C529" s="20">
        <v>200</v>
      </c>
      <c r="D529" s="3" t="s">
        <v>14</v>
      </c>
      <c r="E529" s="3" t="s">
        <v>7</v>
      </c>
      <c r="F529" s="7">
        <f>Ведомственная!G827</f>
        <v>180.5</v>
      </c>
      <c r="G529" s="7">
        <f>Ведомственная!H827</f>
        <v>269.7</v>
      </c>
      <c r="H529" s="7">
        <f>Ведомственная!I827</f>
        <v>247.5</v>
      </c>
    </row>
    <row r="530" spans="1:8" x14ac:dyDescent="0.25">
      <c r="A530" s="157" t="s">
        <v>19</v>
      </c>
      <c r="B530" s="20" t="s">
        <v>393</v>
      </c>
      <c r="C530" s="20">
        <v>300</v>
      </c>
      <c r="D530" s="3" t="s">
        <v>14</v>
      </c>
      <c r="E530" s="3" t="s">
        <v>7</v>
      </c>
      <c r="F530" s="7">
        <f>Ведомственная!G828</f>
        <v>12628.2</v>
      </c>
      <c r="G530" s="7">
        <f>Ведомственная!H828</f>
        <v>18221.900000000001</v>
      </c>
      <c r="H530" s="7">
        <f>Ведомственная!I828</f>
        <v>16649.2</v>
      </c>
    </row>
    <row r="531" spans="1:8" ht="47.25" x14ac:dyDescent="0.25">
      <c r="A531" s="157" t="s">
        <v>761</v>
      </c>
      <c r="B531" s="20" t="s">
        <v>394</v>
      </c>
      <c r="C531" s="20"/>
      <c r="D531" s="3"/>
      <c r="E531" s="3"/>
      <c r="F531" s="7">
        <f>Ведомственная!G829</f>
        <v>36842.100000000006</v>
      </c>
      <c r="G531" s="7">
        <f>Ведомственная!H829</f>
        <v>52355.799999999996</v>
      </c>
      <c r="H531" s="7">
        <f>Ведомственная!I829</f>
        <v>54450.1</v>
      </c>
    </row>
    <row r="532" spans="1:8" ht="31.5" x14ac:dyDescent="0.25">
      <c r="A532" s="157" t="s">
        <v>22</v>
      </c>
      <c r="B532" s="20" t="s">
        <v>394</v>
      </c>
      <c r="C532" s="20">
        <v>200</v>
      </c>
      <c r="D532" s="3" t="s">
        <v>14</v>
      </c>
      <c r="E532" s="3" t="s">
        <v>7</v>
      </c>
      <c r="F532" s="7">
        <f>Ведомственная!G830</f>
        <v>477.3</v>
      </c>
      <c r="G532" s="7">
        <f>Ведомственная!H830</f>
        <v>773.6</v>
      </c>
      <c r="H532" s="7">
        <f>Ведомственная!I830</f>
        <v>804.6</v>
      </c>
    </row>
    <row r="533" spans="1:8" x14ac:dyDescent="0.25">
      <c r="A533" s="157" t="s">
        <v>19</v>
      </c>
      <c r="B533" s="20" t="s">
        <v>394</v>
      </c>
      <c r="C533" s="20">
        <v>300</v>
      </c>
      <c r="D533" s="3" t="s">
        <v>14</v>
      </c>
      <c r="E533" s="3" t="s">
        <v>7</v>
      </c>
      <c r="F533" s="7">
        <f>Ведомственная!G831</f>
        <v>36364.800000000003</v>
      </c>
      <c r="G533" s="7">
        <f>Ведомственная!H831</f>
        <v>51582.2</v>
      </c>
      <c r="H533" s="7">
        <f>Ведомственная!I831</f>
        <v>53645.5</v>
      </c>
    </row>
    <row r="534" spans="1:8" ht="47.25" x14ac:dyDescent="0.25">
      <c r="A534" s="157" t="s">
        <v>395</v>
      </c>
      <c r="B534" s="20" t="s">
        <v>396</v>
      </c>
      <c r="C534" s="20"/>
      <c r="D534" s="3"/>
      <c r="E534" s="3"/>
      <c r="F534" s="7">
        <f>Ведомственная!G832</f>
        <v>114709.8</v>
      </c>
      <c r="G534" s="7">
        <f>Ведомственная!H832</f>
        <v>117842.2</v>
      </c>
      <c r="H534" s="7">
        <f>Ведомственная!I832</f>
        <v>122555.9</v>
      </c>
    </row>
    <row r="535" spans="1:8" ht="78.75" x14ac:dyDescent="0.25">
      <c r="A535" s="157" t="s">
        <v>749</v>
      </c>
      <c r="B535" s="20" t="s">
        <v>397</v>
      </c>
      <c r="C535" s="20"/>
      <c r="D535" s="3"/>
      <c r="E535" s="3"/>
      <c r="F535" s="7">
        <f>Ведомственная!G833</f>
        <v>114709.8</v>
      </c>
      <c r="G535" s="7">
        <f>Ведомственная!H833</f>
        <v>117842.2</v>
      </c>
      <c r="H535" s="7">
        <f>Ведомственная!I833</f>
        <v>122555.9</v>
      </c>
    </row>
    <row r="536" spans="1:8" ht="31.5" x14ac:dyDescent="0.25">
      <c r="A536" s="157" t="s">
        <v>22</v>
      </c>
      <c r="B536" s="20" t="s">
        <v>397</v>
      </c>
      <c r="C536" s="20">
        <v>200</v>
      </c>
      <c r="D536" s="3" t="s">
        <v>14</v>
      </c>
      <c r="E536" s="3" t="s">
        <v>7</v>
      </c>
      <c r="F536" s="7">
        <f>Ведомственная!G834</f>
        <v>1545</v>
      </c>
      <c r="G536" s="7">
        <f>Ведомственная!H834</f>
        <v>1741.5</v>
      </c>
      <c r="H536" s="7">
        <f>Ведомственная!I834</f>
        <v>1811.2</v>
      </c>
    </row>
    <row r="537" spans="1:8" x14ac:dyDescent="0.25">
      <c r="A537" s="157" t="s">
        <v>19</v>
      </c>
      <c r="B537" s="20" t="s">
        <v>397</v>
      </c>
      <c r="C537" s="20">
        <v>300</v>
      </c>
      <c r="D537" s="3" t="s">
        <v>14</v>
      </c>
      <c r="E537" s="3" t="s">
        <v>7</v>
      </c>
      <c r="F537" s="7">
        <f>Ведомственная!G835</f>
        <v>113164.8</v>
      </c>
      <c r="G537" s="7">
        <f>Ведомственная!H835</f>
        <v>116100.7</v>
      </c>
      <c r="H537" s="7">
        <f>Ведомственная!I835</f>
        <v>120744.7</v>
      </c>
    </row>
    <row r="538" spans="1:8" ht="31.5" x14ac:dyDescent="0.25">
      <c r="A538" s="157" t="s">
        <v>418</v>
      </c>
      <c r="B538" s="20" t="s">
        <v>347</v>
      </c>
      <c r="C538" s="20"/>
      <c r="D538" s="3"/>
      <c r="E538" s="3"/>
      <c r="F538" s="7">
        <f>F539+F542+F545+F548+F551+F554+F557+F560+F569+F572+F575+F578+F581+F604+F606+F589+F591+F593+F595+F597+F599+F601+F585</f>
        <v>726603.50000000012</v>
      </c>
      <c r="G538" s="7">
        <f t="shared" ref="G538:H538" si="262">G539+G542+G545+G548+G551+G554+G557+G560+G569+G572+G575+G578+G581+G604+G606+G589+G591+G593+G595+G597+G599+G601+G585</f>
        <v>712708.29999999981</v>
      </c>
      <c r="H538" s="7">
        <f t="shared" si="262"/>
        <v>734554.90000000014</v>
      </c>
    </row>
    <row r="539" spans="1:8" ht="47.25" x14ac:dyDescent="0.25">
      <c r="A539" s="157" t="s">
        <v>747</v>
      </c>
      <c r="B539" s="20" t="s">
        <v>355</v>
      </c>
      <c r="C539" s="20"/>
      <c r="D539" s="3"/>
      <c r="E539" s="3"/>
      <c r="F539" s="7">
        <f>Ведомственная!G749</f>
        <v>164718.69999999998</v>
      </c>
      <c r="G539" s="7">
        <f>Ведомственная!H749</f>
        <v>173832.3</v>
      </c>
      <c r="H539" s="7">
        <f>Ведомственная!I749</f>
        <v>180785.6</v>
      </c>
    </row>
    <row r="540" spans="1:8" ht="31.5" x14ac:dyDescent="0.25">
      <c r="A540" s="157" t="s">
        <v>22</v>
      </c>
      <c r="B540" s="20" t="s">
        <v>355</v>
      </c>
      <c r="C540" s="20">
        <v>200</v>
      </c>
      <c r="D540" s="3" t="s">
        <v>14</v>
      </c>
      <c r="E540" s="3" t="s">
        <v>24</v>
      </c>
      <c r="F540" s="7">
        <f>Ведомственная!G750</f>
        <v>2449.4</v>
      </c>
      <c r="G540" s="7">
        <f>Ведомственная!H750</f>
        <v>2567.9</v>
      </c>
      <c r="H540" s="7">
        <f>Ведомственная!I750</f>
        <v>2670.6</v>
      </c>
    </row>
    <row r="541" spans="1:8" x14ac:dyDescent="0.25">
      <c r="A541" s="157" t="s">
        <v>19</v>
      </c>
      <c r="B541" s="20" t="s">
        <v>355</v>
      </c>
      <c r="C541" s="20">
        <v>300</v>
      </c>
      <c r="D541" s="3" t="s">
        <v>14</v>
      </c>
      <c r="E541" s="3" t="s">
        <v>24</v>
      </c>
      <c r="F541" s="7">
        <f>Ведомственная!G751</f>
        <v>162269.29999999999</v>
      </c>
      <c r="G541" s="7">
        <f>Ведомственная!H751</f>
        <v>171264.4</v>
      </c>
      <c r="H541" s="7">
        <f>Ведомственная!I751</f>
        <v>178115</v>
      </c>
    </row>
    <row r="542" spans="1:8" ht="47.25" x14ac:dyDescent="0.25">
      <c r="A542" s="157" t="s">
        <v>748</v>
      </c>
      <c r="B542" s="20" t="s">
        <v>356</v>
      </c>
      <c r="C542" s="20"/>
      <c r="D542" s="3"/>
      <c r="E542" s="3"/>
      <c r="F542" s="7">
        <f>Ведомственная!G752</f>
        <v>8432.8000000000011</v>
      </c>
      <c r="G542" s="7">
        <f>Ведомственная!H752</f>
        <v>9733.6999999999989</v>
      </c>
      <c r="H542" s="7">
        <f>Ведомственная!I752</f>
        <v>10106.6</v>
      </c>
    </row>
    <row r="543" spans="1:8" ht="31.5" x14ac:dyDescent="0.25">
      <c r="A543" s="157" t="s">
        <v>22</v>
      </c>
      <c r="B543" s="20" t="s">
        <v>356</v>
      </c>
      <c r="C543" s="20">
        <v>200</v>
      </c>
      <c r="D543" s="3" t="s">
        <v>14</v>
      </c>
      <c r="E543" s="3" t="s">
        <v>24</v>
      </c>
      <c r="F543" s="7">
        <f>Ведомственная!G753</f>
        <v>123.7</v>
      </c>
      <c r="G543" s="7">
        <f>Ведомственная!H753</f>
        <v>143.9</v>
      </c>
      <c r="H543" s="7">
        <f>Ведомственная!I753</f>
        <v>149.4</v>
      </c>
    </row>
    <row r="544" spans="1:8" x14ac:dyDescent="0.25">
      <c r="A544" s="157" t="s">
        <v>19</v>
      </c>
      <c r="B544" s="20" t="s">
        <v>356</v>
      </c>
      <c r="C544" s="20">
        <v>300</v>
      </c>
      <c r="D544" s="3" t="s">
        <v>14</v>
      </c>
      <c r="E544" s="3" t="s">
        <v>24</v>
      </c>
      <c r="F544" s="7">
        <f>Ведомственная!G754</f>
        <v>8309.1</v>
      </c>
      <c r="G544" s="7">
        <f>Ведомственная!H754</f>
        <v>9589.7999999999993</v>
      </c>
      <c r="H544" s="7">
        <f>Ведомственная!I754</f>
        <v>9957.2000000000007</v>
      </c>
    </row>
    <row r="545" spans="1:8" ht="31.5" x14ac:dyDescent="0.25">
      <c r="A545" s="157" t="s">
        <v>750</v>
      </c>
      <c r="B545" s="20" t="s">
        <v>357</v>
      </c>
      <c r="C545" s="20"/>
      <c r="D545" s="3"/>
      <c r="E545" s="3"/>
      <c r="F545" s="7">
        <f>Ведомственная!G755</f>
        <v>125192.8</v>
      </c>
      <c r="G545" s="7">
        <f>Ведомственная!H755</f>
        <v>135863</v>
      </c>
      <c r="H545" s="7">
        <f>Ведомственная!I755</f>
        <v>141297.60000000001</v>
      </c>
    </row>
    <row r="546" spans="1:8" ht="31.5" x14ac:dyDescent="0.25">
      <c r="A546" s="157" t="s">
        <v>22</v>
      </c>
      <c r="B546" s="20" t="s">
        <v>357</v>
      </c>
      <c r="C546" s="20">
        <v>200</v>
      </c>
      <c r="D546" s="3" t="s">
        <v>14</v>
      </c>
      <c r="E546" s="3" t="s">
        <v>24</v>
      </c>
      <c r="F546" s="7">
        <f>Ведомственная!G756</f>
        <v>1860.7</v>
      </c>
      <c r="G546" s="7">
        <f>Ведомственная!H756</f>
        <v>2007.4</v>
      </c>
      <c r="H546" s="7">
        <f>Ведомственная!I756</f>
        <v>2087.8000000000002</v>
      </c>
    </row>
    <row r="547" spans="1:8" x14ac:dyDescent="0.25">
      <c r="A547" s="157" t="s">
        <v>19</v>
      </c>
      <c r="B547" s="20" t="s">
        <v>357</v>
      </c>
      <c r="C547" s="20">
        <v>300</v>
      </c>
      <c r="D547" s="3" t="s">
        <v>14</v>
      </c>
      <c r="E547" s="3" t="s">
        <v>24</v>
      </c>
      <c r="F547" s="7">
        <f>Ведомственная!G757</f>
        <v>123332.1</v>
      </c>
      <c r="G547" s="7">
        <f>Ведомственная!H757</f>
        <v>133855.6</v>
      </c>
      <c r="H547" s="7">
        <f>Ведомственная!I757</f>
        <v>139209.80000000002</v>
      </c>
    </row>
    <row r="548" spans="1:8" ht="110.25" x14ac:dyDescent="0.25">
      <c r="A548" s="157" t="s">
        <v>755</v>
      </c>
      <c r="B548" s="20" t="s">
        <v>358</v>
      </c>
      <c r="C548" s="20"/>
      <c r="D548" s="3"/>
      <c r="E548" s="3"/>
      <c r="F548" s="7">
        <f>Ведомственная!G758</f>
        <v>286.39999999999998</v>
      </c>
      <c r="G548" s="7">
        <f>Ведомственная!H758</f>
        <v>312.89999999999998</v>
      </c>
      <c r="H548" s="7">
        <f>Ведомственная!I758</f>
        <v>325.40000000000003</v>
      </c>
    </row>
    <row r="549" spans="1:8" ht="31.5" x14ac:dyDescent="0.25">
      <c r="A549" s="157" t="s">
        <v>22</v>
      </c>
      <c r="B549" s="20" t="s">
        <v>358</v>
      </c>
      <c r="C549" s="20">
        <v>200</v>
      </c>
      <c r="D549" s="3" t="s">
        <v>14</v>
      </c>
      <c r="E549" s="3" t="s">
        <v>24</v>
      </c>
      <c r="F549" s="7">
        <f>Ведомственная!G759</f>
        <v>3.9</v>
      </c>
      <c r="G549" s="7">
        <f>Ведомственная!H759</f>
        <v>4.4000000000000004</v>
      </c>
      <c r="H549" s="7">
        <f>Ведомственная!I759</f>
        <v>4.5999999999999996</v>
      </c>
    </row>
    <row r="550" spans="1:8" x14ac:dyDescent="0.25">
      <c r="A550" s="157" t="s">
        <v>19</v>
      </c>
      <c r="B550" s="20" t="s">
        <v>358</v>
      </c>
      <c r="C550" s="20">
        <v>300</v>
      </c>
      <c r="D550" s="3" t="s">
        <v>14</v>
      </c>
      <c r="E550" s="3" t="s">
        <v>24</v>
      </c>
      <c r="F550" s="7">
        <f>Ведомственная!G760</f>
        <v>282.5</v>
      </c>
      <c r="G550" s="7">
        <f>Ведомственная!H760</f>
        <v>308.5</v>
      </c>
      <c r="H550" s="7">
        <f>Ведомственная!I760</f>
        <v>320.8</v>
      </c>
    </row>
    <row r="551" spans="1:8" ht="110.25" x14ac:dyDescent="0.25">
      <c r="A551" s="157" t="s">
        <v>756</v>
      </c>
      <c r="B551" s="20" t="s">
        <v>359</v>
      </c>
      <c r="C551" s="20"/>
      <c r="D551" s="3"/>
      <c r="E551" s="3"/>
      <c r="F551" s="7">
        <f>Ведомственная!G761</f>
        <v>10.7</v>
      </c>
      <c r="G551" s="7">
        <f>Ведомственная!H761</f>
        <v>13.399999999999999</v>
      </c>
      <c r="H551" s="7">
        <f>Ведомственная!I761</f>
        <v>13.399999999999999</v>
      </c>
    </row>
    <row r="552" spans="1:8" ht="31.5" x14ac:dyDescent="0.25">
      <c r="A552" s="157" t="s">
        <v>22</v>
      </c>
      <c r="B552" s="20" t="s">
        <v>359</v>
      </c>
      <c r="C552" s="20">
        <v>200</v>
      </c>
      <c r="D552" s="3" t="s">
        <v>14</v>
      </c>
      <c r="E552" s="3" t="s">
        <v>24</v>
      </c>
      <c r="F552" s="7">
        <f>Ведомственная!G762</f>
        <v>0.1</v>
      </c>
      <c r="G552" s="7">
        <f>Ведомственная!H762</f>
        <v>0.2</v>
      </c>
      <c r="H552" s="7">
        <f>Ведомственная!I762</f>
        <v>0.2</v>
      </c>
    </row>
    <row r="553" spans="1:8" x14ac:dyDescent="0.25">
      <c r="A553" s="157" t="s">
        <v>19</v>
      </c>
      <c r="B553" s="20" t="s">
        <v>359</v>
      </c>
      <c r="C553" s="20">
        <v>300</v>
      </c>
      <c r="D553" s="3" t="s">
        <v>14</v>
      </c>
      <c r="E553" s="3" t="s">
        <v>24</v>
      </c>
      <c r="F553" s="7">
        <f>Ведомственная!G763</f>
        <v>10.6</v>
      </c>
      <c r="G553" s="7">
        <f>Ведомственная!H763</f>
        <v>13.2</v>
      </c>
      <c r="H553" s="7">
        <f>Ведомственная!I763</f>
        <v>13.2</v>
      </c>
    </row>
    <row r="554" spans="1:8" ht="110.25" x14ac:dyDescent="0.25">
      <c r="A554" s="157" t="s">
        <v>757</v>
      </c>
      <c r="B554" s="20" t="s">
        <v>360</v>
      </c>
      <c r="C554" s="20"/>
      <c r="D554" s="3"/>
      <c r="E554" s="3"/>
      <c r="F554" s="7">
        <f>Ведомственная!G764</f>
        <v>24540.5</v>
      </c>
      <c r="G554" s="7">
        <f>Ведомственная!H764</f>
        <v>19755</v>
      </c>
      <c r="H554" s="7">
        <f>Ведомственная!I764</f>
        <v>19091.3</v>
      </c>
    </row>
    <row r="555" spans="1:8" ht="31.5" x14ac:dyDescent="0.25">
      <c r="A555" s="157" t="s">
        <v>22</v>
      </c>
      <c r="B555" s="20" t="s">
        <v>360</v>
      </c>
      <c r="C555" s="20">
        <v>200</v>
      </c>
      <c r="D555" s="3" t="s">
        <v>14</v>
      </c>
      <c r="E555" s="3" t="s">
        <v>24</v>
      </c>
      <c r="F555" s="7">
        <f>Ведомственная!G765</f>
        <v>898.4</v>
      </c>
      <c r="G555" s="7">
        <f>Ведомственная!H765</f>
        <v>1054.5</v>
      </c>
      <c r="H555" s="7">
        <f>Ведомственная!I765</f>
        <v>1053.3</v>
      </c>
    </row>
    <row r="556" spans="1:8" x14ac:dyDescent="0.25">
      <c r="A556" s="157" t="s">
        <v>19</v>
      </c>
      <c r="B556" s="20" t="s">
        <v>360</v>
      </c>
      <c r="C556" s="20">
        <v>300</v>
      </c>
      <c r="D556" s="3" t="s">
        <v>14</v>
      </c>
      <c r="E556" s="3" t="s">
        <v>24</v>
      </c>
      <c r="F556" s="7">
        <f>Ведомственная!G766</f>
        <v>23642.1</v>
      </c>
      <c r="G556" s="7">
        <f>Ведомственная!H766</f>
        <v>18700.5</v>
      </c>
      <c r="H556" s="7">
        <f>Ведомственная!I766</f>
        <v>18038</v>
      </c>
    </row>
    <row r="557" spans="1:8" ht="47.25" x14ac:dyDescent="0.25">
      <c r="A557" s="157" t="s">
        <v>758</v>
      </c>
      <c r="B557" s="20" t="s">
        <v>361</v>
      </c>
      <c r="C557" s="20"/>
      <c r="D557" s="3"/>
      <c r="E557" s="3"/>
      <c r="F557" s="7">
        <f>Ведомственная!G767</f>
        <v>122446.2</v>
      </c>
      <c r="G557" s="7">
        <f>Ведомственная!H767</f>
        <v>163120.1</v>
      </c>
      <c r="H557" s="7">
        <f>Ведомственная!I767</f>
        <v>170256.69999999998</v>
      </c>
    </row>
    <row r="558" spans="1:8" ht="31.5" x14ac:dyDescent="0.25">
      <c r="A558" s="157" t="s">
        <v>22</v>
      </c>
      <c r="B558" s="20" t="s">
        <v>361</v>
      </c>
      <c r="C558" s="20" t="s">
        <v>32</v>
      </c>
      <c r="D558" s="3" t="s">
        <v>14</v>
      </c>
      <c r="E558" s="3" t="s">
        <v>24</v>
      </c>
      <c r="F558" s="7">
        <f>Ведомственная!G768</f>
        <v>1660</v>
      </c>
      <c r="G558" s="7">
        <f>Ведомственная!H768</f>
        <v>2393.6999999999998</v>
      </c>
      <c r="H558" s="7">
        <f>Ведомственная!I768</f>
        <v>2502.4</v>
      </c>
    </row>
    <row r="559" spans="1:8" x14ac:dyDescent="0.25">
      <c r="A559" s="157" t="s">
        <v>19</v>
      </c>
      <c r="B559" s="20" t="s">
        <v>361</v>
      </c>
      <c r="C559" s="20" t="s">
        <v>39</v>
      </c>
      <c r="D559" s="3" t="s">
        <v>14</v>
      </c>
      <c r="E559" s="3" t="s">
        <v>24</v>
      </c>
      <c r="F559" s="7">
        <f>Ведомственная!G769</f>
        <v>120786.2</v>
      </c>
      <c r="G559" s="7">
        <f>Ведомственная!H769</f>
        <v>160726.39999999999</v>
      </c>
      <c r="H559" s="7">
        <f>Ведомственная!I769</f>
        <v>167754.29999999999</v>
      </c>
    </row>
    <row r="560" spans="1:8" ht="63" x14ac:dyDescent="0.25">
      <c r="A560" s="157" t="s">
        <v>759</v>
      </c>
      <c r="B560" s="20" t="s">
        <v>362</v>
      </c>
      <c r="C560" s="20"/>
      <c r="D560" s="3"/>
      <c r="E560" s="3"/>
      <c r="F560" s="7">
        <f>SUM(F561:F568)</f>
        <v>12483.5</v>
      </c>
      <c r="G560" s="7">
        <f t="shared" ref="G560:H560" si="263">SUM(G561:G568)</f>
        <v>13447.300000000001</v>
      </c>
      <c r="H560" s="7">
        <f t="shared" si="263"/>
        <v>13929.800000000001</v>
      </c>
    </row>
    <row r="561" spans="1:8" ht="26.25" customHeight="1" x14ac:dyDescent="0.25">
      <c r="A561" s="233" t="s">
        <v>21</v>
      </c>
      <c r="B561" s="20" t="s">
        <v>362</v>
      </c>
      <c r="C561" s="20">
        <v>100</v>
      </c>
      <c r="D561" s="3" t="s">
        <v>47</v>
      </c>
      <c r="E561" s="3" t="s">
        <v>17</v>
      </c>
      <c r="F561" s="7">
        <f>Ведомственная!G1009</f>
        <v>1733.2</v>
      </c>
      <c r="G561" s="7">
        <f>Ведомственная!H1009</f>
        <v>1548.3</v>
      </c>
      <c r="H561" s="7">
        <f>Ведомственная!I1009</f>
        <v>1548.3</v>
      </c>
    </row>
    <row r="562" spans="1:8" ht="36.75" customHeight="1" x14ac:dyDescent="0.25">
      <c r="A562" s="231"/>
      <c r="B562" s="20" t="s">
        <v>362</v>
      </c>
      <c r="C562" s="20">
        <v>100</v>
      </c>
      <c r="D562" s="3" t="s">
        <v>47</v>
      </c>
      <c r="E562" s="3" t="s">
        <v>20</v>
      </c>
      <c r="F562" s="7">
        <f>Ведомственная!G1060</f>
        <v>4939</v>
      </c>
      <c r="G562" s="7">
        <f>Ведомственная!H1060</f>
        <v>4896.2</v>
      </c>
      <c r="H562" s="7">
        <f>Ведомственная!I1060</f>
        <v>4896.2</v>
      </c>
    </row>
    <row r="563" spans="1:8" ht="36.75" customHeight="1" x14ac:dyDescent="0.25">
      <c r="A563" s="232"/>
      <c r="B563" s="20" t="s">
        <v>362</v>
      </c>
      <c r="C563" s="20">
        <v>100</v>
      </c>
      <c r="D563" s="3" t="s">
        <v>9</v>
      </c>
      <c r="E563" s="3" t="s">
        <v>17</v>
      </c>
      <c r="F563" s="7">
        <f>Ведомственная!G1337</f>
        <v>487.2</v>
      </c>
      <c r="G563" s="7">
        <f>Ведомственная!H1337</f>
        <v>476.4</v>
      </c>
      <c r="H563" s="7">
        <f>Ведомственная!I1337</f>
        <v>476.4</v>
      </c>
    </row>
    <row r="564" spans="1:8" ht="31.5" x14ac:dyDescent="0.25">
      <c r="A564" s="157" t="s">
        <v>22</v>
      </c>
      <c r="B564" s="20" t="s">
        <v>362</v>
      </c>
      <c r="C564" s="20" t="s">
        <v>32</v>
      </c>
      <c r="D564" s="3" t="s">
        <v>14</v>
      </c>
      <c r="E564" s="3" t="s">
        <v>24</v>
      </c>
      <c r="F564" s="7">
        <f>Ведомственная!G771</f>
        <v>70.599999999999994</v>
      </c>
      <c r="G564" s="7">
        <f>Ведомственная!H771</f>
        <v>80</v>
      </c>
      <c r="H564" s="7">
        <f>Ведомственная!I771</f>
        <v>87.1</v>
      </c>
    </row>
    <row r="565" spans="1:8" x14ac:dyDescent="0.25">
      <c r="A565" s="157" t="s">
        <v>19</v>
      </c>
      <c r="B565" s="20" t="s">
        <v>362</v>
      </c>
      <c r="C565" s="20" t="s">
        <v>39</v>
      </c>
      <c r="D565" s="3" t="s">
        <v>14</v>
      </c>
      <c r="E565" s="3" t="s">
        <v>24</v>
      </c>
      <c r="F565" s="7">
        <f>Ведомственная!G772</f>
        <v>4285.6000000000004</v>
      </c>
      <c r="G565" s="7">
        <f>Ведомственная!H772</f>
        <v>5333.8</v>
      </c>
      <c r="H565" s="7">
        <f>Ведомственная!I772</f>
        <v>5809.2</v>
      </c>
    </row>
    <row r="566" spans="1:8" x14ac:dyDescent="0.25">
      <c r="A566" s="233" t="s">
        <v>90</v>
      </c>
      <c r="B566" s="20" t="s">
        <v>362</v>
      </c>
      <c r="C566" s="20">
        <v>600</v>
      </c>
      <c r="D566" s="3" t="s">
        <v>47</v>
      </c>
      <c r="E566" s="3" t="s">
        <v>17</v>
      </c>
      <c r="F566" s="7">
        <f>Ведомственная!G1010</f>
        <v>0</v>
      </c>
      <c r="G566" s="7">
        <f>Ведомственная!H1010</f>
        <v>131.1</v>
      </c>
      <c r="H566" s="7">
        <f>Ведомственная!I1010</f>
        <v>131.1</v>
      </c>
    </row>
    <row r="567" spans="1:8" x14ac:dyDescent="0.25">
      <c r="A567" s="231"/>
      <c r="B567" s="20" t="s">
        <v>362</v>
      </c>
      <c r="C567" s="20">
        <v>600</v>
      </c>
      <c r="D567" s="3" t="s">
        <v>47</v>
      </c>
      <c r="E567" s="3" t="s">
        <v>20</v>
      </c>
      <c r="F567" s="7">
        <f>Ведомственная!G1061</f>
        <v>451.8</v>
      </c>
      <c r="G567" s="7">
        <f>Ведомственная!H1061</f>
        <v>548.4</v>
      </c>
      <c r="H567" s="7">
        <f>Ведомственная!I1061</f>
        <v>548.4</v>
      </c>
    </row>
    <row r="568" spans="1:8" x14ac:dyDescent="0.25">
      <c r="A568" s="232"/>
      <c r="B568" s="20" t="s">
        <v>362</v>
      </c>
      <c r="C568" s="20">
        <v>600</v>
      </c>
      <c r="D568" s="3" t="s">
        <v>9</v>
      </c>
      <c r="E568" s="3" t="s">
        <v>17</v>
      </c>
      <c r="F568" s="7">
        <f>Ведомственная!G1338</f>
        <v>516.1</v>
      </c>
      <c r="G568" s="7">
        <f>Ведомственная!H1338</f>
        <v>433.1</v>
      </c>
      <c r="H568" s="7">
        <f>Ведомственная!I1338</f>
        <v>433.1</v>
      </c>
    </row>
    <row r="569" spans="1:8" ht="47.25" x14ac:dyDescent="0.25">
      <c r="A569" s="157" t="s">
        <v>751</v>
      </c>
      <c r="B569" s="20" t="s">
        <v>363</v>
      </c>
      <c r="C569" s="20"/>
      <c r="D569" s="3"/>
      <c r="E569" s="3"/>
      <c r="F569" s="7">
        <f>Ведомственная!G773</f>
        <v>2537.5</v>
      </c>
      <c r="G569" s="7">
        <f>Ведомственная!H773</f>
        <v>2537.5</v>
      </c>
      <c r="H569" s="7">
        <f>Ведомственная!I773</f>
        <v>2537.5</v>
      </c>
    </row>
    <row r="570" spans="1:8" ht="31.5" x14ac:dyDescent="0.25">
      <c r="A570" s="157" t="s">
        <v>22</v>
      </c>
      <c r="B570" s="20" t="s">
        <v>363</v>
      </c>
      <c r="C570" s="20" t="s">
        <v>32</v>
      </c>
      <c r="D570" s="3" t="s">
        <v>14</v>
      </c>
      <c r="E570" s="3" t="s">
        <v>24</v>
      </c>
      <c r="F570" s="7">
        <f>Ведомственная!G774</f>
        <v>8.8000000000000007</v>
      </c>
      <c r="G570" s="7">
        <f>Ведомственная!H774</f>
        <v>34.799999999999997</v>
      </c>
      <c r="H570" s="7">
        <f>Ведомственная!I774</f>
        <v>34.799999999999997</v>
      </c>
    </row>
    <row r="571" spans="1:8" x14ac:dyDescent="0.25">
      <c r="A571" s="157" t="s">
        <v>19</v>
      </c>
      <c r="B571" s="20" t="s">
        <v>363</v>
      </c>
      <c r="C571" s="20" t="s">
        <v>39</v>
      </c>
      <c r="D571" s="3" t="s">
        <v>14</v>
      </c>
      <c r="E571" s="3" t="s">
        <v>24</v>
      </c>
      <c r="F571" s="7">
        <f>Ведомственная!G775</f>
        <v>2528.6999999999998</v>
      </c>
      <c r="G571" s="7">
        <f>Ведомственная!H775</f>
        <v>2502.6999999999998</v>
      </c>
      <c r="H571" s="7">
        <f>Ведомственная!I775</f>
        <v>2502.6999999999998</v>
      </c>
    </row>
    <row r="572" spans="1:8" ht="47.25" x14ac:dyDescent="0.25">
      <c r="A572" s="157" t="s">
        <v>760</v>
      </c>
      <c r="B572" s="20" t="s">
        <v>364</v>
      </c>
      <c r="C572" s="20"/>
      <c r="D572" s="3"/>
      <c r="E572" s="3"/>
      <c r="F572" s="7">
        <f>Ведомственная!G776</f>
        <v>0</v>
      </c>
      <c r="G572" s="7">
        <f>Ведомственная!H776</f>
        <v>0.6</v>
      </c>
      <c r="H572" s="7">
        <f>Ведомственная!I776</f>
        <v>0.6</v>
      </c>
    </row>
    <row r="573" spans="1:8" ht="31.5" x14ac:dyDescent="0.25">
      <c r="A573" s="157" t="s">
        <v>22</v>
      </c>
      <c r="B573" s="20" t="s">
        <v>364</v>
      </c>
      <c r="C573" s="20">
        <v>200</v>
      </c>
      <c r="D573" s="3" t="s">
        <v>14</v>
      </c>
      <c r="E573" s="3" t="s">
        <v>24</v>
      </c>
      <c r="F573" s="7">
        <f>Ведомственная!G777</f>
        <v>0</v>
      </c>
      <c r="G573" s="7">
        <f>Ведомственная!H777</f>
        <v>0.1</v>
      </c>
      <c r="H573" s="7">
        <f>Ведомственная!I777</f>
        <v>0.1</v>
      </c>
    </row>
    <row r="574" spans="1:8" x14ac:dyDescent="0.25">
      <c r="A574" s="157" t="s">
        <v>19</v>
      </c>
      <c r="B574" s="20" t="s">
        <v>364</v>
      </c>
      <c r="C574" s="20" t="s">
        <v>39</v>
      </c>
      <c r="D574" s="3" t="s">
        <v>14</v>
      </c>
      <c r="E574" s="3" t="s">
        <v>24</v>
      </c>
      <c r="F574" s="7">
        <f>Ведомственная!G778</f>
        <v>0</v>
      </c>
      <c r="G574" s="7">
        <f>Ведомственная!H778</f>
        <v>0.5</v>
      </c>
      <c r="H574" s="7">
        <f>Ведомственная!I778</f>
        <v>0.5</v>
      </c>
    </row>
    <row r="575" spans="1:8" ht="63" x14ac:dyDescent="0.25">
      <c r="A575" s="157" t="s">
        <v>858</v>
      </c>
      <c r="B575" s="20" t="s">
        <v>365</v>
      </c>
      <c r="C575" s="20"/>
      <c r="D575" s="3"/>
      <c r="E575" s="3"/>
      <c r="F575" s="7">
        <f>Ведомственная!G779</f>
        <v>15444.3</v>
      </c>
      <c r="G575" s="7">
        <f>Ведомственная!H779</f>
        <v>18083.2</v>
      </c>
      <c r="H575" s="7">
        <f>Ведомственная!I779</f>
        <v>18804.8</v>
      </c>
    </row>
    <row r="576" spans="1:8" ht="31.5" x14ac:dyDescent="0.25">
      <c r="A576" s="157" t="s">
        <v>22</v>
      </c>
      <c r="B576" s="20" t="s">
        <v>365</v>
      </c>
      <c r="C576" s="20" t="s">
        <v>32</v>
      </c>
      <c r="D576" s="3" t="s">
        <v>14</v>
      </c>
      <c r="E576" s="3" t="s">
        <v>24</v>
      </c>
      <c r="F576" s="7">
        <f>Ведомственная!G780</f>
        <v>176.9</v>
      </c>
      <c r="G576" s="7">
        <f>Ведомственная!H780</f>
        <v>235</v>
      </c>
      <c r="H576" s="7">
        <f>Ведомственная!I780</f>
        <v>244.5</v>
      </c>
    </row>
    <row r="577" spans="1:8" x14ac:dyDescent="0.25">
      <c r="A577" s="157" t="s">
        <v>19</v>
      </c>
      <c r="B577" s="20" t="s">
        <v>365</v>
      </c>
      <c r="C577" s="20" t="s">
        <v>39</v>
      </c>
      <c r="D577" s="3" t="s">
        <v>14</v>
      </c>
      <c r="E577" s="3" t="s">
        <v>24</v>
      </c>
      <c r="F577" s="7">
        <f>Ведомственная!G781</f>
        <v>15267.4</v>
      </c>
      <c r="G577" s="7">
        <f>Ведомственная!H781</f>
        <v>17848.2</v>
      </c>
      <c r="H577" s="7">
        <f>Ведомственная!I781</f>
        <v>18560.3</v>
      </c>
    </row>
    <row r="578" spans="1:8" ht="47.25" x14ac:dyDescent="0.25">
      <c r="A578" s="157" t="s">
        <v>419</v>
      </c>
      <c r="B578" s="20" t="s">
        <v>366</v>
      </c>
      <c r="C578" s="20"/>
      <c r="D578" s="3"/>
      <c r="E578" s="3"/>
      <c r="F578" s="7">
        <f>Ведомственная!G782</f>
        <v>19423.400000000001</v>
      </c>
      <c r="G578" s="7">
        <f>Ведомственная!H782</f>
        <v>19412.2</v>
      </c>
      <c r="H578" s="7">
        <f>Ведомственная!I782</f>
        <v>20188.7</v>
      </c>
    </row>
    <row r="579" spans="1:8" ht="31.5" x14ac:dyDescent="0.25">
      <c r="A579" s="157" t="s">
        <v>22</v>
      </c>
      <c r="B579" s="20" t="s">
        <v>366</v>
      </c>
      <c r="C579" s="20" t="s">
        <v>32</v>
      </c>
      <c r="D579" s="3" t="s">
        <v>14</v>
      </c>
      <c r="E579" s="3" t="s">
        <v>24</v>
      </c>
      <c r="F579" s="7">
        <f>Ведомственная!G783</f>
        <v>279.5</v>
      </c>
      <c r="G579" s="7">
        <f>Ведомственная!H783</f>
        <v>286.89999999999998</v>
      </c>
      <c r="H579" s="7">
        <f>Ведомственная!I783</f>
        <v>298.40000000000003</v>
      </c>
    </row>
    <row r="580" spans="1:8" x14ac:dyDescent="0.25">
      <c r="A580" s="157" t="s">
        <v>19</v>
      </c>
      <c r="B580" s="20" t="s">
        <v>366</v>
      </c>
      <c r="C580" s="20" t="s">
        <v>39</v>
      </c>
      <c r="D580" s="3" t="s">
        <v>14</v>
      </c>
      <c r="E580" s="3" t="s">
        <v>24</v>
      </c>
      <c r="F580" s="7">
        <f>Ведомственная!G784</f>
        <v>19143.900000000001</v>
      </c>
      <c r="G580" s="7">
        <f>Ведомственная!H784</f>
        <v>19125.3</v>
      </c>
      <c r="H580" s="7">
        <f>Ведомственная!I784</f>
        <v>19890.3</v>
      </c>
    </row>
    <row r="581" spans="1:8" ht="31.5" x14ac:dyDescent="0.25">
      <c r="A581" s="157" t="s">
        <v>348</v>
      </c>
      <c r="B581" s="20" t="s">
        <v>349</v>
      </c>
      <c r="C581" s="20"/>
      <c r="D581" s="3"/>
      <c r="E581" s="3"/>
      <c r="F581" s="7">
        <f>F582+F583+F584</f>
        <v>97946.5</v>
      </c>
      <c r="G581" s="7">
        <f t="shared" ref="G581:H581" si="264">G582+G583+G584</f>
        <v>96403.1</v>
      </c>
      <c r="H581" s="7">
        <f t="shared" si="264"/>
        <v>96403.1</v>
      </c>
    </row>
    <row r="582" spans="1:8" ht="31.5" x14ac:dyDescent="0.25">
      <c r="A582" s="157" t="s">
        <v>22</v>
      </c>
      <c r="B582" s="20" t="s">
        <v>349</v>
      </c>
      <c r="C582" s="20" t="s">
        <v>32</v>
      </c>
      <c r="D582" s="3" t="s">
        <v>47</v>
      </c>
      <c r="E582" s="3" t="s">
        <v>61</v>
      </c>
      <c r="F582" s="7">
        <f>Ведомственная!G733</f>
        <v>17</v>
      </c>
      <c r="G582" s="7">
        <f>Ведомственная!H733</f>
        <v>40</v>
      </c>
      <c r="H582" s="7">
        <f>Ведомственная!I733</f>
        <v>40</v>
      </c>
    </row>
    <row r="583" spans="1:8" ht="31.5" x14ac:dyDescent="0.25">
      <c r="A583" s="157" t="s">
        <v>22</v>
      </c>
      <c r="B583" s="20" t="s">
        <v>349</v>
      </c>
      <c r="C583" s="20" t="s">
        <v>32</v>
      </c>
      <c r="D583" s="3" t="s">
        <v>14</v>
      </c>
      <c r="E583" s="3" t="s">
        <v>24</v>
      </c>
      <c r="F583" s="7">
        <f>Ведомственная!G786</f>
        <v>851</v>
      </c>
      <c r="G583" s="7">
        <f>Ведомственная!H786</f>
        <v>1942.5</v>
      </c>
      <c r="H583" s="7">
        <f>Ведомственная!I786</f>
        <v>1942.5</v>
      </c>
    </row>
    <row r="584" spans="1:8" x14ac:dyDescent="0.25">
      <c r="A584" s="157" t="s">
        <v>19</v>
      </c>
      <c r="B584" s="20" t="s">
        <v>349</v>
      </c>
      <c r="C584" s="20" t="s">
        <v>39</v>
      </c>
      <c r="D584" s="3" t="s">
        <v>14</v>
      </c>
      <c r="E584" s="3" t="s">
        <v>24</v>
      </c>
      <c r="F584" s="7">
        <f>Ведомственная!G787</f>
        <v>97078.5</v>
      </c>
      <c r="G584" s="7">
        <f>Ведомственная!H787</f>
        <v>94420.6</v>
      </c>
      <c r="H584" s="7">
        <f>Ведомственная!I787</f>
        <v>94420.6</v>
      </c>
    </row>
    <row r="585" spans="1:8" ht="47.25" x14ac:dyDescent="0.25">
      <c r="A585" s="218" t="s">
        <v>999</v>
      </c>
      <c r="B585" s="20" t="s">
        <v>1000</v>
      </c>
      <c r="C585" s="20"/>
      <c r="D585" s="3"/>
      <c r="E585" s="3"/>
      <c r="F585" s="7">
        <f>F586+F587</f>
        <v>17354.899999999998</v>
      </c>
      <c r="G585" s="7">
        <f t="shared" ref="G585:H585" si="265">G586+G587</f>
        <v>0</v>
      </c>
      <c r="H585" s="7">
        <f t="shared" si="265"/>
        <v>0</v>
      </c>
    </row>
    <row r="586" spans="1:8" ht="31.5" x14ac:dyDescent="0.25">
      <c r="A586" s="218" t="s">
        <v>22</v>
      </c>
      <c r="B586" s="20" t="s">
        <v>1000</v>
      </c>
      <c r="C586" s="20" t="s">
        <v>32</v>
      </c>
      <c r="D586" s="3"/>
      <c r="E586" s="3"/>
      <c r="F586" s="7">
        <f>Ведомственная!G789</f>
        <v>2.2999999999999998</v>
      </c>
      <c r="G586" s="7">
        <f>Ведомственная!H789</f>
        <v>0</v>
      </c>
      <c r="H586" s="7">
        <f>Ведомственная!I789</f>
        <v>0</v>
      </c>
    </row>
    <row r="587" spans="1:8" x14ac:dyDescent="0.25">
      <c r="A587" s="218" t="s">
        <v>19</v>
      </c>
      <c r="B587" s="20" t="s">
        <v>1000</v>
      </c>
      <c r="C587" s="20" t="s">
        <v>39</v>
      </c>
      <c r="D587" s="3" t="s">
        <v>14</v>
      </c>
      <c r="E587" s="3" t="s">
        <v>24</v>
      </c>
      <c r="F587" s="7">
        <f>Ведомственная!G790</f>
        <v>17352.599999999999</v>
      </c>
      <c r="G587" s="7">
        <f>Ведомственная!H790</f>
        <v>0</v>
      </c>
      <c r="H587" s="7">
        <f>Ведомственная!I790</f>
        <v>0</v>
      </c>
    </row>
    <row r="588" spans="1:8" x14ac:dyDescent="0.25">
      <c r="A588" s="157" t="s">
        <v>19</v>
      </c>
      <c r="B588" s="20" t="s">
        <v>351</v>
      </c>
      <c r="C588" s="20">
        <v>300</v>
      </c>
      <c r="D588" s="3" t="s">
        <v>14</v>
      </c>
      <c r="E588" s="3" t="s">
        <v>17</v>
      </c>
      <c r="F588" s="7">
        <f>Ведомственная!G740</f>
        <v>31877</v>
      </c>
      <c r="G588" s="7">
        <f>Ведомственная!H740</f>
        <v>21300</v>
      </c>
      <c r="H588" s="7">
        <f>Ведомственная!I740</f>
        <v>21300</v>
      </c>
    </row>
    <row r="589" spans="1:8" x14ac:dyDescent="0.25">
      <c r="A589" s="157" t="s">
        <v>369</v>
      </c>
      <c r="B589" s="20" t="s">
        <v>370</v>
      </c>
      <c r="C589" s="20"/>
      <c r="D589" s="3"/>
      <c r="E589" s="3"/>
      <c r="F589" s="7">
        <f>Ведомственная!G791</f>
        <v>12650.2</v>
      </c>
      <c r="G589" s="7">
        <f>Ведомственная!H791</f>
        <v>3235.7</v>
      </c>
      <c r="H589" s="7">
        <f>Ведомственная!I791</f>
        <v>3058.4</v>
      </c>
    </row>
    <row r="590" spans="1:8" x14ac:dyDescent="0.25">
      <c r="A590" s="157" t="s">
        <v>19</v>
      </c>
      <c r="B590" s="20" t="s">
        <v>370</v>
      </c>
      <c r="C590" s="20">
        <v>300</v>
      </c>
      <c r="D590" s="3" t="s">
        <v>14</v>
      </c>
      <c r="E590" s="3" t="s">
        <v>24</v>
      </c>
      <c r="F590" s="7">
        <f>Ведомственная!G792</f>
        <v>12650.2</v>
      </c>
      <c r="G590" s="7">
        <f>Ведомственная!H792</f>
        <v>3235.7</v>
      </c>
      <c r="H590" s="7">
        <f>Ведомственная!I792</f>
        <v>3058.4</v>
      </c>
    </row>
    <row r="591" spans="1:8" ht="31.5" x14ac:dyDescent="0.25">
      <c r="A591" s="157" t="s">
        <v>371</v>
      </c>
      <c r="B591" s="20" t="s">
        <v>372</v>
      </c>
      <c r="C591" s="20"/>
      <c r="D591" s="3"/>
      <c r="E591" s="3"/>
      <c r="F591" s="7">
        <f>Ведомственная!G793</f>
        <v>2743.3</v>
      </c>
      <c r="G591" s="7">
        <f>Ведомственная!H793</f>
        <v>2327.1999999999998</v>
      </c>
      <c r="H591" s="7">
        <f>Ведомственная!I793</f>
        <v>2502.8000000000002</v>
      </c>
    </row>
    <row r="592" spans="1:8" x14ac:dyDescent="0.25">
      <c r="A592" s="157" t="s">
        <v>19</v>
      </c>
      <c r="B592" s="20" t="s">
        <v>372</v>
      </c>
      <c r="C592" s="20">
        <v>300</v>
      </c>
      <c r="D592" s="3" t="s">
        <v>14</v>
      </c>
      <c r="E592" s="3" t="s">
        <v>24</v>
      </c>
      <c r="F592" s="7">
        <f>Ведомственная!G794</f>
        <v>2743.3</v>
      </c>
      <c r="G592" s="7">
        <f>Ведомственная!H794</f>
        <v>2327.1999999999998</v>
      </c>
      <c r="H592" s="7">
        <f>Ведомственная!I794</f>
        <v>2502.8000000000002</v>
      </c>
    </row>
    <row r="593" spans="1:8" ht="47.25" x14ac:dyDescent="0.25">
      <c r="A593" s="157" t="s">
        <v>373</v>
      </c>
      <c r="B593" s="20" t="s">
        <v>374</v>
      </c>
      <c r="C593" s="20"/>
      <c r="D593" s="3"/>
      <c r="E593" s="3"/>
      <c r="F593" s="7">
        <f>Ведомственная!G795</f>
        <v>1283.3</v>
      </c>
      <c r="G593" s="7">
        <f>Ведомственная!H795</f>
        <v>880</v>
      </c>
      <c r="H593" s="7">
        <f>Ведомственная!I795</f>
        <v>880</v>
      </c>
    </row>
    <row r="594" spans="1:8" x14ac:dyDescent="0.25">
      <c r="A594" s="157" t="s">
        <v>19</v>
      </c>
      <c r="B594" s="20" t="s">
        <v>374</v>
      </c>
      <c r="C594" s="20" t="s">
        <v>39</v>
      </c>
      <c r="D594" s="3" t="s">
        <v>14</v>
      </c>
      <c r="E594" s="3" t="s">
        <v>24</v>
      </c>
      <c r="F594" s="7">
        <f>Ведомственная!G796</f>
        <v>1283.3</v>
      </c>
      <c r="G594" s="7">
        <f>Ведомственная!H796</f>
        <v>880</v>
      </c>
      <c r="H594" s="7">
        <f>Ведомственная!I796</f>
        <v>880</v>
      </c>
    </row>
    <row r="595" spans="1:8" ht="47.25" x14ac:dyDescent="0.25">
      <c r="A595" s="157" t="s">
        <v>375</v>
      </c>
      <c r="B595" s="20" t="s">
        <v>376</v>
      </c>
      <c r="C595" s="20"/>
      <c r="D595" s="3"/>
      <c r="E595" s="3"/>
      <c r="F595" s="7">
        <f>Ведомственная!G797</f>
        <v>170</v>
      </c>
      <c r="G595" s="7">
        <f>Ведомственная!H797</f>
        <v>274.10000000000002</v>
      </c>
      <c r="H595" s="7">
        <f>Ведомственная!I797</f>
        <v>274.10000000000002</v>
      </c>
    </row>
    <row r="596" spans="1:8" x14ac:dyDescent="0.25">
      <c r="A596" s="157" t="s">
        <v>19</v>
      </c>
      <c r="B596" s="20" t="s">
        <v>376</v>
      </c>
      <c r="C596" s="20" t="s">
        <v>39</v>
      </c>
      <c r="D596" s="3" t="s">
        <v>14</v>
      </c>
      <c r="E596" s="3" t="s">
        <v>24</v>
      </c>
      <c r="F596" s="7">
        <f>Ведомственная!G798</f>
        <v>170</v>
      </c>
      <c r="G596" s="7">
        <f>Ведомственная!H798</f>
        <v>274.10000000000002</v>
      </c>
      <c r="H596" s="7">
        <f>Ведомственная!I798</f>
        <v>274.10000000000002</v>
      </c>
    </row>
    <row r="597" spans="1:8" ht="63" x14ac:dyDescent="0.25">
      <c r="A597" s="157" t="s">
        <v>377</v>
      </c>
      <c r="B597" s="20" t="s">
        <v>378</v>
      </c>
      <c r="C597" s="20"/>
      <c r="D597" s="3"/>
      <c r="E597" s="3"/>
      <c r="F597" s="7">
        <f>Ведомственная!G799</f>
        <v>49500</v>
      </c>
      <c r="G597" s="7">
        <f>Ведомственная!H799</f>
        <v>15000</v>
      </c>
      <c r="H597" s="7">
        <f>Ведомственная!I799</f>
        <v>15000</v>
      </c>
    </row>
    <row r="598" spans="1:8" x14ac:dyDescent="0.25">
      <c r="A598" s="157" t="s">
        <v>19</v>
      </c>
      <c r="B598" s="20" t="s">
        <v>378</v>
      </c>
      <c r="C598" s="20" t="s">
        <v>39</v>
      </c>
      <c r="D598" s="3" t="s">
        <v>14</v>
      </c>
      <c r="E598" s="3" t="s">
        <v>24</v>
      </c>
      <c r="F598" s="7">
        <f>Ведомственная!G800</f>
        <v>49500</v>
      </c>
      <c r="G598" s="7">
        <f>Ведомственная!H800</f>
        <v>15000</v>
      </c>
      <c r="H598" s="7">
        <f>Ведомственная!I800</f>
        <v>15000</v>
      </c>
    </row>
    <row r="599" spans="1:8" ht="31.5" x14ac:dyDescent="0.25">
      <c r="A599" s="157" t="s">
        <v>379</v>
      </c>
      <c r="B599" s="20" t="s">
        <v>380</v>
      </c>
      <c r="C599" s="20"/>
      <c r="D599" s="3"/>
      <c r="E599" s="3"/>
      <c r="F599" s="7">
        <f>Ведомственная!G801</f>
        <v>0</v>
      </c>
      <c r="G599" s="7">
        <f>Ведомственная!H801</f>
        <v>27</v>
      </c>
      <c r="H599" s="7">
        <f>Ведомственная!I801</f>
        <v>27</v>
      </c>
    </row>
    <row r="600" spans="1:8" x14ac:dyDescent="0.25">
      <c r="A600" s="157" t="s">
        <v>19</v>
      </c>
      <c r="B600" s="20" t="s">
        <v>380</v>
      </c>
      <c r="C600" s="20" t="s">
        <v>39</v>
      </c>
      <c r="D600" s="3" t="s">
        <v>14</v>
      </c>
      <c r="E600" s="3" t="s">
        <v>24</v>
      </c>
      <c r="F600" s="7">
        <f>Ведомственная!G802</f>
        <v>0</v>
      </c>
      <c r="G600" s="7">
        <f>Ведомственная!H802</f>
        <v>27</v>
      </c>
      <c r="H600" s="7">
        <f>Ведомственная!I802</f>
        <v>27</v>
      </c>
    </row>
    <row r="601" spans="1:8" x14ac:dyDescent="0.25">
      <c r="A601" s="157" t="s">
        <v>381</v>
      </c>
      <c r="B601" s="20" t="s">
        <v>382</v>
      </c>
      <c r="C601" s="20"/>
      <c r="D601" s="3"/>
      <c r="E601" s="3"/>
      <c r="F601" s="7">
        <f>Ведомственная!G803</f>
        <v>1351.1</v>
      </c>
      <c r="G601" s="7">
        <f>Ведомственная!H803</f>
        <v>827.1</v>
      </c>
      <c r="H601" s="7">
        <f>Ведомственная!I803</f>
        <v>827.1</v>
      </c>
    </row>
    <row r="602" spans="1:8" ht="31.5" x14ac:dyDescent="0.25">
      <c r="A602" s="157" t="s">
        <v>22</v>
      </c>
      <c r="B602" s="20" t="s">
        <v>382</v>
      </c>
      <c r="C602" s="20">
        <v>200</v>
      </c>
      <c r="D602" s="3" t="s">
        <v>14</v>
      </c>
      <c r="E602" s="3" t="s">
        <v>24</v>
      </c>
      <c r="F602" s="7">
        <f>Ведомственная!G804</f>
        <v>654.1</v>
      </c>
      <c r="G602" s="7">
        <f>Ведомственная!H804</f>
        <v>491.1</v>
      </c>
      <c r="H602" s="7">
        <f>Ведомственная!I804</f>
        <v>491.1</v>
      </c>
    </row>
    <row r="603" spans="1:8" x14ac:dyDescent="0.25">
      <c r="A603" s="157" t="s">
        <v>19</v>
      </c>
      <c r="B603" s="20" t="s">
        <v>382</v>
      </c>
      <c r="C603" s="20">
        <v>300</v>
      </c>
      <c r="D603" s="3" t="s">
        <v>14</v>
      </c>
      <c r="E603" s="3" t="s">
        <v>24</v>
      </c>
      <c r="F603" s="7">
        <f>Ведомственная!G805</f>
        <v>697</v>
      </c>
      <c r="G603" s="7">
        <f>Ведомственная!H805</f>
        <v>336</v>
      </c>
      <c r="H603" s="7">
        <f>Ведомственная!I805</f>
        <v>336</v>
      </c>
    </row>
    <row r="604" spans="1:8" ht="31.5" x14ac:dyDescent="0.25">
      <c r="A604" s="157" t="s">
        <v>367</v>
      </c>
      <c r="B604" s="20" t="s">
        <v>368</v>
      </c>
      <c r="C604" s="20"/>
      <c r="D604" s="3"/>
      <c r="E604" s="3"/>
      <c r="F604" s="7">
        <f>Ведомственная!G806</f>
        <v>16210.4</v>
      </c>
      <c r="G604" s="7">
        <f>Ведомственная!H806</f>
        <v>16322.9</v>
      </c>
      <c r="H604" s="7">
        <f>Ведомственная!I806</f>
        <v>16944.400000000001</v>
      </c>
    </row>
    <row r="605" spans="1:8" x14ac:dyDescent="0.25">
      <c r="A605" s="157" t="s">
        <v>19</v>
      </c>
      <c r="B605" s="20" t="s">
        <v>368</v>
      </c>
      <c r="C605" s="20">
        <v>300</v>
      </c>
      <c r="D605" s="3" t="s">
        <v>14</v>
      </c>
      <c r="E605" s="3" t="s">
        <v>24</v>
      </c>
      <c r="F605" s="7">
        <f>Ведомственная!G807</f>
        <v>16210.4</v>
      </c>
      <c r="G605" s="7">
        <f>Ведомственная!H807</f>
        <v>16322.9</v>
      </c>
      <c r="H605" s="7">
        <f>Ведомственная!I807</f>
        <v>16944.400000000001</v>
      </c>
    </row>
    <row r="606" spans="1:8" ht="31.5" x14ac:dyDescent="0.25">
      <c r="A606" s="157" t="s">
        <v>350</v>
      </c>
      <c r="B606" s="20" t="s">
        <v>351</v>
      </c>
      <c r="C606" s="20"/>
      <c r="D606" s="3"/>
      <c r="E606" s="3"/>
      <c r="F606" s="7">
        <f>F588</f>
        <v>31877</v>
      </c>
      <c r="G606" s="7">
        <f>G588</f>
        <v>21300</v>
      </c>
      <c r="H606" s="7">
        <f>H588</f>
        <v>21300</v>
      </c>
    </row>
    <row r="607" spans="1:8" ht="47.25" x14ac:dyDescent="0.25">
      <c r="A607" s="157" t="s">
        <v>383</v>
      </c>
      <c r="B607" s="20" t="s">
        <v>384</v>
      </c>
      <c r="C607" s="20"/>
      <c r="D607" s="3"/>
      <c r="E607" s="3"/>
      <c r="F607" s="7">
        <f>F608</f>
        <v>10000</v>
      </c>
      <c r="G607" s="7">
        <f t="shared" ref="G607:H607" si="266">G608</f>
        <v>10000</v>
      </c>
      <c r="H607" s="7">
        <f t="shared" si="266"/>
        <v>10000</v>
      </c>
    </row>
    <row r="608" spans="1:8" ht="63" x14ac:dyDescent="0.25">
      <c r="A608" s="157" t="s">
        <v>385</v>
      </c>
      <c r="B608" s="20" t="s">
        <v>386</v>
      </c>
      <c r="C608" s="20"/>
      <c r="D608" s="3"/>
      <c r="E608" s="3"/>
      <c r="F608" s="7">
        <f>Ведомственная!G809</f>
        <v>10000</v>
      </c>
      <c r="G608" s="7">
        <f>Ведомственная!H809</f>
        <v>10000</v>
      </c>
      <c r="H608" s="7">
        <f>Ведомственная!I809</f>
        <v>10000</v>
      </c>
    </row>
    <row r="609" spans="1:8" x14ac:dyDescent="0.25">
      <c r="A609" s="157" t="s">
        <v>19</v>
      </c>
      <c r="B609" s="20" t="s">
        <v>386</v>
      </c>
      <c r="C609" s="20">
        <v>300</v>
      </c>
      <c r="D609" s="3" t="s">
        <v>14</v>
      </c>
      <c r="E609" s="3" t="s">
        <v>24</v>
      </c>
      <c r="F609" s="7">
        <f>Ведомственная!G810</f>
        <v>10000</v>
      </c>
      <c r="G609" s="7">
        <f>Ведомственная!H810</f>
        <v>10000</v>
      </c>
      <c r="H609" s="7">
        <f>Ведомственная!I810</f>
        <v>10000</v>
      </c>
    </row>
    <row r="610" spans="1:8" ht="47.25" x14ac:dyDescent="0.25">
      <c r="A610" s="157" t="s">
        <v>237</v>
      </c>
      <c r="B610" s="20" t="s">
        <v>238</v>
      </c>
      <c r="C610" s="20"/>
      <c r="D610" s="3"/>
      <c r="E610" s="3"/>
      <c r="F610" s="7">
        <f>F611</f>
        <v>2198.1</v>
      </c>
      <c r="G610" s="7">
        <f t="shared" ref="G610:H610" si="267">G611</f>
        <v>2560</v>
      </c>
      <c r="H610" s="7">
        <f t="shared" si="267"/>
        <v>2560</v>
      </c>
    </row>
    <row r="611" spans="1:8" x14ac:dyDescent="0.25">
      <c r="A611" s="157" t="s">
        <v>232</v>
      </c>
      <c r="B611" s="20" t="s">
        <v>275</v>
      </c>
      <c r="C611" s="20"/>
      <c r="D611" s="3"/>
      <c r="E611" s="3"/>
      <c r="F611" s="7">
        <f>F612+F613</f>
        <v>2198.1</v>
      </c>
      <c r="G611" s="7">
        <f t="shared" ref="G611:H611" si="268">G612+G613</f>
        <v>2560</v>
      </c>
      <c r="H611" s="7">
        <f t="shared" si="268"/>
        <v>2560</v>
      </c>
    </row>
    <row r="612" spans="1:8" x14ac:dyDescent="0.25">
      <c r="A612" s="233" t="s">
        <v>90</v>
      </c>
      <c r="B612" s="20" t="s">
        <v>275</v>
      </c>
      <c r="C612" s="20">
        <v>600</v>
      </c>
      <c r="D612" s="3" t="s">
        <v>14</v>
      </c>
      <c r="E612" s="3" t="s">
        <v>24</v>
      </c>
      <c r="F612" s="7">
        <f>Ведомственная!G813+Ведомственная!G908</f>
        <v>2198.1</v>
      </c>
      <c r="G612" s="7">
        <f>Ведомственная!H813+Ведомственная!H908</f>
        <v>2060</v>
      </c>
      <c r="H612" s="7">
        <f>Ведомственная!I813+Ведомственная!I908</f>
        <v>2060</v>
      </c>
    </row>
    <row r="613" spans="1:8" x14ac:dyDescent="0.25">
      <c r="A613" s="232"/>
      <c r="B613" s="20" t="s">
        <v>275</v>
      </c>
      <c r="C613" s="20">
        <v>600</v>
      </c>
      <c r="D613" s="3" t="s">
        <v>14</v>
      </c>
      <c r="E613" s="3" t="s">
        <v>26</v>
      </c>
      <c r="F613" s="7">
        <f>Ведомственная!G663</f>
        <v>0</v>
      </c>
      <c r="G613" s="7">
        <f>Ведомственная!H663</f>
        <v>500</v>
      </c>
      <c r="H613" s="7">
        <f>Ведомственная!I663</f>
        <v>500</v>
      </c>
    </row>
    <row r="614" spans="1:8" ht="63" x14ac:dyDescent="0.25">
      <c r="A614" s="52" t="s">
        <v>278</v>
      </c>
      <c r="B614" s="53" t="s">
        <v>277</v>
      </c>
      <c r="C614" s="53"/>
      <c r="D614" s="57"/>
      <c r="E614" s="57"/>
      <c r="F614" s="55">
        <f>F615</f>
        <v>4186.3999999999996</v>
      </c>
      <c r="G614" s="55">
        <f t="shared" ref="G614:H614" si="269">G615</f>
        <v>3988.5</v>
      </c>
      <c r="H614" s="55">
        <f t="shared" si="269"/>
        <v>3988.5</v>
      </c>
    </row>
    <row r="615" spans="1:8" x14ac:dyDescent="0.25">
      <c r="A615" s="157" t="s">
        <v>162</v>
      </c>
      <c r="B615" s="20" t="s">
        <v>387</v>
      </c>
      <c r="C615" s="20"/>
      <c r="D615" s="3"/>
      <c r="E615" s="3"/>
      <c r="F615" s="7">
        <f>F616</f>
        <v>4186.3999999999996</v>
      </c>
      <c r="G615" s="7">
        <f t="shared" ref="G615:H615" si="270">G616</f>
        <v>3988.5</v>
      </c>
      <c r="H615" s="7">
        <f t="shared" si="270"/>
        <v>3988.5</v>
      </c>
    </row>
    <row r="616" spans="1:8" ht="63" x14ac:dyDescent="0.25">
      <c r="A616" s="157" t="s">
        <v>388</v>
      </c>
      <c r="B616" s="20" t="s">
        <v>389</v>
      </c>
      <c r="C616" s="20"/>
      <c r="D616" s="3"/>
      <c r="E616" s="3"/>
      <c r="F616" s="7">
        <f>F617</f>
        <v>4186.3999999999996</v>
      </c>
      <c r="G616" s="7">
        <f t="shared" ref="G616:H616" si="271">G617</f>
        <v>3988.5</v>
      </c>
      <c r="H616" s="7">
        <f t="shared" si="271"/>
        <v>3988.5</v>
      </c>
    </row>
    <row r="617" spans="1:8" ht="31.5" x14ac:dyDescent="0.25">
      <c r="A617" s="157" t="s">
        <v>390</v>
      </c>
      <c r="B617" s="20" t="s">
        <v>391</v>
      </c>
      <c r="C617" s="20"/>
      <c r="D617" s="3"/>
      <c r="E617" s="3"/>
      <c r="F617" s="7">
        <f>F618</f>
        <v>4186.3999999999996</v>
      </c>
      <c r="G617" s="7">
        <f>G618</f>
        <v>3988.5</v>
      </c>
      <c r="H617" s="7">
        <f>H618</f>
        <v>3988.5</v>
      </c>
    </row>
    <row r="618" spans="1:8" ht="31.5" x14ac:dyDescent="0.25">
      <c r="A618" s="157" t="s">
        <v>22</v>
      </c>
      <c r="B618" s="20" t="s">
        <v>391</v>
      </c>
      <c r="C618" s="20">
        <v>200</v>
      </c>
      <c r="D618" s="3" t="s">
        <v>14</v>
      </c>
      <c r="E618" s="3" t="s">
        <v>24</v>
      </c>
      <c r="F618" s="7">
        <f>Ведомственная!G818</f>
        <v>4186.3999999999996</v>
      </c>
      <c r="G618" s="7">
        <f>Ведомственная!H818</f>
        <v>3988.5</v>
      </c>
      <c r="H618" s="7">
        <f>Ведомственная!I818</f>
        <v>3988.5</v>
      </c>
    </row>
    <row r="619" spans="1:8" ht="31.5" x14ac:dyDescent="0.25">
      <c r="A619" s="52" t="s">
        <v>116</v>
      </c>
      <c r="B619" s="53" t="s">
        <v>279</v>
      </c>
      <c r="C619" s="53"/>
      <c r="D619" s="57"/>
      <c r="E619" s="57"/>
      <c r="F619" s="55">
        <f>F659+F620</f>
        <v>445880.2</v>
      </c>
      <c r="G619" s="55">
        <f t="shared" ref="G619:H619" si="272">G659+G620</f>
        <v>456943.70000000007</v>
      </c>
      <c r="H619" s="55">
        <f t="shared" si="272"/>
        <v>533269.60000000009</v>
      </c>
    </row>
    <row r="620" spans="1:8" x14ac:dyDescent="0.25">
      <c r="A620" s="50" t="s">
        <v>205</v>
      </c>
      <c r="B620" s="75" t="s">
        <v>628</v>
      </c>
      <c r="C620" s="75"/>
      <c r="D620" s="3"/>
      <c r="E620" s="3"/>
      <c r="F620" s="7">
        <f>F621+F654+F651+F644</f>
        <v>27934.699999999997</v>
      </c>
      <c r="G620" s="7">
        <f t="shared" ref="G620:H620" si="273">G621+G654+G651+G644</f>
        <v>81600.399999999994</v>
      </c>
      <c r="H620" s="7">
        <f t="shared" si="273"/>
        <v>158002.5</v>
      </c>
    </row>
    <row r="621" spans="1:8" ht="31.5" x14ac:dyDescent="0.25">
      <c r="A621" s="81" t="s">
        <v>690</v>
      </c>
      <c r="B621" s="75" t="s">
        <v>629</v>
      </c>
      <c r="C621" s="75"/>
      <c r="D621" s="3"/>
      <c r="E621" s="3"/>
      <c r="F621" s="7">
        <f>F622+F624+F627+F629+F635+F637+F639+F642+F632</f>
        <v>18970.099999999999</v>
      </c>
      <c r="G621" s="7">
        <f t="shared" ref="G621:H621" si="274">G622+G624+G627+G629+G635+G637+G639+G642+G632</f>
        <v>18268.400000000001</v>
      </c>
      <c r="H621" s="7">
        <f t="shared" si="274"/>
        <v>18268.400000000001</v>
      </c>
    </row>
    <row r="622" spans="1:8" ht="47.25" x14ac:dyDescent="0.25">
      <c r="A622" s="105" t="s">
        <v>630</v>
      </c>
      <c r="B622" s="75" t="s">
        <v>631</v>
      </c>
      <c r="C622" s="75"/>
      <c r="D622" s="3"/>
      <c r="E622" s="3"/>
      <c r="F622" s="7">
        <f>F623</f>
        <v>1502.5</v>
      </c>
      <c r="G622" s="7">
        <f t="shared" ref="G622:H622" si="275">G623</f>
        <v>1451.3</v>
      </c>
      <c r="H622" s="7">
        <f t="shared" si="275"/>
        <v>1451.3</v>
      </c>
    </row>
    <row r="623" spans="1:8" ht="31.5" x14ac:dyDescent="0.25">
      <c r="A623" s="74" t="s">
        <v>90</v>
      </c>
      <c r="B623" s="75" t="s">
        <v>631</v>
      </c>
      <c r="C623" s="75" t="s">
        <v>49</v>
      </c>
      <c r="D623" s="3" t="s">
        <v>62</v>
      </c>
      <c r="E623" s="3" t="s">
        <v>20</v>
      </c>
      <c r="F623" s="7">
        <f>Ведомственная!G945</f>
        <v>1502.5</v>
      </c>
      <c r="G623" s="7">
        <f>Ведомственная!H945</f>
        <v>1451.3</v>
      </c>
      <c r="H623" s="7">
        <f>Ведомственная!I945</f>
        <v>1451.3</v>
      </c>
    </row>
    <row r="624" spans="1:8" ht="31.5" x14ac:dyDescent="0.25">
      <c r="A624" s="105" t="s">
        <v>632</v>
      </c>
      <c r="B624" s="75" t="s">
        <v>633</v>
      </c>
      <c r="C624" s="75"/>
      <c r="D624" s="3"/>
      <c r="E624" s="3"/>
      <c r="F624" s="7">
        <f>F625+F626</f>
        <v>4860.8</v>
      </c>
      <c r="G624" s="7">
        <f t="shared" ref="G624:H624" si="276">G625+G626</f>
        <v>4663.1000000000004</v>
      </c>
      <c r="H624" s="7">
        <f t="shared" si="276"/>
        <v>4663.1000000000004</v>
      </c>
    </row>
    <row r="625" spans="1:8" ht="31.5" x14ac:dyDescent="0.25">
      <c r="A625" s="168" t="s">
        <v>22</v>
      </c>
      <c r="B625" s="75" t="s">
        <v>633</v>
      </c>
      <c r="C625" s="75" t="s">
        <v>32</v>
      </c>
      <c r="D625" s="3" t="s">
        <v>62</v>
      </c>
      <c r="E625" s="3" t="s">
        <v>20</v>
      </c>
      <c r="F625" s="7">
        <f>Ведомственная!G947</f>
        <v>500</v>
      </c>
      <c r="G625" s="7">
        <f>Ведомственная!H947</f>
        <v>0</v>
      </c>
      <c r="H625" s="7">
        <f>Ведомственная!I947</f>
        <v>0</v>
      </c>
    </row>
    <row r="626" spans="1:8" ht="31.5" x14ac:dyDescent="0.25">
      <c r="A626" s="74" t="s">
        <v>90</v>
      </c>
      <c r="B626" s="75" t="s">
        <v>633</v>
      </c>
      <c r="C626" s="75" t="s">
        <v>49</v>
      </c>
      <c r="D626" s="3" t="s">
        <v>62</v>
      </c>
      <c r="E626" s="3" t="s">
        <v>20</v>
      </c>
      <c r="F626" s="7">
        <f>Ведомственная!G948</f>
        <v>4360.8</v>
      </c>
      <c r="G626" s="7">
        <f>Ведомственная!H948</f>
        <v>4663.1000000000004</v>
      </c>
      <c r="H626" s="7">
        <f>Ведомственная!I948</f>
        <v>4663.1000000000004</v>
      </c>
    </row>
    <row r="627" spans="1:8" ht="47.25" x14ac:dyDescent="0.25">
      <c r="A627" s="105" t="s">
        <v>634</v>
      </c>
      <c r="B627" s="75" t="s">
        <v>635</v>
      </c>
      <c r="C627" s="75"/>
      <c r="D627" s="3"/>
      <c r="E627" s="3"/>
      <c r="F627" s="7">
        <f>F628</f>
        <v>3004.9</v>
      </c>
      <c r="G627" s="7">
        <f t="shared" ref="G627:H627" si="277">G628</f>
        <v>2902.6</v>
      </c>
      <c r="H627" s="7">
        <f t="shared" si="277"/>
        <v>2902.6</v>
      </c>
    </row>
    <row r="628" spans="1:8" ht="31.5" x14ac:dyDescent="0.25">
      <c r="A628" s="74" t="s">
        <v>90</v>
      </c>
      <c r="B628" s="75" t="s">
        <v>635</v>
      </c>
      <c r="C628" s="75" t="s">
        <v>49</v>
      </c>
      <c r="D628" s="3" t="s">
        <v>62</v>
      </c>
      <c r="E628" s="3" t="s">
        <v>20</v>
      </c>
      <c r="F628" s="7">
        <f>Ведомственная!G950</f>
        <v>3004.9</v>
      </c>
      <c r="G628" s="7">
        <f>Ведомственная!H950</f>
        <v>2902.6</v>
      </c>
      <c r="H628" s="7">
        <f>Ведомственная!I950</f>
        <v>2902.6</v>
      </c>
    </row>
    <row r="629" spans="1:8" ht="47.25" x14ac:dyDescent="0.25">
      <c r="A629" s="105" t="s">
        <v>636</v>
      </c>
      <c r="B629" s="75" t="s">
        <v>637</v>
      </c>
      <c r="C629" s="75"/>
      <c r="D629" s="3"/>
      <c r="E629" s="3"/>
      <c r="F629" s="7">
        <f>F630+F631</f>
        <v>1502.4</v>
      </c>
      <c r="G629" s="7">
        <f t="shared" ref="G629:H629" si="278">G630+G631</f>
        <v>1451.2</v>
      </c>
      <c r="H629" s="7">
        <f t="shared" si="278"/>
        <v>1451.2</v>
      </c>
    </row>
    <row r="630" spans="1:8" ht="31.5" x14ac:dyDescent="0.25">
      <c r="A630" s="157" t="s">
        <v>22</v>
      </c>
      <c r="B630" s="75" t="s">
        <v>637</v>
      </c>
      <c r="C630" s="75" t="s">
        <v>32</v>
      </c>
      <c r="D630" s="3" t="s">
        <v>62</v>
      </c>
      <c r="E630" s="3" t="s">
        <v>20</v>
      </c>
      <c r="F630" s="7">
        <f>Ведомственная!G952</f>
        <v>1168.5</v>
      </c>
      <c r="G630" s="7">
        <f>Ведомственная!H952</f>
        <v>0</v>
      </c>
      <c r="H630" s="7">
        <f>Ведомственная!I952</f>
        <v>0</v>
      </c>
    </row>
    <row r="631" spans="1:8" ht="31.5" x14ac:dyDescent="0.25">
      <c r="A631" s="74" t="s">
        <v>90</v>
      </c>
      <c r="B631" s="75"/>
      <c r="C631" s="75" t="s">
        <v>49</v>
      </c>
      <c r="D631" s="3" t="s">
        <v>62</v>
      </c>
      <c r="E631" s="3" t="s">
        <v>20</v>
      </c>
      <c r="F631" s="7">
        <f>Ведомственная!G953</f>
        <v>333.9</v>
      </c>
      <c r="G631" s="7">
        <f>Ведомственная!H953</f>
        <v>1451.2</v>
      </c>
      <c r="H631" s="7">
        <f>Ведомственная!I953</f>
        <v>1451.2</v>
      </c>
    </row>
    <row r="632" spans="1:8" ht="78.75" x14ac:dyDescent="0.25">
      <c r="A632" s="105" t="s">
        <v>646</v>
      </c>
      <c r="B632" s="75" t="s">
        <v>647</v>
      </c>
      <c r="C632" s="75"/>
      <c r="D632" s="3"/>
      <c r="E632" s="3"/>
      <c r="F632" s="7">
        <f>F633+F634</f>
        <v>5326.9</v>
      </c>
      <c r="G632" s="7">
        <f t="shared" ref="G632:H632" si="279">G633+G634</f>
        <v>5096.6000000000004</v>
      </c>
      <c r="H632" s="7">
        <f t="shared" si="279"/>
        <v>5096.6000000000004</v>
      </c>
    </row>
    <row r="633" spans="1:8" ht="31.5" x14ac:dyDescent="0.25">
      <c r="A633" s="168" t="s">
        <v>22</v>
      </c>
      <c r="B633" s="75" t="s">
        <v>647</v>
      </c>
      <c r="C633" s="75" t="s">
        <v>32</v>
      </c>
      <c r="D633" s="3" t="s">
        <v>62</v>
      </c>
      <c r="E633" s="3" t="s">
        <v>24</v>
      </c>
      <c r="F633" s="7">
        <f>Ведомственная!G976</f>
        <v>47</v>
      </c>
      <c r="G633" s="7">
        <f>Ведомственная!H976</f>
        <v>0</v>
      </c>
      <c r="H633" s="7">
        <f>Ведомственная!I976</f>
        <v>0</v>
      </c>
    </row>
    <row r="634" spans="1:8" ht="31.5" x14ac:dyDescent="0.25">
      <c r="A634" s="74" t="s">
        <v>90</v>
      </c>
      <c r="B634" s="75" t="s">
        <v>647</v>
      </c>
      <c r="C634" s="75" t="s">
        <v>49</v>
      </c>
      <c r="D634" s="3" t="s">
        <v>62</v>
      </c>
      <c r="E634" s="3" t="s">
        <v>24</v>
      </c>
      <c r="F634" s="7">
        <f>Ведомственная!G977</f>
        <v>5279.9</v>
      </c>
      <c r="G634" s="7">
        <f>Ведомственная!H977</f>
        <v>5096.6000000000004</v>
      </c>
      <c r="H634" s="7">
        <f>Ведомственная!I977</f>
        <v>5096.6000000000004</v>
      </c>
    </row>
    <row r="635" spans="1:8" ht="47.25" x14ac:dyDescent="0.25">
      <c r="A635" s="105" t="s">
        <v>638</v>
      </c>
      <c r="B635" s="75" t="s">
        <v>639</v>
      </c>
      <c r="C635" s="75"/>
      <c r="D635" s="3"/>
      <c r="E635" s="3"/>
      <c r="F635" s="7">
        <f>F636</f>
        <v>1502.5</v>
      </c>
      <c r="G635" s="7">
        <f t="shared" ref="G635:H635" si="280">G636</f>
        <v>1451.3</v>
      </c>
      <c r="H635" s="7">
        <f t="shared" si="280"/>
        <v>1451.3</v>
      </c>
    </row>
    <row r="636" spans="1:8" ht="31.5" x14ac:dyDescent="0.25">
      <c r="A636" s="74" t="s">
        <v>90</v>
      </c>
      <c r="B636" s="75" t="s">
        <v>639</v>
      </c>
      <c r="C636" s="75" t="s">
        <v>49</v>
      </c>
      <c r="D636" s="3" t="s">
        <v>62</v>
      </c>
      <c r="E636" s="3" t="s">
        <v>20</v>
      </c>
      <c r="F636" s="7">
        <f>Ведомственная!G955</f>
        <v>1502.5</v>
      </c>
      <c r="G636" s="7">
        <f>Ведомственная!H955</f>
        <v>1451.3</v>
      </c>
      <c r="H636" s="7">
        <f>Ведомственная!I955</f>
        <v>1451.3</v>
      </c>
    </row>
    <row r="637" spans="1:8" ht="31.5" x14ac:dyDescent="0.25">
      <c r="A637" s="105" t="s">
        <v>691</v>
      </c>
      <c r="B637" s="75" t="s">
        <v>640</v>
      </c>
      <c r="C637" s="75"/>
      <c r="D637" s="3"/>
      <c r="E637" s="3"/>
      <c r="F637" s="7">
        <f>F638</f>
        <v>474.7</v>
      </c>
      <c r="G637" s="7">
        <f t="shared" ref="G637:H637" si="281">G638</f>
        <v>456.9</v>
      </c>
      <c r="H637" s="7">
        <f t="shared" si="281"/>
        <v>456.9</v>
      </c>
    </row>
    <row r="638" spans="1:8" ht="31.5" x14ac:dyDescent="0.25">
      <c r="A638" s="74" t="s">
        <v>90</v>
      </c>
      <c r="B638" s="75" t="s">
        <v>640</v>
      </c>
      <c r="C638" s="75" t="s">
        <v>49</v>
      </c>
      <c r="D638" s="3" t="s">
        <v>62</v>
      </c>
      <c r="E638" s="3" t="s">
        <v>20</v>
      </c>
      <c r="F638" s="7">
        <f>Ведомственная!G957</f>
        <v>474.7</v>
      </c>
      <c r="G638" s="7">
        <f>Ведомственная!H957</f>
        <v>456.9</v>
      </c>
      <c r="H638" s="7">
        <f>Ведомственная!I957</f>
        <v>456.9</v>
      </c>
    </row>
    <row r="639" spans="1:8" ht="63" x14ac:dyDescent="0.25">
      <c r="A639" s="105" t="s">
        <v>861</v>
      </c>
      <c r="B639" s="75" t="s">
        <v>641</v>
      </c>
      <c r="C639" s="75"/>
      <c r="D639" s="3"/>
      <c r="E639" s="3"/>
      <c r="F639" s="7">
        <f>F640+F641</f>
        <v>80.099999999999994</v>
      </c>
      <c r="G639" s="7">
        <f t="shared" ref="G639:H639" si="282">G640+G641</f>
        <v>80.099999999999994</v>
      </c>
      <c r="H639" s="7">
        <f t="shared" si="282"/>
        <v>80.099999999999994</v>
      </c>
    </row>
    <row r="640" spans="1:8" ht="31.5" x14ac:dyDescent="0.25">
      <c r="A640" s="168" t="s">
        <v>22</v>
      </c>
      <c r="B640" s="75" t="s">
        <v>641</v>
      </c>
      <c r="C640" s="75" t="s">
        <v>32</v>
      </c>
      <c r="D640" s="3" t="s">
        <v>62</v>
      </c>
      <c r="E640" s="3" t="s">
        <v>20</v>
      </c>
      <c r="F640" s="7">
        <f>Ведомственная!G959</f>
        <v>3.6</v>
      </c>
      <c r="G640" s="7">
        <f>Ведомственная!H959</f>
        <v>0</v>
      </c>
      <c r="H640" s="7">
        <f>Ведомственная!I959</f>
        <v>0</v>
      </c>
    </row>
    <row r="641" spans="1:8" ht="31.5" x14ac:dyDescent="0.25">
      <c r="A641" s="74" t="s">
        <v>90</v>
      </c>
      <c r="B641" s="75" t="s">
        <v>641</v>
      </c>
      <c r="C641" s="75" t="s">
        <v>49</v>
      </c>
      <c r="D641" s="3" t="s">
        <v>62</v>
      </c>
      <c r="E641" s="3" t="s">
        <v>20</v>
      </c>
      <c r="F641" s="7">
        <f>Ведомственная!G960</f>
        <v>76.5</v>
      </c>
      <c r="G641" s="7">
        <f>Ведомственная!H960</f>
        <v>80.099999999999994</v>
      </c>
      <c r="H641" s="7">
        <f>Ведомственная!I960</f>
        <v>80.099999999999994</v>
      </c>
    </row>
    <row r="642" spans="1:8" ht="78.75" x14ac:dyDescent="0.25">
      <c r="A642" s="138" t="s">
        <v>692</v>
      </c>
      <c r="B642" s="3" t="s">
        <v>642</v>
      </c>
      <c r="C642" s="3"/>
      <c r="D642" s="3"/>
      <c r="E642" s="3"/>
      <c r="F642" s="7">
        <f>F643</f>
        <v>715.3</v>
      </c>
      <c r="G642" s="7">
        <f t="shared" ref="G642:H642" si="283">G643</f>
        <v>715.3</v>
      </c>
      <c r="H642" s="7">
        <f t="shared" si="283"/>
        <v>715.3</v>
      </c>
    </row>
    <row r="643" spans="1:8" ht="31.5" x14ac:dyDescent="0.25">
      <c r="A643" s="157" t="s">
        <v>22</v>
      </c>
      <c r="B643" s="3" t="s">
        <v>642</v>
      </c>
      <c r="C643" s="3" t="s">
        <v>32</v>
      </c>
      <c r="D643" s="3" t="s">
        <v>62</v>
      </c>
      <c r="E643" s="3" t="s">
        <v>20</v>
      </c>
      <c r="F643" s="7">
        <f>Ведомственная!G962</f>
        <v>715.3</v>
      </c>
      <c r="G643" s="7">
        <f>Ведомственная!H962</f>
        <v>715.3</v>
      </c>
      <c r="H643" s="7">
        <f>Ведомственная!I962</f>
        <v>715.3</v>
      </c>
    </row>
    <row r="644" spans="1:8" x14ac:dyDescent="0.25">
      <c r="A644" s="139" t="s">
        <v>779</v>
      </c>
      <c r="B644" s="3" t="s">
        <v>780</v>
      </c>
      <c r="C644" s="3"/>
      <c r="D644" s="3"/>
      <c r="E644" s="3"/>
      <c r="F644" s="7">
        <f>F645+F648</f>
        <v>8964.6</v>
      </c>
      <c r="G644" s="7">
        <f t="shared" ref="G644:H644" si="284">G645+G648</f>
        <v>4470.3999999999996</v>
      </c>
      <c r="H644" s="7">
        <f t="shared" si="284"/>
        <v>4599.1000000000004</v>
      </c>
    </row>
    <row r="645" spans="1:8" ht="31.5" x14ac:dyDescent="0.25">
      <c r="A645" s="117" t="s">
        <v>645</v>
      </c>
      <c r="B645" s="3" t="s">
        <v>781</v>
      </c>
      <c r="C645" s="3"/>
      <c r="D645" s="3"/>
      <c r="E645" s="3"/>
      <c r="F645" s="7">
        <f>F646+F647</f>
        <v>4619.6000000000004</v>
      </c>
      <c r="G645" s="7">
        <f t="shared" ref="G645:H645" si="285">G646+G647</f>
        <v>0</v>
      </c>
      <c r="H645" s="7">
        <f t="shared" si="285"/>
        <v>0</v>
      </c>
    </row>
    <row r="646" spans="1:8" ht="31.5" x14ac:dyDescent="0.25">
      <c r="A646" s="157" t="s">
        <v>90</v>
      </c>
      <c r="B646" s="3" t="s">
        <v>781</v>
      </c>
      <c r="C646" s="3" t="s">
        <v>49</v>
      </c>
      <c r="D646" s="3" t="s">
        <v>62</v>
      </c>
      <c r="E646" s="3" t="s">
        <v>24</v>
      </c>
      <c r="F646" s="7">
        <f>Ведомственная!G980</f>
        <v>3464.7</v>
      </c>
      <c r="G646" s="7">
        <f>Ведомственная!H980</f>
        <v>0</v>
      </c>
      <c r="H646" s="7">
        <f>Ведомственная!I980</f>
        <v>0</v>
      </c>
    </row>
    <row r="647" spans="1:8" x14ac:dyDescent="0.25">
      <c r="A647" s="74" t="s">
        <v>10</v>
      </c>
      <c r="B647" s="3" t="s">
        <v>781</v>
      </c>
      <c r="C647" s="3" t="s">
        <v>36</v>
      </c>
      <c r="D647" s="3" t="s">
        <v>62</v>
      </c>
      <c r="E647" s="3" t="s">
        <v>24</v>
      </c>
      <c r="F647" s="7">
        <f>Ведомственная!G981</f>
        <v>1154.9000000000001</v>
      </c>
      <c r="G647" s="7">
        <f>Ведомственная!H981</f>
        <v>0</v>
      </c>
      <c r="H647" s="7">
        <f>Ведомственная!I981</f>
        <v>0</v>
      </c>
    </row>
    <row r="648" spans="1:8" ht="78.75" x14ac:dyDescent="0.25">
      <c r="A648" s="118" t="s">
        <v>782</v>
      </c>
      <c r="B648" s="3" t="s">
        <v>783</v>
      </c>
      <c r="C648" s="3"/>
      <c r="D648" s="3"/>
      <c r="E648" s="3"/>
      <c r="F648" s="7">
        <f>F649</f>
        <v>4345</v>
      </c>
      <c r="G648" s="7">
        <f t="shared" ref="G648:H648" si="286">G649</f>
        <v>4470.3999999999996</v>
      </c>
      <c r="H648" s="7">
        <f t="shared" si="286"/>
        <v>4599.1000000000004</v>
      </c>
    </row>
    <row r="649" spans="1:8" ht="31.5" x14ac:dyDescent="0.25">
      <c r="A649" s="157" t="s">
        <v>90</v>
      </c>
      <c r="B649" s="3" t="s">
        <v>783</v>
      </c>
      <c r="C649" s="3" t="s">
        <v>49</v>
      </c>
      <c r="D649" s="3" t="s">
        <v>62</v>
      </c>
      <c r="E649" s="3" t="s">
        <v>24</v>
      </c>
      <c r="F649" s="7">
        <f>Ведомственная!G983</f>
        <v>4345</v>
      </c>
      <c r="G649" s="7">
        <f>Ведомственная!H983</f>
        <v>4470.3999999999996</v>
      </c>
      <c r="H649" s="7">
        <f>Ведомственная!I983</f>
        <v>4599.1000000000004</v>
      </c>
    </row>
    <row r="650" spans="1:8" x14ac:dyDescent="0.25">
      <c r="A650" s="157"/>
      <c r="B650" s="3"/>
      <c r="C650" s="3"/>
      <c r="D650" s="3"/>
      <c r="E650" s="3"/>
      <c r="F650" s="7"/>
      <c r="G650" s="7"/>
      <c r="H650" s="7"/>
    </row>
    <row r="651" spans="1:8" x14ac:dyDescent="0.25">
      <c r="A651" s="139" t="s">
        <v>773</v>
      </c>
      <c r="B651" s="3" t="s">
        <v>774</v>
      </c>
      <c r="C651" s="3"/>
      <c r="D651" s="3"/>
      <c r="E651" s="3"/>
      <c r="F651" s="7">
        <f>F652</f>
        <v>0</v>
      </c>
      <c r="G651" s="7">
        <f t="shared" ref="G651:H652" si="287">G652</f>
        <v>12012</v>
      </c>
      <c r="H651" s="7">
        <f t="shared" si="287"/>
        <v>0</v>
      </c>
    </row>
    <row r="652" spans="1:8" ht="31.5" x14ac:dyDescent="0.25">
      <c r="A652" s="157" t="s">
        <v>775</v>
      </c>
      <c r="B652" s="3" t="s">
        <v>776</v>
      </c>
      <c r="C652" s="3"/>
      <c r="D652" s="3"/>
      <c r="E652" s="3"/>
      <c r="F652" s="7">
        <f>F653</f>
        <v>0</v>
      </c>
      <c r="G652" s="7">
        <f t="shared" si="287"/>
        <v>12012</v>
      </c>
      <c r="H652" s="7">
        <f t="shared" si="287"/>
        <v>0</v>
      </c>
    </row>
    <row r="653" spans="1:8" ht="31.5" x14ac:dyDescent="0.25">
      <c r="A653" s="157" t="s">
        <v>90</v>
      </c>
      <c r="B653" s="3" t="s">
        <v>776</v>
      </c>
      <c r="C653" s="3" t="s">
        <v>49</v>
      </c>
      <c r="D653" s="3" t="s">
        <v>62</v>
      </c>
      <c r="E653" s="3" t="s">
        <v>20</v>
      </c>
      <c r="F653" s="7">
        <f>Ведомственная!G965</f>
        <v>0</v>
      </c>
      <c r="G653" s="7">
        <f>Ведомственная!H965</f>
        <v>12012</v>
      </c>
      <c r="H653" s="7">
        <f>Ведомственная!I965</f>
        <v>0</v>
      </c>
    </row>
    <row r="654" spans="1:8" x14ac:dyDescent="0.25">
      <c r="A654" s="139" t="s">
        <v>669</v>
      </c>
      <c r="B654" s="3" t="s">
        <v>643</v>
      </c>
      <c r="C654" s="3"/>
      <c r="D654" s="3"/>
      <c r="E654" s="3"/>
      <c r="F654" s="7">
        <f>F655+F657</f>
        <v>0</v>
      </c>
      <c r="G654" s="7">
        <f t="shared" ref="G654:H654" si="288">G655+G657</f>
        <v>46849.600000000006</v>
      </c>
      <c r="H654" s="7">
        <f t="shared" si="288"/>
        <v>135135</v>
      </c>
    </row>
    <row r="655" spans="1:8" ht="31.5" x14ac:dyDescent="0.25">
      <c r="A655" s="116" t="s">
        <v>777</v>
      </c>
      <c r="B655" s="3" t="s">
        <v>778</v>
      </c>
      <c r="C655" s="3"/>
      <c r="D655" s="3"/>
      <c r="E655" s="3"/>
      <c r="F655" s="7">
        <f>F656</f>
        <v>0</v>
      </c>
      <c r="G655" s="7">
        <f t="shared" ref="G655:H655" si="289">G656</f>
        <v>0</v>
      </c>
      <c r="H655" s="7">
        <f t="shared" si="289"/>
        <v>135135</v>
      </c>
    </row>
    <row r="656" spans="1:8" ht="31.5" x14ac:dyDescent="0.25">
      <c r="A656" s="157" t="s">
        <v>90</v>
      </c>
      <c r="B656" s="3" t="s">
        <v>778</v>
      </c>
      <c r="C656" s="3" t="s">
        <v>49</v>
      </c>
      <c r="D656" s="3" t="s">
        <v>62</v>
      </c>
      <c r="E656" s="3" t="s">
        <v>20</v>
      </c>
      <c r="F656" s="7">
        <f>Ведомственная!G968</f>
        <v>0</v>
      </c>
      <c r="G656" s="7">
        <f>Ведомственная!H968</f>
        <v>0</v>
      </c>
      <c r="H656" s="7">
        <f>Ведомственная!I968</f>
        <v>135135</v>
      </c>
    </row>
    <row r="657" spans="1:8" ht="63" x14ac:dyDescent="0.25">
      <c r="A657" s="105" t="s">
        <v>926</v>
      </c>
      <c r="B657" s="75" t="s">
        <v>644</v>
      </c>
      <c r="C657" s="75"/>
      <c r="D657" s="3"/>
      <c r="E657" s="3"/>
      <c r="F657" s="7">
        <f>F658</f>
        <v>0</v>
      </c>
      <c r="G657" s="7">
        <f t="shared" ref="G657:H657" si="290">G658</f>
        <v>46849.600000000006</v>
      </c>
      <c r="H657" s="7">
        <f t="shared" si="290"/>
        <v>0</v>
      </c>
    </row>
    <row r="658" spans="1:8" ht="31.5" x14ac:dyDescent="0.25">
      <c r="A658" s="74" t="s">
        <v>622</v>
      </c>
      <c r="B658" s="75" t="s">
        <v>644</v>
      </c>
      <c r="C658" s="75" t="s">
        <v>49</v>
      </c>
      <c r="D658" s="3" t="s">
        <v>62</v>
      </c>
      <c r="E658" s="3" t="s">
        <v>20</v>
      </c>
      <c r="F658" s="7">
        <f>Ведомственная!G970</f>
        <v>0</v>
      </c>
      <c r="G658" s="7">
        <f>Ведомственная!H970</f>
        <v>46849.600000000006</v>
      </c>
      <c r="H658" s="7">
        <f>Ведомственная!I970</f>
        <v>0</v>
      </c>
    </row>
    <row r="659" spans="1:8" x14ac:dyDescent="0.25">
      <c r="A659" s="74" t="s">
        <v>162</v>
      </c>
      <c r="B659" s="80" t="s">
        <v>616</v>
      </c>
      <c r="C659" s="75"/>
      <c r="D659" s="3"/>
      <c r="E659" s="3"/>
      <c r="F659" s="7">
        <f>F660+F678+F684+F666</f>
        <v>417945.5</v>
      </c>
      <c r="G659" s="7">
        <f t="shared" ref="G659:H659" si="291">G660+G678+G684+G666</f>
        <v>375343.30000000005</v>
      </c>
      <c r="H659" s="7">
        <f t="shared" si="291"/>
        <v>375267.10000000003</v>
      </c>
    </row>
    <row r="660" spans="1:8" ht="31.5" x14ac:dyDescent="0.25">
      <c r="A660" s="74" t="s">
        <v>617</v>
      </c>
      <c r="B660" s="75" t="s">
        <v>618</v>
      </c>
      <c r="C660" s="75"/>
      <c r="D660" s="3"/>
      <c r="E660" s="3"/>
      <c r="F660" s="7">
        <f>F661</f>
        <v>22795.8</v>
      </c>
      <c r="G660" s="7">
        <f t="shared" ref="G660:H660" si="292">G661</f>
        <v>21333</v>
      </c>
      <c r="H660" s="7">
        <f t="shared" si="292"/>
        <v>21333</v>
      </c>
    </row>
    <row r="661" spans="1:8" x14ac:dyDescent="0.25">
      <c r="A661" s="74" t="s">
        <v>18</v>
      </c>
      <c r="B661" s="75" t="s">
        <v>619</v>
      </c>
      <c r="C661" s="75"/>
      <c r="D661" s="3"/>
      <c r="E661" s="3"/>
      <c r="F661" s="7">
        <f>SUM(F662:F665)</f>
        <v>22795.8</v>
      </c>
      <c r="G661" s="7">
        <f t="shared" ref="G661:H661" si="293">SUM(G662:G665)</f>
        <v>21333</v>
      </c>
      <c r="H661" s="7">
        <f t="shared" si="293"/>
        <v>21333</v>
      </c>
    </row>
    <row r="662" spans="1:8" ht="63" x14ac:dyDescent="0.25">
      <c r="A662" s="74" t="s">
        <v>21</v>
      </c>
      <c r="B662" s="75" t="s">
        <v>619</v>
      </c>
      <c r="C662" s="75" t="s">
        <v>31</v>
      </c>
      <c r="D662" s="3" t="s">
        <v>62</v>
      </c>
      <c r="E662" s="3" t="s">
        <v>17</v>
      </c>
      <c r="F662" s="7">
        <f>Ведомственная!G915</f>
        <v>8282.5</v>
      </c>
      <c r="G662" s="7">
        <f>Ведомственная!H915</f>
        <v>12417</v>
      </c>
      <c r="H662" s="7">
        <f>Ведомственная!I915</f>
        <v>12417</v>
      </c>
    </row>
    <row r="663" spans="1:8" ht="31.5" x14ac:dyDescent="0.25">
      <c r="A663" s="74" t="s">
        <v>22</v>
      </c>
      <c r="B663" s="75" t="s">
        <v>619</v>
      </c>
      <c r="C663" s="75" t="s">
        <v>32</v>
      </c>
      <c r="D663" s="3" t="s">
        <v>62</v>
      </c>
      <c r="E663" s="3" t="s">
        <v>17</v>
      </c>
      <c r="F663" s="7">
        <f>Ведомственная!G916</f>
        <v>6968.3</v>
      </c>
      <c r="G663" s="7">
        <f>Ведомственная!H916</f>
        <v>8566</v>
      </c>
      <c r="H663" s="7">
        <f>Ведомственная!I916</f>
        <v>8566</v>
      </c>
    </row>
    <row r="664" spans="1:8" x14ac:dyDescent="0.25">
      <c r="A664" s="74" t="s">
        <v>19</v>
      </c>
      <c r="B664" s="75" t="s">
        <v>619</v>
      </c>
      <c r="C664" s="75" t="s">
        <v>39</v>
      </c>
      <c r="D664" s="3" t="s">
        <v>62</v>
      </c>
      <c r="E664" s="3" t="s">
        <v>17</v>
      </c>
      <c r="F664" s="7">
        <f>Ведомственная!G917</f>
        <v>265</v>
      </c>
      <c r="G664" s="7">
        <f>Ведомственная!H917</f>
        <v>290</v>
      </c>
      <c r="H664" s="7">
        <f>Ведомственная!I917</f>
        <v>290</v>
      </c>
    </row>
    <row r="665" spans="1:8" ht="31.5" x14ac:dyDescent="0.25">
      <c r="A665" s="74" t="s">
        <v>90</v>
      </c>
      <c r="B665" s="75" t="s">
        <v>619</v>
      </c>
      <c r="C665" s="75" t="s">
        <v>49</v>
      </c>
      <c r="D665" s="3" t="s">
        <v>62</v>
      </c>
      <c r="E665" s="3" t="s">
        <v>17</v>
      </c>
      <c r="F665" s="7">
        <f>Ведомственная!G918</f>
        <v>7280</v>
      </c>
      <c r="G665" s="7">
        <f>Ведомственная!H918</f>
        <v>60</v>
      </c>
      <c r="H665" s="7">
        <f>Ведомственная!I918</f>
        <v>60</v>
      </c>
    </row>
    <row r="666" spans="1:8" ht="31.5" x14ac:dyDescent="0.25">
      <c r="A666" s="74" t="s">
        <v>648</v>
      </c>
      <c r="B666" s="82" t="s">
        <v>649</v>
      </c>
      <c r="C666" s="75"/>
      <c r="D666" s="3"/>
      <c r="E666" s="3"/>
      <c r="F666" s="7">
        <f>F667+F670+F673+F675</f>
        <v>16015.300000000001</v>
      </c>
      <c r="G666" s="7">
        <f t="shared" ref="G666:H666" si="294">G667+G670+G673+G675</f>
        <v>13315.4</v>
      </c>
      <c r="H666" s="7">
        <f t="shared" si="294"/>
        <v>13315.4</v>
      </c>
    </row>
    <row r="667" spans="1:8" x14ac:dyDescent="0.25">
      <c r="A667" s="74" t="s">
        <v>27</v>
      </c>
      <c r="B667" s="82" t="s">
        <v>650</v>
      </c>
      <c r="C667" s="75"/>
      <c r="D667" s="3"/>
      <c r="E667" s="3"/>
      <c r="F667" s="7">
        <f>F668+F669</f>
        <v>14710.2</v>
      </c>
      <c r="G667" s="7">
        <f t="shared" ref="G667:H667" si="295">G668+G669</f>
        <v>11212.6</v>
      </c>
      <c r="H667" s="7">
        <f t="shared" si="295"/>
        <v>11212.6</v>
      </c>
    </row>
    <row r="668" spans="1:8" ht="63" x14ac:dyDescent="0.25">
      <c r="A668" s="74" t="s">
        <v>21</v>
      </c>
      <c r="B668" s="82" t="s">
        <v>650</v>
      </c>
      <c r="C668" s="75">
        <v>100</v>
      </c>
      <c r="D668" s="3" t="s">
        <v>62</v>
      </c>
      <c r="E668" s="3" t="s">
        <v>61</v>
      </c>
      <c r="F668" s="7">
        <f>Ведомственная!G989</f>
        <v>14709.2</v>
      </c>
      <c r="G668" s="7">
        <f>Ведомственная!H989</f>
        <v>11211.6</v>
      </c>
      <c r="H668" s="7">
        <f>Ведомственная!I989</f>
        <v>11211.6</v>
      </c>
    </row>
    <row r="669" spans="1:8" ht="31.5" x14ac:dyDescent="0.25">
      <c r="A669" s="74" t="s">
        <v>22</v>
      </c>
      <c r="B669" s="82" t="s">
        <v>650</v>
      </c>
      <c r="C669" s="75">
        <v>200</v>
      </c>
      <c r="D669" s="3" t="s">
        <v>62</v>
      </c>
      <c r="E669" s="3" t="s">
        <v>61</v>
      </c>
      <c r="F669" s="7">
        <f>Ведомственная!G990</f>
        <v>1</v>
      </c>
      <c r="G669" s="7">
        <f>Ведомственная!H990</f>
        <v>1</v>
      </c>
      <c r="H669" s="7">
        <f>Ведомственная!I990</f>
        <v>1</v>
      </c>
    </row>
    <row r="670" spans="1:8" x14ac:dyDescent="0.25">
      <c r="A670" s="74" t="s">
        <v>35</v>
      </c>
      <c r="B670" s="82" t="s">
        <v>651</v>
      </c>
      <c r="C670" s="75"/>
      <c r="D670" s="3"/>
      <c r="E670" s="3"/>
      <c r="F670" s="7">
        <f>F671+F672</f>
        <v>291.09999999999997</v>
      </c>
      <c r="G670" s="7">
        <f t="shared" ref="G670:H670" si="296">G671+G672</f>
        <v>406.79999999999995</v>
      </c>
      <c r="H670" s="7">
        <f t="shared" si="296"/>
        <v>406.79999999999995</v>
      </c>
    </row>
    <row r="671" spans="1:8" ht="31.5" x14ac:dyDescent="0.25">
      <c r="A671" s="74" t="s">
        <v>22</v>
      </c>
      <c r="B671" s="82" t="s">
        <v>651</v>
      </c>
      <c r="C671" s="75">
        <v>200</v>
      </c>
      <c r="D671" s="3" t="s">
        <v>62</v>
      </c>
      <c r="E671" s="3" t="s">
        <v>61</v>
      </c>
      <c r="F671" s="7">
        <f>Ведомственная!G992</f>
        <v>264.2</v>
      </c>
      <c r="G671" s="7">
        <f>Ведомственная!H992</f>
        <v>379.9</v>
      </c>
      <c r="H671" s="7">
        <f>Ведомственная!I992</f>
        <v>379.9</v>
      </c>
    </row>
    <row r="672" spans="1:8" x14ac:dyDescent="0.25">
      <c r="A672" s="74" t="s">
        <v>10</v>
      </c>
      <c r="B672" s="82" t="s">
        <v>651</v>
      </c>
      <c r="C672" s="75">
        <v>800</v>
      </c>
      <c r="D672" s="3" t="s">
        <v>62</v>
      </c>
      <c r="E672" s="3" t="s">
        <v>61</v>
      </c>
      <c r="F672" s="7">
        <f>Ведомственная!G993</f>
        <v>26.9</v>
      </c>
      <c r="G672" s="7">
        <f>Ведомственная!H993</f>
        <v>26.9</v>
      </c>
      <c r="H672" s="7">
        <f>Ведомственная!I993</f>
        <v>26.9</v>
      </c>
    </row>
    <row r="673" spans="1:8" ht="31.5" x14ac:dyDescent="0.25">
      <c r="A673" s="74" t="s">
        <v>37</v>
      </c>
      <c r="B673" s="82" t="s">
        <v>652</v>
      </c>
      <c r="C673" s="75"/>
      <c r="D673" s="3"/>
      <c r="E673" s="3"/>
      <c r="F673" s="7">
        <f>F674</f>
        <v>690.5</v>
      </c>
      <c r="G673" s="7">
        <f t="shared" ref="G673:H673" si="297">G674</f>
        <v>1220.2</v>
      </c>
      <c r="H673" s="7">
        <f t="shared" si="297"/>
        <v>1220.2</v>
      </c>
    </row>
    <row r="674" spans="1:8" ht="31.5" x14ac:dyDescent="0.25">
      <c r="A674" s="74" t="s">
        <v>22</v>
      </c>
      <c r="B674" s="82" t="s">
        <v>652</v>
      </c>
      <c r="C674" s="75">
        <v>200</v>
      </c>
      <c r="D674" s="3" t="s">
        <v>62</v>
      </c>
      <c r="E674" s="3" t="s">
        <v>61</v>
      </c>
      <c r="F674" s="7">
        <f>Ведомственная!G995</f>
        <v>690.5</v>
      </c>
      <c r="G674" s="7">
        <f>Ведомственная!H995</f>
        <v>1220.2</v>
      </c>
      <c r="H674" s="7">
        <f>Ведомственная!I995</f>
        <v>1220.2</v>
      </c>
    </row>
    <row r="675" spans="1:8" ht="31.5" x14ac:dyDescent="0.25">
      <c r="A675" s="74" t="s">
        <v>38</v>
      </c>
      <c r="B675" s="82" t="s">
        <v>653</v>
      </c>
      <c r="C675" s="75"/>
      <c r="D675" s="3"/>
      <c r="E675" s="3"/>
      <c r="F675" s="7">
        <f>F676+F677</f>
        <v>323.5</v>
      </c>
      <c r="G675" s="7">
        <f t="shared" ref="G675:H675" si="298">G676+G677</f>
        <v>475.79999999999995</v>
      </c>
      <c r="H675" s="7">
        <f t="shared" si="298"/>
        <v>475.79999999999995</v>
      </c>
    </row>
    <row r="676" spans="1:8" ht="31.5" x14ac:dyDescent="0.25">
      <c r="A676" s="74" t="s">
        <v>22</v>
      </c>
      <c r="B676" s="82" t="s">
        <v>653</v>
      </c>
      <c r="C676" s="75">
        <v>200</v>
      </c>
      <c r="D676" s="3" t="s">
        <v>62</v>
      </c>
      <c r="E676" s="3" t="s">
        <v>61</v>
      </c>
      <c r="F676" s="7">
        <f>Ведомственная!G997</f>
        <v>293.10000000000002</v>
      </c>
      <c r="G676" s="7">
        <f>Ведомственная!H997</f>
        <v>445.4</v>
      </c>
      <c r="H676" s="7">
        <f>Ведомственная!I997</f>
        <v>445.4</v>
      </c>
    </row>
    <row r="677" spans="1:8" x14ac:dyDescent="0.25">
      <c r="A677" s="74" t="s">
        <v>10</v>
      </c>
      <c r="B677" s="82" t="s">
        <v>653</v>
      </c>
      <c r="C677" s="75">
        <v>800</v>
      </c>
      <c r="D677" s="3" t="s">
        <v>62</v>
      </c>
      <c r="E677" s="3" t="s">
        <v>61</v>
      </c>
      <c r="F677" s="7">
        <f>Ведомственная!G998</f>
        <v>30.4</v>
      </c>
      <c r="G677" s="7">
        <f>Ведомственная!H998</f>
        <v>30.4</v>
      </c>
      <c r="H677" s="7">
        <f>Ведомственная!I998</f>
        <v>30.4</v>
      </c>
    </row>
    <row r="678" spans="1:8" ht="47.25" x14ac:dyDescent="0.25">
      <c r="A678" s="74" t="s">
        <v>713</v>
      </c>
      <c r="B678" s="75" t="s">
        <v>620</v>
      </c>
      <c r="C678" s="75"/>
      <c r="D678" s="3"/>
      <c r="E678" s="3"/>
      <c r="F678" s="7">
        <f>F679</f>
        <v>337321.2</v>
      </c>
      <c r="G678" s="7">
        <f t="shared" ref="G678:H678" si="299">G679</f>
        <v>340694.9</v>
      </c>
      <c r="H678" s="7">
        <f t="shared" si="299"/>
        <v>340618.7</v>
      </c>
    </row>
    <row r="679" spans="1:8" x14ac:dyDescent="0.25">
      <c r="A679" s="74" t="s">
        <v>248</v>
      </c>
      <c r="B679" s="75" t="s">
        <v>621</v>
      </c>
      <c r="C679" s="75"/>
      <c r="D679" s="3"/>
      <c r="E679" s="3"/>
      <c r="F679" s="7">
        <f>SUM(F680:F683)</f>
        <v>337321.2</v>
      </c>
      <c r="G679" s="7">
        <f t="shared" ref="G679:H679" si="300">SUM(G680:G683)</f>
        <v>340694.9</v>
      </c>
      <c r="H679" s="7">
        <f t="shared" si="300"/>
        <v>340618.7</v>
      </c>
    </row>
    <row r="680" spans="1:8" ht="63" x14ac:dyDescent="0.25">
      <c r="A680" s="74" t="s">
        <v>21</v>
      </c>
      <c r="B680" s="75" t="s">
        <v>621</v>
      </c>
      <c r="C680" s="75" t="s">
        <v>31</v>
      </c>
      <c r="D680" s="3" t="s">
        <v>62</v>
      </c>
      <c r="E680" s="3" t="s">
        <v>17</v>
      </c>
      <c r="F680" s="7">
        <f>Ведомственная!G921</f>
        <v>14852.8</v>
      </c>
      <c r="G680" s="7">
        <f>Ведомственная!H921</f>
        <v>0</v>
      </c>
      <c r="H680" s="7">
        <f>Ведомственная!I921</f>
        <v>0</v>
      </c>
    </row>
    <row r="681" spans="1:8" ht="31.5" x14ac:dyDescent="0.25">
      <c r="A681" s="74" t="s">
        <v>22</v>
      </c>
      <c r="B681" s="75" t="s">
        <v>621</v>
      </c>
      <c r="C681" s="75" t="s">
        <v>32</v>
      </c>
      <c r="D681" s="3" t="s">
        <v>62</v>
      </c>
      <c r="E681" s="3" t="s">
        <v>17</v>
      </c>
      <c r="F681" s="7">
        <f>Ведомственная!G922</f>
        <v>1772.6</v>
      </c>
      <c r="G681" s="7">
        <f>Ведомственная!H922</f>
        <v>0</v>
      </c>
      <c r="H681" s="7">
        <f>Ведомственная!I922</f>
        <v>0</v>
      </c>
    </row>
    <row r="682" spans="1:8" ht="31.5" x14ac:dyDescent="0.25">
      <c r="A682" s="74" t="s">
        <v>90</v>
      </c>
      <c r="B682" s="75" t="s">
        <v>621</v>
      </c>
      <c r="C682" s="75" t="s">
        <v>49</v>
      </c>
      <c r="D682" s="3" t="s">
        <v>62</v>
      </c>
      <c r="E682" s="3" t="s">
        <v>17</v>
      </c>
      <c r="F682" s="7">
        <f>Ведомственная!G923</f>
        <v>320631.09999999998</v>
      </c>
      <c r="G682" s="7">
        <f>Ведомственная!H923</f>
        <v>340694.9</v>
      </c>
      <c r="H682" s="7">
        <f>Ведомственная!I923</f>
        <v>340618.7</v>
      </c>
    </row>
    <row r="683" spans="1:8" x14ac:dyDescent="0.25">
      <c r="A683" s="74" t="s">
        <v>10</v>
      </c>
      <c r="B683" s="75" t="s">
        <v>621</v>
      </c>
      <c r="C683" s="75" t="s">
        <v>36</v>
      </c>
      <c r="D683" s="3" t="s">
        <v>62</v>
      </c>
      <c r="E683" s="3" t="s">
        <v>17</v>
      </c>
      <c r="F683" s="7">
        <f>Ведомственная!G924</f>
        <v>64.7</v>
      </c>
      <c r="G683" s="7">
        <f>Ведомственная!H924</f>
        <v>0</v>
      </c>
      <c r="H683" s="7">
        <f>Ведомственная!I924</f>
        <v>0</v>
      </c>
    </row>
    <row r="684" spans="1:8" ht="47.25" x14ac:dyDescent="0.25">
      <c r="A684" s="74" t="s">
        <v>623</v>
      </c>
      <c r="B684" s="75" t="s">
        <v>624</v>
      </c>
      <c r="C684" s="75"/>
      <c r="D684" s="3"/>
      <c r="E684" s="3"/>
      <c r="F684" s="7">
        <f>F685</f>
        <v>41813.199999999997</v>
      </c>
      <c r="G684" s="7">
        <f t="shared" ref="G684:H684" si="301">G685</f>
        <v>0</v>
      </c>
      <c r="H684" s="7">
        <f t="shared" si="301"/>
        <v>0</v>
      </c>
    </row>
    <row r="685" spans="1:8" x14ac:dyDescent="0.25">
      <c r="A685" s="74" t="s">
        <v>18</v>
      </c>
      <c r="B685" s="75" t="s">
        <v>702</v>
      </c>
      <c r="C685" s="75"/>
      <c r="D685" s="3"/>
      <c r="E685" s="3"/>
      <c r="F685" s="7">
        <f>F686+F687</f>
        <v>41813.199999999997</v>
      </c>
      <c r="G685" s="7">
        <f t="shared" ref="G685:H685" si="302">G686+G687</f>
        <v>0</v>
      </c>
      <c r="H685" s="7">
        <f t="shared" si="302"/>
        <v>0</v>
      </c>
    </row>
    <row r="686" spans="1:8" ht="31.5" x14ac:dyDescent="0.25">
      <c r="A686" s="74" t="s">
        <v>22</v>
      </c>
      <c r="B686" s="75" t="s">
        <v>702</v>
      </c>
      <c r="C686" s="75" t="s">
        <v>32</v>
      </c>
      <c r="D686" s="3" t="s">
        <v>62</v>
      </c>
      <c r="E686" s="3" t="s">
        <v>17</v>
      </c>
      <c r="F686" s="7">
        <f>Ведомственная!G927</f>
        <v>200.5</v>
      </c>
      <c r="G686" s="7">
        <f>Ведомственная!H927</f>
        <v>0</v>
      </c>
      <c r="H686" s="7">
        <f>Ведомственная!I927</f>
        <v>0</v>
      </c>
    </row>
    <row r="687" spans="1:8" ht="31.5" x14ac:dyDescent="0.25">
      <c r="A687" s="74" t="s">
        <v>90</v>
      </c>
      <c r="B687" s="75" t="s">
        <v>702</v>
      </c>
      <c r="C687" s="75" t="s">
        <v>49</v>
      </c>
      <c r="D687" s="3" t="s">
        <v>62</v>
      </c>
      <c r="E687" s="3" t="s">
        <v>17</v>
      </c>
      <c r="F687" s="7">
        <f>Ведомственная!G928</f>
        <v>41612.699999999997</v>
      </c>
      <c r="G687" s="7">
        <f>Ведомственная!H928</f>
        <v>0</v>
      </c>
      <c r="H687" s="7">
        <f>Ведомственная!I928</f>
        <v>0</v>
      </c>
    </row>
    <row r="688" spans="1:8" ht="31.5" x14ac:dyDescent="0.25">
      <c r="A688" s="52" t="s">
        <v>281</v>
      </c>
      <c r="B688" s="53" t="s">
        <v>280</v>
      </c>
      <c r="C688" s="53"/>
      <c r="D688" s="57"/>
      <c r="E688" s="57"/>
      <c r="F688" s="55">
        <f>F689+F728+F790+F719</f>
        <v>4418408.3</v>
      </c>
      <c r="G688" s="55">
        <f>G689+G728+G790+G719</f>
        <v>4230464.2000000011</v>
      </c>
      <c r="H688" s="55">
        <f>H689+H728+H790+H719</f>
        <v>4393978.1000000006</v>
      </c>
    </row>
    <row r="689" spans="1:8" ht="31.5" x14ac:dyDescent="0.25">
      <c r="A689" s="157" t="s">
        <v>165</v>
      </c>
      <c r="B689" s="20" t="s">
        <v>438</v>
      </c>
      <c r="C689" s="3"/>
      <c r="D689" s="3"/>
      <c r="E689" s="3"/>
      <c r="F689" s="7">
        <f>F690+F694+F705+F715</f>
        <v>144651.4</v>
      </c>
      <c r="G689" s="7">
        <f>G690+G694+G705+G715</f>
        <v>162290.29999999999</v>
      </c>
      <c r="H689" s="7">
        <f>H690+H694+H705+H715</f>
        <v>285012.59999999998</v>
      </c>
    </row>
    <row r="690" spans="1:8" ht="31.5" x14ac:dyDescent="0.25">
      <c r="A690" s="157" t="s">
        <v>829</v>
      </c>
      <c r="B690" s="20" t="s">
        <v>830</v>
      </c>
      <c r="C690" s="3"/>
      <c r="D690" s="3"/>
      <c r="E690" s="3"/>
      <c r="F690" s="7">
        <f>F691</f>
        <v>421</v>
      </c>
      <c r="G690" s="7">
        <f t="shared" ref="G690:H690" si="303">G691</f>
        <v>421</v>
      </c>
      <c r="H690" s="7">
        <f t="shared" si="303"/>
        <v>421</v>
      </c>
    </row>
    <row r="691" spans="1:8" x14ac:dyDescent="0.25">
      <c r="A691" s="157" t="s">
        <v>466</v>
      </c>
      <c r="B691" s="3" t="s">
        <v>831</v>
      </c>
      <c r="C691" s="3"/>
      <c r="D691" s="3"/>
      <c r="E691" s="3"/>
      <c r="F691" s="7">
        <f>F692+F693</f>
        <v>421</v>
      </c>
      <c r="G691" s="7">
        <f t="shared" ref="G691:H691" si="304">G692+G693</f>
        <v>421</v>
      </c>
      <c r="H691" s="7">
        <f t="shared" si="304"/>
        <v>421</v>
      </c>
    </row>
    <row r="692" spans="1:8" ht="31.5" x14ac:dyDescent="0.25">
      <c r="A692" s="157" t="s">
        <v>22</v>
      </c>
      <c r="B692" s="3" t="s">
        <v>831</v>
      </c>
      <c r="C692" s="3" t="s">
        <v>32</v>
      </c>
      <c r="D692" s="3" t="s">
        <v>47</v>
      </c>
      <c r="E692" s="3" t="s">
        <v>47</v>
      </c>
      <c r="F692" s="7">
        <f>Ведомственная!G1183</f>
        <v>371</v>
      </c>
      <c r="G692" s="7">
        <f>Ведомственная!H1183</f>
        <v>421</v>
      </c>
      <c r="H692" s="7">
        <f>Ведомственная!I1183</f>
        <v>421</v>
      </c>
    </row>
    <row r="693" spans="1:8" x14ac:dyDescent="0.25">
      <c r="A693" s="156" t="s">
        <v>19</v>
      </c>
      <c r="B693" s="140" t="s">
        <v>831</v>
      </c>
      <c r="C693" s="140" t="s">
        <v>39</v>
      </c>
      <c r="D693" s="3" t="s">
        <v>47</v>
      </c>
      <c r="E693" s="3" t="s">
        <v>47</v>
      </c>
      <c r="F693" s="7">
        <f>Ведомственная!G1184</f>
        <v>50</v>
      </c>
      <c r="G693" s="7">
        <f>Ведомственная!H1184</f>
        <v>0</v>
      </c>
      <c r="H693" s="7">
        <f>Ведомственная!I1184</f>
        <v>0</v>
      </c>
    </row>
    <row r="694" spans="1:8" x14ac:dyDescent="0.25">
      <c r="A694" s="144" t="s">
        <v>800</v>
      </c>
      <c r="B694" s="141" t="s">
        <v>801</v>
      </c>
      <c r="C694" s="140"/>
      <c r="D694" s="3"/>
      <c r="E694" s="3"/>
      <c r="F694" s="7">
        <f>F698+F700+F703+F695</f>
        <v>12829.5</v>
      </c>
      <c r="G694" s="7">
        <f t="shared" ref="G694:H694" si="305">G698+G700+G703+G695</f>
        <v>55196.800000000003</v>
      </c>
      <c r="H694" s="7">
        <f t="shared" si="305"/>
        <v>149889.9</v>
      </c>
    </row>
    <row r="695" spans="1:8" ht="31.5" x14ac:dyDescent="0.25">
      <c r="A695" s="66" t="s">
        <v>805</v>
      </c>
      <c r="B695" s="20" t="s">
        <v>921</v>
      </c>
      <c r="C695" s="3"/>
      <c r="D695" s="3"/>
      <c r="E695" s="3"/>
      <c r="F695" s="7">
        <f>SUM(F696:F697)</f>
        <v>3784.3999999999996</v>
      </c>
      <c r="G695" s="7">
        <f t="shared" ref="G695:H695" si="306">SUM(G696:G697)</f>
        <v>0</v>
      </c>
      <c r="H695" s="7">
        <f t="shared" si="306"/>
        <v>0</v>
      </c>
    </row>
    <row r="696" spans="1:8" ht="31.5" x14ac:dyDescent="0.25">
      <c r="A696" s="157" t="s">
        <v>22</v>
      </c>
      <c r="B696" s="20" t="s">
        <v>921</v>
      </c>
      <c r="C696" s="3" t="s">
        <v>32</v>
      </c>
      <c r="D696" s="3" t="s">
        <v>47</v>
      </c>
      <c r="E696" s="3" t="s">
        <v>20</v>
      </c>
      <c r="F696" s="7">
        <f>Ведомственная!G1066</f>
        <v>1182.3</v>
      </c>
      <c r="G696" s="7">
        <f>Ведомственная!H1066</f>
        <v>0</v>
      </c>
      <c r="H696" s="7">
        <f>Ведомственная!I1066</f>
        <v>0</v>
      </c>
    </row>
    <row r="697" spans="1:8" ht="31.5" x14ac:dyDescent="0.25">
      <c r="A697" s="157" t="s">
        <v>90</v>
      </c>
      <c r="B697" s="20" t="s">
        <v>921</v>
      </c>
      <c r="C697" s="3" t="s">
        <v>49</v>
      </c>
      <c r="D697" s="3" t="s">
        <v>47</v>
      </c>
      <c r="E697" s="3" t="s">
        <v>20</v>
      </c>
      <c r="F697" s="7">
        <f>Ведомственная!G1067</f>
        <v>2602.1</v>
      </c>
      <c r="G697" s="7">
        <f>Ведомственная!H1067</f>
        <v>0</v>
      </c>
      <c r="H697" s="7">
        <f>Ведомственная!I1067</f>
        <v>0</v>
      </c>
    </row>
    <row r="698" spans="1:8" ht="31.5" x14ac:dyDescent="0.25">
      <c r="A698" s="156" t="s">
        <v>441</v>
      </c>
      <c r="B698" s="141" t="s">
        <v>920</v>
      </c>
      <c r="C698" s="140"/>
      <c r="D698" s="3"/>
      <c r="E698" s="3"/>
      <c r="F698" s="7">
        <f>F699</f>
        <v>0</v>
      </c>
      <c r="G698" s="7">
        <f t="shared" ref="G698:H698" si="307">G699</f>
        <v>53743.5</v>
      </c>
      <c r="H698" s="7">
        <f t="shared" si="307"/>
        <v>148450.5</v>
      </c>
    </row>
    <row r="699" spans="1:8" ht="31.5" x14ac:dyDescent="0.25">
      <c r="A699" s="156" t="s">
        <v>90</v>
      </c>
      <c r="B699" s="141" t="s">
        <v>920</v>
      </c>
      <c r="C699" s="140" t="s">
        <v>49</v>
      </c>
      <c r="D699" s="3" t="s">
        <v>47</v>
      </c>
      <c r="E699" s="3" t="s">
        <v>20</v>
      </c>
      <c r="F699" s="7">
        <f>Ведомственная!G1069</f>
        <v>0</v>
      </c>
      <c r="G699" s="7">
        <f>Ведомственная!H1069</f>
        <v>53743.5</v>
      </c>
      <c r="H699" s="7">
        <f>Ведомственная!I1069</f>
        <v>148450.5</v>
      </c>
    </row>
    <row r="700" spans="1:8" ht="31.5" x14ac:dyDescent="0.25">
      <c r="A700" s="156" t="s">
        <v>442</v>
      </c>
      <c r="B700" s="141" t="s">
        <v>802</v>
      </c>
      <c r="C700" s="140"/>
      <c r="D700" s="3"/>
      <c r="E700" s="3"/>
      <c r="F700" s="7">
        <f>F701+F702</f>
        <v>1027.5999999999999</v>
      </c>
      <c r="G700" s="7">
        <f t="shared" ref="G700:H700" si="308">G701+G702</f>
        <v>1453.3</v>
      </c>
      <c r="H700" s="7">
        <f t="shared" si="308"/>
        <v>1439.4</v>
      </c>
    </row>
    <row r="701" spans="1:8" ht="31.5" x14ac:dyDescent="0.25">
      <c r="A701" s="156" t="s">
        <v>22</v>
      </c>
      <c r="B701" s="141" t="s">
        <v>802</v>
      </c>
      <c r="C701" s="140" t="s">
        <v>32</v>
      </c>
      <c r="D701" s="3" t="s">
        <v>47</v>
      </c>
      <c r="E701" s="3" t="s">
        <v>20</v>
      </c>
      <c r="F701" s="7">
        <f>Ведомственная!G1071</f>
        <v>0</v>
      </c>
      <c r="G701" s="7">
        <f>Ведомственная!H1071</f>
        <v>581.29999999999995</v>
      </c>
      <c r="H701" s="7">
        <f>Ведомственная!I1071</f>
        <v>863.6</v>
      </c>
    </row>
    <row r="702" spans="1:8" ht="31.5" x14ac:dyDescent="0.25">
      <c r="A702" s="156" t="s">
        <v>90</v>
      </c>
      <c r="B702" s="141" t="s">
        <v>802</v>
      </c>
      <c r="C702" s="140" t="s">
        <v>49</v>
      </c>
      <c r="D702" s="3" t="s">
        <v>47</v>
      </c>
      <c r="E702" s="3" t="s">
        <v>20</v>
      </c>
      <c r="F702" s="7">
        <f>Ведомственная!G1072</f>
        <v>1027.5999999999999</v>
      </c>
      <c r="G702" s="7">
        <f>Ведомственная!H1072</f>
        <v>872</v>
      </c>
      <c r="H702" s="7">
        <f>Ведомственная!I1072</f>
        <v>575.79999999999995</v>
      </c>
    </row>
    <row r="703" spans="1:8" ht="78.75" x14ac:dyDescent="0.25">
      <c r="A703" s="156" t="s">
        <v>803</v>
      </c>
      <c r="B703" s="20" t="s">
        <v>804</v>
      </c>
      <c r="C703" s="140"/>
      <c r="D703" s="3"/>
      <c r="E703" s="3"/>
      <c r="F703" s="7">
        <f>F704</f>
        <v>8017.5</v>
      </c>
      <c r="G703" s="7">
        <f t="shared" ref="G703:H703" si="309">G704</f>
        <v>0</v>
      </c>
      <c r="H703" s="7">
        <f t="shared" si="309"/>
        <v>0</v>
      </c>
    </row>
    <row r="704" spans="1:8" ht="31.5" x14ac:dyDescent="0.25">
      <c r="A704" s="156" t="s">
        <v>22</v>
      </c>
      <c r="B704" s="20" t="s">
        <v>804</v>
      </c>
      <c r="C704" s="140" t="s">
        <v>32</v>
      </c>
      <c r="D704" s="3" t="s">
        <v>47</v>
      </c>
      <c r="E704" s="3" t="s">
        <v>20</v>
      </c>
      <c r="F704" s="7">
        <f>Ведомственная!G1074</f>
        <v>8017.5</v>
      </c>
      <c r="G704" s="7">
        <f>Ведомственная!H1074</f>
        <v>0</v>
      </c>
      <c r="H704" s="7">
        <f>Ведомственная!I1074</f>
        <v>0</v>
      </c>
    </row>
    <row r="705" spans="1:8" x14ac:dyDescent="0.25">
      <c r="A705" s="156" t="s">
        <v>806</v>
      </c>
      <c r="B705" s="141" t="s">
        <v>807</v>
      </c>
      <c r="C705" s="140"/>
      <c r="D705" s="3"/>
      <c r="E705" s="3"/>
      <c r="F705" s="7">
        <f>F706+F709+F712</f>
        <v>106213.3</v>
      </c>
      <c r="G705" s="7">
        <f t="shared" ref="G705:H705" si="310">G706+G709+G712</f>
        <v>106672.5</v>
      </c>
      <c r="H705" s="7">
        <f t="shared" si="310"/>
        <v>103991.09999999999</v>
      </c>
    </row>
    <row r="706" spans="1:8" ht="63" x14ac:dyDescent="0.25">
      <c r="A706" s="145" t="s">
        <v>808</v>
      </c>
      <c r="B706" s="30" t="s">
        <v>809</v>
      </c>
      <c r="C706" s="140"/>
      <c r="D706" s="3"/>
      <c r="E706" s="3"/>
      <c r="F706" s="7">
        <f>F707+F708</f>
        <v>3527.8999999999996</v>
      </c>
      <c r="G706" s="7">
        <f t="shared" ref="G706:H706" si="311">G707+G708</f>
        <v>3527.8999999999996</v>
      </c>
      <c r="H706" s="7">
        <f t="shared" si="311"/>
        <v>3527.8999999999996</v>
      </c>
    </row>
    <row r="707" spans="1:8" ht="63" x14ac:dyDescent="0.25">
      <c r="A707" s="145" t="s">
        <v>21</v>
      </c>
      <c r="B707" s="30" t="s">
        <v>809</v>
      </c>
      <c r="C707" s="140" t="s">
        <v>31</v>
      </c>
      <c r="D707" s="3" t="s">
        <v>47</v>
      </c>
      <c r="E707" s="3" t="s">
        <v>20</v>
      </c>
      <c r="F707" s="7">
        <f>Ведомственная!G1077</f>
        <v>1139.2</v>
      </c>
      <c r="G707" s="7">
        <f>Ведомственная!H1077</f>
        <v>1078.8</v>
      </c>
      <c r="H707" s="7">
        <f>Ведомственная!I1077</f>
        <v>1078.8</v>
      </c>
    </row>
    <row r="708" spans="1:8" ht="31.5" x14ac:dyDescent="0.25">
      <c r="A708" s="156" t="s">
        <v>90</v>
      </c>
      <c r="B708" s="30" t="s">
        <v>809</v>
      </c>
      <c r="C708" s="140" t="s">
        <v>49</v>
      </c>
      <c r="D708" s="3" t="s">
        <v>47</v>
      </c>
      <c r="E708" s="3" t="s">
        <v>20</v>
      </c>
      <c r="F708" s="7">
        <f>Ведомственная!G1078</f>
        <v>2388.6999999999998</v>
      </c>
      <c r="G708" s="7">
        <f>Ведомственная!H1078</f>
        <v>2449.1</v>
      </c>
      <c r="H708" s="7">
        <f>Ведомственная!I1078</f>
        <v>2449.1</v>
      </c>
    </row>
    <row r="709" spans="1:8" ht="63" x14ac:dyDescent="0.25">
      <c r="A709" s="156" t="s">
        <v>810</v>
      </c>
      <c r="B709" s="141" t="s">
        <v>811</v>
      </c>
      <c r="C709" s="140"/>
      <c r="D709" s="3"/>
      <c r="E709" s="3"/>
      <c r="F709" s="7">
        <f>F710+F711</f>
        <v>8568.2000000000007</v>
      </c>
      <c r="G709" s="7">
        <f t="shared" ref="G709:H709" si="312">G710+G711</f>
        <v>8698.2000000000007</v>
      </c>
      <c r="H709" s="7">
        <f t="shared" si="312"/>
        <v>8855.5</v>
      </c>
    </row>
    <row r="710" spans="1:8" ht="63" x14ac:dyDescent="0.25">
      <c r="A710" s="156" t="s">
        <v>21</v>
      </c>
      <c r="B710" s="141" t="s">
        <v>811</v>
      </c>
      <c r="C710" s="140" t="s">
        <v>31</v>
      </c>
      <c r="D710" s="3" t="s">
        <v>47</v>
      </c>
      <c r="E710" s="3" t="s">
        <v>20</v>
      </c>
      <c r="F710" s="7">
        <f>Ведомственная!G1080</f>
        <v>2254.5</v>
      </c>
      <c r="G710" s="7">
        <f>Ведомственная!H1080</f>
        <v>2202.6999999999998</v>
      </c>
      <c r="H710" s="7">
        <f>Ведомственная!I1080</f>
        <v>2202.6999999999998</v>
      </c>
    </row>
    <row r="711" spans="1:8" ht="31.5" x14ac:dyDescent="0.25">
      <c r="A711" s="156" t="s">
        <v>90</v>
      </c>
      <c r="B711" s="141" t="s">
        <v>811</v>
      </c>
      <c r="C711" s="140" t="s">
        <v>49</v>
      </c>
      <c r="D711" s="3" t="s">
        <v>47</v>
      </c>
      <c r="E711" s="3" t="s">
        <v>20</v>
      </c>
      <c r="F711" s="7">
        <f>Ведомственная!G1081</f>
        <v>6313.7</v>
      </c>
      <c r="G711" s="7">
        <f>Ведомственная!H1081</f>
        <v>6495.5</v>
      </c>
      <c r="H711" s="7">
        <f>Ведомственная!I1081</f>
        <v>6652.8</v>
      </c>
    </row>
    <row r="712" spans="1:8" ht="47.25" x14ac:dyDescent="0.25">
      <c r="A712" s="156" t="s">
        <v>453</v>
      </c>
      <c r="B712" s="30" t="s">
        <v>812</v>
      </c>
      <c r="C712" s="140"/>
      <c r="D712" s="3"/>
      <c r="E712" s="3"/>
      <c r="F712" s="7">
        <f>F713+F714</f>
        <v>94117.2</v>
      </c>
      <c r="G712" s="7">
        <f t="shared" ref="G712:H712" si="313">G713+G714</f>
        <v>94446.399999999994</v>
      </c>
      <c r="H712" s="7">
        <f t="shared" si="313"/>
        <v>91607.7</v>
      </c>
    </row>
    <row r="713" spans="1:8" ht="63" x14ac:dyDescent="0.25">
      <c r="A713" s="145" t="s">
        <v>21</v>
      </c>
      <c r="B713" s="30" t="s">
        <v>812</v>
      </c>
      <c r="C713" s="140" t="s">
        <v>31</v>
      </c>
      <c r="D713" s="3" t="s">
        <v>47</v>
      </c>
      <c r="E713" s="3" t="s">
        <v>20</v>
      </c>
      <c r="F713" s="7">
        <f>Ведомственная!G1083</f>
        <v>32153.200000000001</v>
      </c>
      <c r="G713" s="7">
        <f>Ведомственная!H1083</f>
        <v>31378.9</v>
      </c>
      <c r="H713" s="7">
        <f>Ведомственная!I1083</f>
        <v>29206.6</v>
      </c>
    </row>
    <row r="714" spans="1:8" ht="31.5" x14ac:dyDescent="0.25">
      <c r="A714" s="157" t="s">
        <v>90</v>
      </c>
      <c r="B714" s="18" t="s">
        <v>812</v>
      </c>
      <c r="C714" s="3" t="s">
        <v>49</v>
      </c>
      <c r="D714" s="3" t="s">
        <v>47</v>
      </c>
      <c r="E714" s="3" t="s">
        <v>20</v>
      </c>
      <c r="F714" s="7">
        <f>Ведомственная!G1084</f>
        <v>61964</v>
      </c>
      <c r="G714" s="7">
        <f>Ведомственная!H1084</f>
        <v>63067.5</v>
      </c>
      <c r="H714" s="7">
        <f>Ведомственная!I1084</f>
        <v>62401.1</v>
      </c>
    </row>
    <row r="715" spans="1:8" s="143" customFormat="1" x14ac:dyDescent="0.25">
      <c r="A715" s="157" t="s">
        <v>796</v>
      </c>
      <c r="B715" s="20" t="s">
        <v>797</v>
      </c>
      <c r="C715" s="20"/>
      <c r="D715" s="3"/>
      <c r="E715" s="3"/>
      <c r="F715" s="7">
        <f>F716</f>
        <v>25187.599999999999</v>
      </c>
      <c r="G715" s="7">
        <f t="shared" ref="G715:H715" si="314">G716</f>
        <v>0</v>
      </c>
      <c r="H715" s="7">
        <f t="shared" si="314"/>
        <v>30710.6</v>
      </c>
    </row>
    <row r="716" spans="1:8" s="143" customFormat="1" ht="47.25" x14ac:dyDescent="0.25">
      <c r="A716" s="157" t="s">
        <v>798</v>
      </c>
      <c r="B716" s="20" t="s">
        <v>919</v>
      </c>
      <c r="C716" s="20"/>
      <c r="D716" s="3"/>
      <c r="E716" s="3"/>
      <c r="F716" s="7">
        <f>SUM(F717:F718)</f>
        <v>25187.599999999999</v>
      </c>
      <c r="G716" s="7">
        <f t="shared" ref="G716:H716" si="315">SUM(G717:G718)</f>
        <v>0</v>
      </c>
      <c r="H716" s="7">
        <f t="shared" si="315"/>
        <v>30710.6</v>
      </c>
    </row>
    <row r="717" spans="1:8" s="143" customFormat="1" ht="31.5" x14ac:dyDescent="0.25">
      <c r="A717" s="157" t="s">
        <v>22</v>
      </c>
      <c r="B717" s="20" t="s">
        <v>919</v>
      </c>
      <c r="C717" s="3" t="s">
        <v>32</v>
      </c>
      <c r="D717" s="3" t="s">
        <v>47</v>
      </c>
      <c r="E717" s="3" t="s">
        <v>17</v>
      </c>
      <c r="F717" s="7">
        <f>Ведомственная!G1015</f>
        <v>0</v>
      </c>
      <c r="G717" s="7">
        <f>Ведомственная!H1015</f>
        <v>0</v>
      </c>
      <c r="H717" s="7">
        <f>Ведомственная!I1015</f>
        <v>30710.6</v>
      </c>
    </row>
    <row r="718" spans="1:8" s="198" customFormat="1" ht="31.5" x14ac:dyDescent="0.25">
      <c r="A718" s="201" t="s">
        <v>90</v>
      </c>
      <c r="B718" s="20" t="s">
        <v>919</v>
      </c>
      <c r="C718" s="3" t="s">
        <v>49</v>
      </c>
      <c r="D718" s="3" t="s">
        <v>47</v>
      </c>
      <c r="E718" s="3" t="s">
        <v>17</v>
      </c>
      <c r="F718" s="7">
        <f>Ведомственная!G1016</f>
        <v>25187.599999999999</v>
      </c>
      <c r="G718" s="7">
        <f>Ведомственная!H1016</f>
        <v>0</v>
      </c>
      <c r="H718" s="7">
        <f>Ведомственная!I1016</f>
        <v>0</v>
      </c>
    </row>
    <row r="719" spans="1:8" s="143" customFormat="1" x14ac:dyDescent="0.25">
      <c r="A719" s="157" t="s">
        <v>205</v>
      </c>
      <c r="B719" s="18" t="s">
        <v>439</v>
      </c>
      <c r="C719" s="3"/>
      <c r="D719" s="3"/>
      <c r="E719" s="3"/>
      <c r="F719" s="7">
        <f>F725+F720</f>
        <v>21570.199999999997</v>
      </c>
      <c r="G719" s="7">
        <f t="shared" ref="G719:H719" si="316">G725+G720</f>
        <v>22324.400000000001</v>
      </c>
      <c r="H719" s="7">
        <f t="shared" si="316"/>
        <v>42334.400000000001</v>
      </c>
    </row>
    <row r="720" spans="1:8" s="143" customFormat="1" ht="31.5" x14ac:dyDescent="0.25">
      <c r="A720" s="157" t="s">
        <v>833</v>
      </c>
      <c r="B720" s="20" t="s">
        <v>440</v>
      </c>
      <c r="C720" s="20"/>
      <c r="D720" s="3"/>
      <c r="E720" s="3"/>
      <c r="F720" s="7">
        <f>F721</f>
        <v>21570.199999999997</v>
      </c>
      <c r="G720" s="7">
        <f t="shared" ref="G720:H720" si="317">G721</f>
        <v>22324.400000000001</v>
      </c>
      <c r="H720" s="7">
        <f t="shared" si="317"/>
        <v>22324.400000000001</v>
      </c>
    </row>
    <row r="721" spans="1:8" s="143" customFormat="1" x14ac:dyDescent="0.25">
      <c r="A721" s="157" t="s">
        <v>472</v>
      </c>
      <c r="B721" s="3" t="s">
        <v>834</v>
      </c>
      <c r="C721" s="3"/>
      <c r="D721" s="3"/>
      <c r="E721" s="3"/>
      <c r="F721" s="7">
        <f>SUM(F722:F724)</f>
        <v>21570.199999999997</v>
      </c>
      <c r="G721" s="7">
        <f t="shared" ref="G721:H721" si="318">SUM(G722:G724)</f>
        <v>22324.400000000001</v>
      </c>
      <c r="H721" s="7">
        <f t="shared" si="318"/>
        <v>22324.400000000001</v>
      </c>
    </row>
    <row r="722" spans="1:8" s="143" customFormat="1" ht="31.5" x14ac:dyDescent="0.25">
      <c r="A722" s="157" t="s">
        <v>22</v>
      </c>
      <c r="B722" s="3" t="s">
        <v>834</v>
      </c>
      <c r="C722" s="158" t="s">
        <v>32</v>
      </c>
      <c r="D722" s="3" t="s">
        <v>47</v>
      </c>
      <c r="E722" s="3" t="s">
        <v>64</v>
      </c>
      <c r="F722" s="7">
        <f>Ведомственная!G1204</f>
        <v>1248</v>
      </c>
      <c r="G722" s="7">
        <f>Ведомственная!H1204</f>
        <v>22324.400000000001</v>
      </c>
      <c r="H722" s="7">
        <f>Ведомственная!I1204</f>
        <v>22324.400000000001</v>
      </c>
    </row>
    <row r="723" spans="1:8" s="143" customFormat="1" ht="31.5" hidden="1" x14ac:dyDescent="0.25">
      <c r="A723" s="157" t="s">
        <v>90</v>
      </c>
      <c r="B723" s="3" t="s">
        <v>834</v>
      </c>
      <c r="C723" s="158" t="s">
        <v>49</v>
      </c>
      <c r="D723" s="3" t="s">
        <v>47</v>
      </c>
      <c r="E723" s="3" t="s">
        <v>64</v>
      </c>
      <c r="F723" s="7">
        <f>Ведомственная!G1205</f>
        <v>7994.8</v>
      </c>
      <c r="G723" s="7">
        <f>Ведомственная!H1205</f>
        <v>0</v>
      </c>
      <c r="H723" s="7">
        <f>Ведомственная!I1205</f>
        <v>0</v>
      </c>
    </row>
    <row r="724" spans="1:8" s="143" customFormat="1" hidden="1" x14ac:dyDescent="0.25">
      <c r="A724" s="157" t="s">
        <v>10</v>
      </c>
      <c r="B724" s="3" t="s">
        <v>834</v>
      </c>
      <c r="C724" s="158" t="s">
        <v>36</v>
      </c>
      <c r="D724" s="3" t="s">
        <v>47</v>
      </c>
      <c r="E724" s="3" t="s">
        <v>64</v>
      </c>
      <c r="F724" s="7">
        <f>Ведомственная!G1206</f>
        <v>12327.4</v>
      </c>
      <c r="G724" s="7">
        <f>Ведомственная!H1206</f>
        <v>0</v>
      </c>
      <c r="H724" s="7">
        <f>Ведомственная!I1206</f>
        <v>0</v>
      </c>
    </row>
    <row r="725" spans="1:8" s="143" customFormat="1" ht="47.25" x14ac:dyDescent="0.25">
      <c r="A725" s="157" t="s">
        <v>813</v>
      </c>
      <c r="B725" s="18" t="s">
        <v>814</v>
      </c>
      <c r="C725" s="3"/>
      <c r="D725" s="3"/>
      <c r="E725" s="3"/>
      <c r="F725" s="7">
        <f>Ведомственная!G1086</f>
        <v>0</v>
      </c>
      <c r="G725" s="7">
        <f>Ведомственная!H1086</f>
        <v>0</v>
      </c>
      <c r="H725" s="7">
        <f>Ведомственная!I1086</f>
        <v>20010</v>
      </c>
    </row>
    <row r="726" spans="1:8" s="143" customFormat="1" x14ac:dyDescent="0.25">
      <c r="A726" s="157" t="s">
        <v>449</v>
      </c>
      <c r="B726" s="20" t="s">
        <v>815</v>
      </c>
      <c r="C726" s="3"/>
      <c r="D726" s="3"/>
      <c r="E726" s="3"/>
      <c r="F726" s="7">
        <f>Ведомственная!G1087</f>
        <v>0</v>
      </c>
      <c r="G726" s="7">
        <f>Ведомственная!H1087</f>
        <v>0</v>
      </c>
      <c r="H726" s="7">
        <f>Ведомственная!I1087</f>
        <v>20010</v>
      </c>
    </row>
    <row r="727" spans="1:8" s="143" customFormat="1" ht="31.5" x14ac:dyDescent="0.25">
      <c r="A727" s="157" t="s">
        <v>90</v>
      </c>
      <c r="B727" s="20" t="s">
        <v>815</v>
      </c>
      <c r="C727" s="3" t="s">
        <v>49</v>
      </c>
      <c r="D727" s="3" t="s">
        <v>47</v>
      </c>
      <c r="E727" s="3" t="s">
        <v>20</v>
      </c>
      <c r="F727" s="7">
        <f>Ведомственная!G1088</f>
        <v>0</v>
      </c>
      <c r="G727" s="7">
        <f>Ведомственная!H1088</f>
        <v>0</v>
      </c>
      <c r="H727" s="7">
        <f>Ведомственная!I1088</f>
        <v>20010</v>
      </c>
    </row>
    <row r="728" spans="1:8" s="143" customFormat="1" x14ac:dyDescent="0.25">
      <c r="A728" s="157" t="s">
        <v>784</v>
      </c>
      <c r="B728" s="20" t="s">
        <v>785</v>
      </c>
      <c r="C728" s="20"/>
      <c r="D728" s="3"/>
      <c r="E728" s="3"/>
      <c r="F728" s="7">
        <f>F729+F771+F787</f>
        <v>2583626.5999999996</v>
      </c>
      <c r="G728" s="7">
        <f>G729+G771+G787</f>
        <v>2406175.9000000004</v>
      </c>
      <c r="H728" s="7">
        <f>H729+H771+H787</f>
        <v>2421580.1</v>
      </c>
    </row>
    <row r="729" spans="1:8" s="143" customFormat="1" ht="31.5" x14ac:dyDescent="0.25">
      <c r="A729" s="157" t="s">
        <v>786</v>
      </c>
      <c r="B729" s="68" t="s">
        <v>787</v>
      </c>
      <c r="C729" s="67"/>
      <c r="D729" s="3"/>
      <c r="E729" s="3"/>
      <c r="F729" s="7">
        <f>F730+F732+F735+F739+F744+F746+F748+F751+F754+F757+F760+F763+F769</f>
        <v>1720790.7</v>
      </c>
      <c r="G729" s="7">
        <f t="shared" ref="G729:H729" si="319">G730+G732+G735+G739+G744+G746+G748+G751+G754+G757+G760+G763+G769</f>
        <v>1593519.8000000005</v>
      </c>
      <c r="H729" s="7">
        <f t="shared" si="319"/>
        <v>1608401.5000000002</v>
      </c>
    </row>
    <row r="730" spans="1:8" s="143" customFormat="1" ht="94.5" x14ac:dyDescent="0.25">
      <c r="A730" s="157" t="s">
        <v>849</v>
      </c>
      <c r="B730" s="20" t="s">
        <v>850</v>
      </c>
      <c r="C730" s="3"/>
      <c r="D730" s="3"/>
      <c r="E730" s="3"/>
      <c r="F730" s="7">
        <f>F731</f>
        <v>36337</v>
      </c>
      <c r="G730" s="7">
        <f t="shared" ref="G730:H730" si="320">G731</f>
        <v>38837</v>
      </c>
      <c r="H730" s="7">
        <f t="shared" si="320"/>
        <v>38837</v>
      </c>
    </row>
    <row r="731" spans="1:8" s="143" customFormat="1" x14ac:dyDescent="0.25">
      <c r="A731" s="157" t="s">
        <v>19</v>
      </c>
      <c r="B731" s="20" t="s">
        <v>850</v>
      </c>
      <c r="C731" s="3" t="s">
        <v>39</v>
      </c>
      <c r="D731" s="3" t="s">
        <v>14</v>
      </c>
      <c r="E731" s="3" t="s">
        <v>7</v>
      </c>
      <c r="F731" s="7">
        <f>Ведомственная!G1267</f>
        <v>36337</v>
      </c>
      <c r="G731" s="7">
        <f>Ведомственная!H1267</f>
        <v>38837</v>
      </c>
      <c r="H731" s="7">
        <f>Ведомственная!I1267</f>
        <v>38837</v>
      </c>
    </row>
    <row r="732" spans="1:8" s="143" customFormat="1" ht="78.75" x14ac:dyDescent="0.25">
      <c r="A732" s="156" t="s">
        <v>835</v>
      </c>
      <c r="B732" s="30" t="s">
        <v>836</v>
      </c>
      <c r="C732" s="140"/>
      <c r="D732" s="3"/>
      <c r="E732" s="3"/>
      <c r="F732" s="7">
        <f>F733+F734</f>
        <v>5775</v>
      </c>
      <c r="G732" s="7">
        <f t="shared" ref="G732:H732" si="321">G733+G734</f>
        <v>5409.7</v>
      </c>
      <c r="H732" s="7">
        <f t="shared" si="321"/>
        <v>5424.8</v>
      </c>
    </row>
    <row r="733" spans="1:8" s="143" customFormat="1" ht="63" x14ac:dyDescent="0.25">
      <c r="A733" s="156" t="s">
        <v>21</v>
      </c>
      <c r="B733" s="30" t="s">
        <v>836</v>
      </c>
      <c r="C733" s="140" t="s">
        <v>31</v>
      </c>
      <c r="D733" s="3" t="s">
        <v>47</v>
      </c>
      <c r="E733" s="3" t="s">
        <v>64</v>
      </c>
      <c r="F733" s="7">
        <f>Ведомственная!G1210</f>
        <v>5457.7</v>
      </c>
      <c r="G733" s="7">
        <f>Ведомственная!H1210</f>
        <v>5092.3999999999996</v>
      </c>
      <c r="H733" s="7">
        <f>Ведомственная!I1210</f>
        <v>5107.5</v>
      </c>
    </row>
    <row r="734" spans="1:8" s="143" customFormat="1" ht="31.5" x14ac:dyDescent="0.25">
      <c r="A734" s="156" t="s">
        <v>22</v>
      </c>
      <c r="B734" s="30" t="s">
        <v>836</v>
      </c>
      <c r="C734" s="140" t="s">
        <v>32</v>
      </c>
      <c r="D734" s="3" t="s">
        <v>47</v>
      </c>
      <c r="E734" s="3" t="s">
        <v>64</v>
      </c>
      <c r="F734" s="7">
        <f>Ведомственная!G1211</f>
        <v>317.3</v>
      </c>
      <c r="G734" s="7">
        <f>Ведомственная!H1211</f>
        <v>317.3</v>
      </c>
      <c r="H734" s="7">
        <f>Ведомственная!I1211</f>
        <v>317.3</v>
      </c>
    </row>
    <row r="735" spans="1:8" s="143" customFormat="1" ht="94.5" x14ac:dyDescent="0.25">
      <c r="A735" s="146" t="s">
        <v>443</v>
      </c>
      <c r="B735" s="141" t="s">
        <v>816</v>
      </c>
      <c r="C735" s="140"/>
      <c r="D735" s="3"/>
      <c r="E735" s="3"/>
      <c r="F735" s="7">
        <f>SUM(F736:F738)</f>
        <v>80173.8</v>
      </c>
      <c r="G735" s="7">
        <f t="shared" ref="G735:H735" si="322">SUM(G736:G738)</f>
        <v>65478.9</v>
      </c>
      <c r="H735" s="7">
        <f t="shared" si="322"/>
        <v>66556.5</v>
      </c>
    </row>
    <row r="736" spans="1:8" s="143" customFormat="1" ht="63" x14ac:dyDescent="0.25">
      <c r="A736" s="145" t="s">
        <v>21</v>
      </c>
      <c r="B736" s="141" t="s">
        <v>816</v>
      </c>
      <c r="C736" s="140" t="s">
        <v>31</v>
      </c>
      <c r="D736" s="3" t="s">
        <v>47</v>
      </c>
      <c r="E736" s="3" t="s">
        <v>20</v>
      </c>
      <c r="F736" s="7">
        <f>Ведомственная!G1092</f>
        <v>75663.3</v>
      </c>
      <c r="G736" s="7">
        <f>Ведомственная!H1092</f>
        <v>61458.400000000001</v>
      </c>
      <c r="H736" s="7">
        <f>Ведомственная!I1092</f>
        <v>62073</v>
      </c>
    </row>
    <row r="737" spans="1:8" s="143" customFormat="1" ht="31.5" x14ac:dyDescent="0.25">
      <c r="A737" s="156" t="s">
        <v>22</v>
      </c>
      <c r="B737" s="141" t="s">
        <v>816</v>
      </c>
      <c r="C737" s="140" t="s">
        <v>32</v>
      </c>
      <c r="D737" s="3" t="s">
        <v>47</v>
      </c>
      <c r="E737" s="3" t="s">
        <v>20</v>
      </c>
      <c r="F737" s="7">
        <f>Ведомственная!G1093</f>
        <v>4276.3999999999996</v>
      </c>
      <c r="G737" s="7">
        <f>Ведомственная!H1093</f>
        <v>3643.8</v>
      </c>
      <c r="H737" s="7">
        <f>Ведомственная!I1093</f>
        <v>4106.8</v>
      </c>
    </row>
    <row r="738" spans="1:8" s="143" customFormat="1" x14ac:dyDescent="0.25">
      <c r="A738" s="156" t="s">
        <v>19</v>
      </c>
      <c r="B738" s="141" t="s">
        <v>816</v>
      </c>
      <c r="C738" s="140" t="s">
        <v>39</v>
      </c>
      <c r="D738" s="3" t="s">
        <v>14</v>
      </c>
      <c r="E738" s="3" t="s">
        <v>7</v>
      </c>
      <c r="F738" s="7">
        <f>Ведомственная!G1269</f>
        <v>234.1</v>
      </c>
      <c r="G738" s="7">
        <f>Ведомственная!H1269</f>
        <v>376.7</v>
      </c>
      <c r="H738" s="7">
        <f>Ведомственная!I1269</f>
        <v>376.7</v>
      </c>
    </row>
    <row r="739" spans="1:8" s="143" customFormat="1" ht="78.75" x14ac:dyDescent="0.25">
      <c r="A739" s="156" t="s">
        <v>444</v>
      </c>
      <c r="B739" s="141" t="s">
        <v>817</v>
      </c>
      <c r="C739" s="140"/>
      <c r="D739" s="3"/>
      <c r="E739" s="3"/>
      <c r="F739" s="7">
        <f>SUM(F740:F743)</f>
        <v>1424884.0999999999</v>
      </c>
      <c r="G739" s="7">
        <f t="shared" ref="G739:H739" si="323">SUM(G740:G743)</f>
        <v>1293839.4000000001</v>
      </c>
      <c r="H739" s="7">
        <f t="shared" si="323"/>
        <v>1294796.2</v>
      </c>
    </row>
    <row r="740" spans="1:8" s="143" customFormat="1" ht="63" x14ac:dyDescent="0.25">
      <c r="A740" s="156" t="s">
        <v>21</v>
      </c>
      <c r="B740" s="141" t="s">
        <v>817</v>
      </c>
      <c r="C740" s="140" t="s">
        <v>31</v>
      </c>
      <c r="D740" s="3" t="s">
        <v>47</v>
      </c>
      <c r="E740" s="3" t="s">
        <v>20</v>
      </c>
      <c r="F740" s="7">
        <f>Ведомственная!G1095</f>
        <v>329886.2</v>
      </c>
      <c r="G740" s="7">
        <f>Ведомственная!H1095</f>
        <v>266732.5</v>
      </c>
      <c r="H740" s="7">
        <f>Ведомственная!I1095</f>
        <v>266931.59999999998</v>
      </c>
    </row>
    <row r="741" spans="1:8" s="143" customFormat="1" ht="31.5" x14ac:dyDescent="0.25">
      <c r="A741" s="156" t="s">
        <v>22</v>
      </c>
      <c r="B741" s="141" t="s">
        <v>817</v>
      </c>
      <c r="C741" s="140" t="s">
        <v>32</v>
      </c>
      <c r="D741" s="3" t="s">
        <v>47</v>
      </c>
      <c r="E741" s="3" t="s">
        <v>20</v>
      </c>
      <c r="F741" s="7">
        <f>Ведомственная!G1096</f>
        <v>10711.5</v>
      </c>
      <c r="G741" s="7">
        <f>Ведомственная!H1096</f>
        <v>14486.9</v>
      </c>
      <c r="H741" s="7">
        <f>Ведомственная!I1096</f>
        <v>14486.9</v>
      </c>
    </row>
    <row r="742" spans="1:8" s="143" customFormat="1" x14ac:dyDescent="0.25">
      <c r="A742" s="242" t="s">
        <v>90</v>
      </c>
      <c r="B742" s="141" t="s">
        <v>817</v>
      </c>
      <c r="C742" s="140" t="s">
        <v>49</v>
      </c>
      <c r="D742" s="3" t="s">
        <v>47</v>
      </c>
      <c r="E742" s="3" t="s">
        <v>20</v>
      </c>
      <c r="F742" s="7">
        <f>Ведомственная!G1097</f>
        <v>1063549.2</v>
      </c>
      <c r="G742" s="7">
        <f>Ведомственная!H1097</f>
        <v>993401.3</v>
      </c>
      <c r="H742" s="7">
        <f>Ведомственная!I1097</f>
        <v>994159</v>
      </c>
    </row>
    <row r="743" spans="1:8" s="143" customFormat="1" x14ac:dyDescent="0.25">
      <c r="A743" s="235"/>
      <c r="B743" s="141" t="s">
        <v>817</v>
      </c>
      <c r="C743" s="140" t="s">
        <v>49</v>
      </c>
      <c r="D743" s="3" t="s">
        <v>47</v>
      </c>
      <c r="E743" s="3" t="s">
        <v>24</v>
      </c>
      <c r="F743" s="7">
        <f>Ведомственная!G1148</f>
        <v>20737.2</v>
      </c>
      <c r="G743" s="7">
        <f>Ведомственная!H1148</f>
        <v>19218.7</v>
      </c>
      <c r="H743" s="7">
        <f>Ведомственная!I1148</f>
        <v>19218.7</v>
      </c>
    </row>
    <row r="744" spans="1:8" s="143" customFormat="1" ht="110.25" x14ac:dyDescent="0.25">
      <c r="A744" s="156" t="s">
        <v>456</v>
      </c>
      <c r="B744" s="141" t="s">
        <v>827</v>
      </c>
      <c r="C744" s="140"/>
      <c r="D744" s="3"/>
      <c r="E744" s="3"/>
      <c r="F744" s="7">
        <f>F745</f>
        <v>15128.8</v>
      </c>
      <c r="G744" s="7">
        <f t="shared" ref="G744:H744" si="324">G745</f>
        <v>16384.8</v>
      </c>
      <c r="H744" s="7">
        <f t="shared" si="324"/>
        <v>16384.900000000001</v>
      </c>
    </row>
    <row r="745" spans="1:8" s="143" customFormat="1" ht="31.5" x14ac:dyDescent="0.25">
      <c r="A745" s="156" t="s">
        <v>90</v>
      </c>
      <c r="B745" s="141" t="s">
        <v>827</v>
      </c>
      <c r="C745" s="140" t="s">
        <v>49</v>
      </c>
      <c r="D745" s="3" t="s">
        <v>47</v>
      </c>
      <c r="E745" s="3" t="s">
        <v>24</v>
      </c>
      <c r="F745" s="7">
        <f>Ведомственная!G1150</f>
        <v>15128.8</v>
      </c>
      <c r="G745" s="7">
        <f>Ведомственная!H1150</f>
        <v>16384.8</v>
      </c>
      <c r="H745" s="7">
        <f>Ведомственная!I1150</f>
        <v>16384.900000000001</v>
      </c>
    </row>
    <row r="746" spans="1:8" s="143" customFormat="1" ht="110.25" x14ac:dyDescent="0.25">
      <c r="A746" s="156" t="s">
        <v>851</v>
      </c>
      <c r="B746" s="141" t="s">
        <v>852</v>
      </c>
      <c r="C746" s="140"/>
      <c r="D746" s="3"/>
      <c r="E746" s="3"/>
      <c r="F746" s="7">
        <f>F747</f>
        <v>4726.8</v>
      </c>
      <c r="G746" s="7">
        <f t="shared" ref="G746:H746" si="325">G747</f>
        <v>4656.8</v>
      </c>
      <c r="H746" s="7">
        <f t="shared" si="325"/>
        <v>4656.8</v>
      </c>
    </row>
    <row r="747" spans="1:8" s="143" customFormat="1" x14ac:dyDescent="0.25">
      <c r="A747" s="156" t="s">
        <v>19</v>
      </c>
      <c r="B747" s="141" t="s">
        <v>852</v>
      </c>
      <c r="C747" s="140" t="s">
        <v>39</v>
      </c>
      <c r="D747" s="3" t="s">
        <v>14</v>
      </c>
      <c r="E747" s="3" t="s">
        <v>7</v>
      </c>
      <c r="F747" s="7">
        <f>Ведомственная!G1271</f>
        <v>4726.8</v>
      </c>
      <c r="G747" s="7">
        <f>Ведомственная!H1271</f>
        <v>4656.8</v>
      </c>
      <c r="H747" s="7">
        <f>Ведомственная!I1271</f>
        <v>4656.8</v>
      </c>
    </row>
    <row r="748" spans="1:8" s="143" customFormat="1" ht="173.25" x14ac:dyDescent="0.25">
      <c r="A748" s="156" t="s">
        <v>818</v>
      </c>
      <c r="B748" s="30" t="s">
        <v>819</v>
      </c>
      <c r="C748" s="30"/>
      <c r="D748" s="3"/>
      <c r="E748" s="3"/>
      <c r="F748" s="7">
        <f>Ведомственная!G1098</f>
        <v>7040</v>
      </c>
      <c r="G748" s="7">
        <f>Ведомственная!H1098</f>
        <v>5896.7000000000007</v>
      </c>
      <c r="H748" s="7">
        <f>Ведомственная!I1098</f>
        <v>6132.6</v>
      </c>
    </row>
    <row r="749" spans="1:8" s="143" customFormat="1" ht="31.5" x14ac:dyDescent="0.25">
      <c r="A749" s="156" t="s">
        <v>22</v>
      </c>
      <c r="B749" s="30" t="s">
        <v>819</v>
      </c>
      <c r="C749" s="30">
        <v>200</v>
      </c>
      <c r="D749" s="3" t="s">
        <v>47</v>
      </c>
      <c r="E749" s="3" t="s">
        <v>20</v>
      </c>
      <c r="F749" s="7">
        <f>Ведомственная!G1099</f>
        <v>1613.9</v>
      </c>
      <c r="G749" s="7">
        <f>Ведомственная!H1099</f>
        <v>1308.4000000000001</v>
      </c>
      <c r="H749" s="7">
        <f>Ведомственная!I1099</f>
        <v>1360.8</v>
      </c>
    </row>
    <row r="750" spans="1:8" s="143" customFormat="1" ht="31.5" x14ac:dyDescent="0.25">
      <c r="A750" s="156" t="s">
        <v>90</v>
      </c>
      <c r="B750" s="18" t="s">
        <v>819</v>
      </c>
      <c r="C750" s="18">
        <v>600</v>
      </c>
      <c r="D750" s="3" t="s">
        <v>47</v>
      </c>
      <c r="E750" s="3" t="s">
        <v>20</v>
      </c>
      <c r="F750" s="7">
        <f>Ведомственная!G1100</f>
        <v>5426.1</v>
      </c>
      <c r="G750" s="7">
        <f>Ведомственная!H1100</f>
        <v>4588.3</v>
      </c>
      <c r="H750" s="7">
        <f>Ведомственная!I1100</f>
        <v>4771.8</v>
      </c>
    </row>
    <row r="751" spans="1:8" s="143" customFormat="1" ht="204.75" x14ac:dyDescent="0.25">
      <c r="A751" s="156" t="s">
        <v>820</v>
      </c>
      <c r="B751" s="30" t="s">
        <v>821</v>
      </c>
      <c r="C751" s="30"/>
      <c r="D751" s="3"/>
      <c r="E751" s="3"/>
      <c r="F751" s="7">
        <f>Ведомственная!G1101</f>
        <v>0</v>
      </c>
      <c r="G751" s="7">
        <f>Ведомственная!H1101</f>
        <v>17832.5</v>
      </c>
      <c r="H751" s="7">
        <f>Ведомственная!I1101</f>
        <v>17832.5</v>
      </c>
    </row>
    <row r="752" spans="1:8" s="143" customFormat="1" ht="31.5" x14ac:dyDescent="0.25">
      <c r="A752" s="156" t="s">
        <v>22</v>
      </c>
      <c r="B752" s="30" t="s">
        <v>821</v>
      </c>
      <c r="C752" s="30">
        <v>200</v>
      </c>
      <c r="D752" s="3" t="s">
        <v>47</v>
      </c>
      <c r="E752" s="3" t="s">
        <v>20</v>
      </c>
      <c r="F752" s="7">
        <f>Ведомственная!G1102</f>
        <v>0</v>
      </c>
      <c r="G752" s="7">
        <f>Ведомственная!H1102</f>
        <v>16412.8</v>
      </c>
      <c r="H752" s="7">
        <f>Ведомственная!I1102</f>
        <v>16412.8</v>
      </c>
    </row>
    <row r="753" spans="1:8" s="143" customFormat="1" ht="31.5" x14ac:dyDescent="0.25">
      <c r="A753" s="156" t="s">
        <v>90</v>
      </c>
      <c r="B753" s="30" t="s">
        <v>821</v>
      </c>
      <c r="C753" s="30">
        <v>600</v>
      </c>
      <c r="D753" s="3" t="s">
        <v>47</v>
      </c>
      <c r="E753" s="3" t="s">
        <v>20</v>
      </c>
      <c r="F753" s="7">
        <f>Ведомственная!G1103</f>
        <v>0</v>
      </c>
      <c r="G753" s="7">
        <f>Ведомственная!H1103</f>
        <v>1419.7</v>
      </c>
      <c r="H753" s="7">
        <f>Ведомственная!I1103</f>
        <v>1419.7</v>
      </c>
    </row>
    <row r="754" spans="1:8" s="143" customFormat="1" ht="47.25" x14ac:dyDescent="0.25">
      <c r="A754" s="156" t="s">
        <v>445</v>
      </c>
      <c r="B754" s="141" t="s">
        <v>822</v>
      </c>
      <c r="C754" s="140"/>
      <c r="D754" s="3"/>
      <c r="E754" s="3"/>
      <c r="F754" s="7">
        <f>Ведомственная!G1104</f>
        <v>121087.4</v>
      </c>
      <c r="G754" s="7">
        <f>Ведомственная!H1104</f>
        <v>108588.59999999999</v>
      </c>
      <c r="H754" s="7">
        <f>Ведомственная!I1104</f>
        <v>103693.3</v>
      </c>
    </row>
    <row r="755" spans="1:8" s="143" customFormat="1" ht="31.5" x14ac:dyDescent="0.25">
      <c r="A755" s="156" t="s">
        <v>22</v>
      </c>
      <c r="B755" s="141" t="s">
        <v>822</v>
      </c>
      <c r="C755" s="140" t="s">
        <v>32</v>
      </c>
      <c r="D755" s="3" t="s">
        <v>47</v>
      </c>
      <c r="E755" s="3" t="s">
        <v>20</v>
      </c>
      <c r="F755" s="7">
        <f>Ведомственная!G1105</f>
        <v>23157.4</v>
      </c>
      <c r="G755" s="7">
        <f>Ведомственная!H1105</f>
        <v>19934.7</v>
      </c>
      <c r="H755" s="7">
        <f>Ведомственная!I1105</f>
        <v>19036</v>
      </c>
    </row>
    <row r="756" spans="1:8" s="143" customFormat="1" ht="31.5" x14ac:dyDescent="0.25">
      <c r="A756" s="156" t="s">
        <v>90</v>
      </c>
      <c r="B756" s="141" t="s">
        <v>822</v>
      </c>
      <c r="C756" s="140" t="s">
        <v>49</v>
      </c>
      <c r="D756" s="3" t="s">
        <v>47</v>
      </c>
      <c r="E756" s="3" t="s">
        <v>20</v>
      </c>
      <c r="F756" s="7">
        <f>Ведомственная!G1106</f>
        <v>97930</v>
      </c>
      <c r="G756" s="7">
        <f>Ведомственная!H1106</f>
        <v>88653.9</v>
      </c>
      <c r="H756" s="7">
        <f>Ведомственная!I1106</f>
        <v>84657.3</v>
      </c>
    </row>
    <row r="757" spans="1:8" s="143" customFormat="1" ht="47.25" x14ac:dyDescent="0.25">
      <c r="A757" s="156" t="s">
        <v>446</v>
      </c>
      <c r="B757" s="30" t="s">
        <v>823</v>
      </c>
      <c r="C757" s="30"/>
      <c r="D757" s="3"/>
      <c r="E757" s="3"/>
      <c r="F757" s="7">
        <f>Ведомственная!G1107</f>
        <v>7424.5999999999995</v>
      </c>
      <c r="G757" s="7">
        <f>Ведомственная!H1107</f>
        <v>10163.5</v>
      </c>
      <c r="H757" s="7">
        <f>Ведомственная!I1107</f>
        <v>10163.5</v>
      </c>
    </row>
    <row r="758" spans="1:8" s="143" customFormat="1" ht="31.5" x14ac:dyDescent="0.25">
      <c r="A758" s="156" t="s">
        <v>22</v>
      </c>
      <c r="B758" s="30" t="s">
        <v>823</v>
      </c>
      <c r="C758" s="140" t="s">
        <v>32</v>
      </c>
      <c r="D758" s="3" t="s">
        <v>47</v>
      </c>
      <c r="E758" s="3" t="s">
        <v>20</v>
      </c>
      <c r="F758" s="7">
        <f>Ведомственная!G1108</f>
        <v>2752.7</v>
      </c>
      <c r="G758" s="7">
        <f>Ведомственная!H1108</f>
        <v>5916.4</v>
      </c>
      <c r="H758" s="7">
        <f>Ведомственная!I1108</f>
        <v>5916.4</v>
      </c>
    </row>
    <row r="759" spans="1:8" s="143" customFormat="1" ht="31.5" x14ac:dyDescent="0.25">
      <c r="A759" s="156" t="s">
        <v>90</v>
      </c>
      <c r="B759" s="30" t="s">
        <v>823</v>
      </c>
      <c r="C759" s="140" t="s">
        <v>49</v>
      </c>
      <c r="D759" s="3" t="s">
        <v>47</v>
      </c>
      <c r="E759" s="3" t="s">
        <v>20</v>
      </c>
      <c r="F759" s="7">
        <f>Ведомственная!G1109</f>
        <v>4671.8999999999996</v>
      </c>
      <c r="G759" s="7">
        <f>Ведомственная!H1109</f>
        <v>4247.1000000000004</v>
      </c>
      <c r="H759" s="7">
        <f>Ведомственная!I1109</f>
        <v>4247.1000000000004</v>
      </c>
    </row>
    <row r="760" spans="1:8" s="143" customFormat="1" ht="47.25" x14ac:dyDescent="0.25">
      <c r="A760" s="156" t="s">
        <v>447</v>
      </c>
      <c r="B760" s="30" t="s">
        <v>824</v>
      </c>
      <c r="C760" s="140"/>
      <c r="D760" s="3"/>
      <c r="E760" s="3"/>
      <c r="F760" s="7">
        <f>F761+F762</f>
        <v>15266.900000000001</v>
      </c>
      <c r="G760" s="7">
        <f t="shared" ref="G760:H760" si="326">G761+G762</f>
        <v>15329.8</v>
      </c>
      <c r="H760" s="7">
        <f t="shared" si="326"/>
        <v>15329.8</v>
      </c>
    </row>
    <row r="761" spans="1:8" s="143" customFormat="1" ht="31.5" x14ac:dyDescent="0.25">
      <c r="A761" s="156" t="s">
        <v>22</v>
      </c>
      <c r="B761" s="30" t="s">
        <v>824</v>
      </c>
      <c r="C761" s="140" t="s">
        <v>32</v>
      </c>
      <c r="D761" s="3" t="s">
        <v>47</v>
      </c>
      <c r="E761" s="3" t="s">
        <v>20</v>
      </c>
      <c r="F761" s="7">
        <f>Ведомственная!G1111</f>
        <v>3050.3</v>
      </c>
      <c r="G761" s="7">
        <f>Ведомственная!H1111</f>
        <v>2881.8</v>
      </c>
      <c r="H761" s="7">
        <f>Ведомственная!I1111</f>
        <v>2881.8</v>
      </c>
    </row>
    <row r="762" spans="1:8" s="143" customFormat="1" ht="31.5" x14ac:dyDescent="0.25">
      <c r="A762" s="156" t="s">
        <v>90</v>
      </c>
      <c r="B762" s="30" t="s">
        <v>824</v>
      </c>
      <c r="C762" s="140" t="s">
        <v>49</v>
      </c>
      <c r="D762" s="3" t="s">
        <v>47</v>
      </c>
      <c r="E762" s="3" t="s">
        <v>20</v>
      </c>
      <c r="F762" s="7">
        <f>Ведомственная!G1112</f>
        <v>12216.6</v>
      </c>
      <c r="G762" s="7">
        <f>Ведомственная!H1112</f>
        <v>12448</v>
      </c>
      <c r="H762" s="7">
        <f>Ведомственная!I1112</f>
        <v>12448</v>
      </c>
    </row>
    <row r="763" spans="1:8" s="143" customFormat="1" ht="47.25" x14ac:dyDescent="0.25">
      <c r="A763" s="157" t="s">
        <v>435</v>
      </c>
      <c r="B763" s="20" t="s">
        <v>788</v>
      </c>
      <c r="C763" s="3"/>
      <c r="D763" s="3"/>
      <c r="E763" s="3"/>
      <c r="F763" s="7">
        <f>SUM(F764:F768)</f>
        <v>750</v>
      </c>
      <c r="G763" s="7">
        <f>SUM(G764:G768)</f>
        <v>8905.7999999999993</v>
      </c>
      <c r="H763" s="7">
        <f>SUM(H764:H768)</f>
        <v>26397.299999999996</v>
      </c>
    </row>
    <row r="764" spans="1:8" s="143" customFormat="1" x14ac:dyDescent="0.25">
      <c r="A764" s="233" t="s">
        <v>22</v>
      </c>
      <c r="B764" s="20" t="s">
        <v>788</v>
      </c>
      <c r="C764" s="3" t="s">
        <v>32</v>
      </c>
      <c r="D764" s="3" t="s">
        <v>47</v>
      </c>
      <c r="E764" s="3" t="s">
        <v>17</v>
      </c>
      <c r="F764" s="7">
        <f>Ведомственная!G1020</f>
        <v>0</v>
      </c>
      <c r="G764" s="7">
        <f>Ведомственная!H1020</f>
        <v>650</v>
      </c>
      <c r="H764" s="7">
        <f>Ведомственная!I1020</f>
        <v>0</v>
      </c>
    </row>
    <row r="765" spans="1:8" s="143" customFormat="1" x14ac:dyDescent="0.25">
      <c r="A765" s="240"/>
      <c r="B765" s="20" t="s">
        <v>788</v>
      </c>
      <c r="C765" s="3" t="s">
        <v>32</v>
      </c>
      <c r="D765" s="3" t="s">
        <v>47</v>
      </c>
      <c r="E765" s="3" t="s">
        <v>20</v>
      </c>
      <c r="F765" s="7">
        <f>Ведомственная!G1114</f>
        <v>0</v>
      </c>
      <c r="G765" s="7">
        <f>Ведомственная!H1114</f>
        <v>2100</v>
      </c>
      <c r="H765" s="7">
        <f>Ведомственная!I1114</f>
        <v>5000</v>
      </c>
    </row>
    <row r="766" spans="1:8" s="143" customFormat="1" x14ac:dyDescent="0.25">
      <c r="A766" s="233" t="s">
        <v>90</v>
      </c>
      <c r="B766" s="20" t="s">
        <v>788</v>
      </c>
      <c r="C766" s="3" t="s">
        <v>49</v>
      </c>
      <c r="D766" s="3" t="s">
        <v>47</v>
      </c>
      <c r="E766" s="3" t="s">
        <v>17</v>
      </c>
      <c r="F766" s="7">
        <f>Ведомственная!G1021</f>
        <v>0</v>
      </c>
      <c r="G766" s="7">
        <f>Ведомственная!H1021</f>
        <v>3010.1</v>
      </c>
      <c r="H766" s="7">
        <f>Ведомственная!I1021</f>
        <v>20752.599999999999</v>
      </c>
    </row>
    <row r="767" spans="1:8" s="143" customFormat="1" x14ac:dyDescent="0.25">
      <c r="A767" s="245"/>
      <c r="B767" s="20" t="s">
        <v>788</v>
      </c>
      <c r="C767" s="3" t="s">
        <v>49</v>
      </c>
      <c r="D767" s="3" t="s">
        <v>47</v>
      </c>
      <c r="E767" s="3" t="s">
        <v>20</v>
      </c>
      <c r="F767" s="7">
        <f>Ведомственная!G1115</f>
        <v>500</v>
      </c>
      <c r="G767" s="7">
        <f>Ведомственная!H1115</f>
        <v>2413.6999999999998</v>
      </c>
      <c r="H767" s="7">
        <f>Ведомственная!I1115</f>
        <v>22.1</v>
      </c>
    </row>
    <row r="768" spans="1:8" s="143" customFormat="1" x14ac:dyDescent="0.25">
      <c r="A768" s="238"/>
      <c r="B768" s="20" t="s">
        <v>788</v>
      </c>
      <c r="C768" s="3" t="s">
        <v>49</v>
      </c>
      <c r="D768" s="3" t="s">
        <v>47</v>
      </c>
      <c r="E768" s="3" t="s">
        <v>24</v>
      </c>
      <c r="F768" s="7">
        <f>Ведомственная!G1152</f>
        <v>250</v>
      </c>
      <c r="G768" s="7">
        <f>Ведомственная!H1152</f>
        <v>732</v>
      </c>
      <c r="H768" s="7">
        <f>Ведомственная!I1152</f>
        <v>622.6</v>
      </c>
    </row>
    <row r="769" spans="1:8" s="143" customFormat="1" ht="31.5" x14ac:dyDescent="0.25">
      <c r="A769" s="157" t="s">
        <v>448</v>
      </c>
      <c r="B769" s="18" t="s">
        <v>825</v>
      </c>
      <c r="C769" s="3"/>
      <c r="D769" s="3"/>
      <c r="E769" s="3"/>
      <c r="F769" s="7">
        <f>Ведомственная!G1116</f>
        <v>2196.3000000000002</v>
      </c>
      <c r="G769" s="7">
        <f>Ведомственная!H1116</f>
        <v>2196.3000000000002</v>
      </c>
      <c r="H769" s="7">
        <f>Ведомственная!I1116</f>
        <v>2196.3000000000002</v>
      </c>
    </row>
    <row r="770" spans="1:8" s="143" customFormat="1" ht="31.5" x14ac:dyDescent="0.25">
      <c r="A770" s="157" t="s">
        <v>90</v>
      </c>
      <c r="B770" s="18" t="s">
        <v>825</v>
      </c>
      <c r="C770" s="3" t="s">
        <v>49</v>
      </c>
      <c r="D770" s="3" t="s">
        <v>47</v>
      </c>
      <c r="E770" s="3" t="s">
        <v>20</v>
      </c>
      <c r="F770" s="7">
        <f>Ведомственная!G1117</f>
        <v>2196.3000000000002</v>
      </c>
      <c r="G770" s="7">
        <f>Ведомственная!H1117</f>
        <v>2196.3000000000002</v>
      </c>
      <c r="H770" s="7">
        <f>Ведомственная!I1117</f>
        <v>2196.3000000000002</v>
      </c>
    </row>
    <row r="771" spans="1:8" s="143" customFormat="1" ht="31.5" x14ac:dyDescent="0.25">
      <c r="A771" s="157" t="s">
        <v>789</v>
      </c>
      <c r="B771" s="20" t="s">
        <v>790</v>
      </c>
      <c r="C771" s="20"/>
      <c r="D771" s="3"/>
      <c r="E771" s="3"/>
      <c r="F771" s="7">
        <f>F772+F776+F778+F781+F783+F785</f>
        <v>861834.09999999986</v>
      </c>
      <c r="G771" s="7">
        <f t="shared" ref="G771:H771" si="327">G772+G776+G778+G781+G783+G785</f>
        <v>811443.39999999979</v>
      </c>
      <c r="H771" s="7">
        <f t="shared" si="327"/>
        <v>811965.89999999979</v>
      </c>
    </row>
    <row r="772" spans="1:8" s="143" customFormat="1" ht="47.25" x14ac:dyDescent="0.25">
      <c r="A772" s="157" t="s">
        <v>426</v>
      </c>
      <c r="B772" s="18" t="s">
        <v>791</v>
      </c>
      <c r="C772" s="3"/>
      <c r="D772" s="3"/>
      <c r="E772" s="3"/>
      <c r="F772" s="7">
        <f>F773+F774+F775</f>
        <v>828481.39999999991</v>
      </c>
      <c r="G772" s="7">
        <f t="shared" ref="G772:H772" si="328">G773+G774+G775</f>
        <v>774804.19999999984</v>
      </c>
      <c r="H772" s="7">
        <f t="shared" si="328"/>
        <v>775326.69999999984</v>
      </c>
    </row>
    <row r="773" spans="1:8" s="143" customFormat="1" ht="63" x14ac:dyDescent="0.25">
      <c r="A773" s="157" t="s">
        <v>21</v>
      </c>
      <c r="B773" s="18" t="s">
        <v>791</v>
      </c>
      <c r="C773" s="3" t="s">
        <v>31</v>
      </c>
      <c r="D773" s="3" t="s">
        <v>47</v>
      </c>
      <c r="E773" s="3" t="s">
        <v>17</v>
      </c>
      <c r="F773" s="7">
        <f>Ведомственная!G1024</f>
        <v>25778.400000000001</v>
      </c>
      <c r="G773" s="7">
        <f>Ведомственная!H1024</f>
        <v>22672.400000000001</v>
      </c>
      <c r="H773" s="7">
        <f>Ведомственная!I1024</f>
        <v>23194.9</v>
      </c>
    </row>
    <row r="774" spans="1:8" s="143" customFormat="1" ht="31.5" x14ac:dyDescent="0.25">
      <c r="A774" s="157" t="s">
        <v>22</v>
      </c>
      <c r="B774" s="18" t="s">
        <v>791</v>
      </c>
      <c r="C774" s="3" t="s">
        <v>32</v>
      </c>
      <c r="D774" s="3" t="s">
        <v>47</v>
      </c>
      <c r="E774" s="3" t="s">
        <v>17</v>
      </c>
      <c r="F774" s="7">
        <f>Ведомственная!G1025</f>
        <v>340.8</v>
      </c>
      <c r="G774" s="7">
        <f>Ведомственная!H1025</f>
        <v>340.8</v>
      </c>
      <c r="H774" s="7">
        <f>Ведомственная!I1025</f>
        <v>340.8</v>
      </c>
    </row>
    <row r="775" spans="1:8" s="143" customFormat="1" ht="31.5" x14ac:dyDescent="0.25">
      <c r="A775" s="156" t="s">
        <v>90</v>
      </c>
      <c r="B775" s="18" t="s">
        <v>791</v>
      </c>
      <c r="C775" s="3" t="s">
        <v>49</v>
      </c>
      <c r="D775" s="3" t="s">
        <v>47</v>
      </c>
      <c r="E775" s="3" t="s">
        <v>17</v>
      </c>
      <c r="F775" s="7">
        <f>Ведомственная!G1026</f>
        <v>802362.2</v>
      </c>
      <c r="G775" s="7">
        <f>Ведомственная!H1026</f>
        <v>751790.99999999988</v>
      </c>
      <c r="H775" s="7">
        <f>Ведомственная!I1026</f>
        <v>751790.99999999988</v>
      </c>
    </row>
    <row r="776" spans="1:8" s="143" customFormat="1" ht="94.5" x14ac:dyDescent="0.25">
      <c r="A776" s="156" t="s">
        <v>853</v>
      </c>
      <c r="B776" s="141" t="s">
        <v>854</v>
      </c>
      <c r="C776" s="140"/>
      <c r="D776" s="3"/>
      <c r="E776" s="3"/>
      <c r="F776" s="7">
        <f>F777</f>
        <v>29039.1</v>
      </c>
      <c r="G776" s="7">
        <f t="shared" ref="G776:H776" si="329">G777</f>
        <v>31039.1</v>
      </c>
      <c r="H776" s="7">
        <f t="shared" si="329"/>
        <v>31039.1</v>
      </c>
    </row>
    <row r="777" spans="1:8" s="143" customFormat="1" x14ac:dyDescent="0.25">
      <c r="A777" s="156" t="s">
        <v>19</v>
      </c>
      <c r="B777" s="141" t="s">
        <v>854</v>
      </c>
      <c r="C777" s="140">
        <v>300</v>
      </c>
      <c r="D777" s="3" t="s">
        <v>14</v>
      </c>
      <c r="E777" s="3" t="s">
        <v>7</v>
      </c>
      <c r="F777" s="7">
        <f>Ведомственная!G1274</f>
        <v>29039.1</v>
      </c>
      <c r="G777" s="7">
        <f>Ведомственная!H1274</f>
        <v>31039.1</v>
      </c>
      <c r="H777" s="7">
        <f>Ведомственная!I1274</f>
        <v>31039.1</v>
      </c>
    </row>
    <row r="778" spans="1:8" s="143" customFormat="1" ht="78.75" x14ac:dyDescent="0.25">
      <c r="A778" s="156" t="s">
        <v>792</v>
      </c>
      <c r="B778" s="20" t="s">
        <v>793</v>
      </c>
      <c r="C778" s="20"/>
      <c r="D778" s="3"/>
      <c r="E778" s="3"/>
      <c r="F778" s="7">
        <f>F779+F780</f>
        <v>700</v>
      </c>
      <c r="G778" s="7">
        <f t="shared" ref="G778:H778" si="330">G779+G780</f>
        <v>883.9</v>
      </c>
      <c r="H778" s="7">
        <f t="shared" si="330"/>
        <v>883.9</v>
      </c>
    </row>
    <row r="779" spans="1:8" s="143" customFormat="1" ht="31.5" x14ac:dyDescent="0.25">
      <c r="A779" s="156" t="s">
        <v>90</v>
      </c>
      <c r="B779" s="68" t="s">
        <v>793</v>
      </c>
      <c r="C779" s="67" t="s">
        <v>49</v>
      </c>
      <c r="D779" s="3" t="s">
        <v>47</v>
      </c>
      <c r="E779" s="3" t="s">
        <v>17</v>
      </c>
      <c r="F779" s="7">
        <f>Ведомственная!G1028</f>
        <v>700</v>
      </c>
      <c r="G779" s="7">
        <f>Ведомственная!H1028</f>
        <v>441.9</v>
      </c>
      <c r="H779" s="7">
        <f>Ведомственная!I1028</f>
        <v>883.9</v>
      </c>
    </row>
    <row r="780" spans="1:8" s="143" customFormat="1" ht="31.5" x14ac:dyDescent="0.25">
      <c r="A780" s="156" t="s">
        <v>90</v>
      </c>
      <c r="B780" s="68" t="s">
        <v>793</v>
      </c>
      <c r="C780" s="67" t="s">
        <v>49</v>
      </c>
      <c r="D780" s="3" t="s">
        <v>47</v>
      </c>
      <c r="E780" s="3" t="s">
        <v>20</v>
      </c>
      <c r="F780" s="7">
        <f>Ведомственная!G1120</f>
        <v>0</v>
      </c>
      <c r="G780" s="7">
        <f>Ведомственная!H1120</f>
        <v>442</v>
      </c>
      <c r="H780" s="7">
        <f>Ведомственная!I1120</f>
        <v>0</v>
      </c>
    </row>
    <row r="781" spans="1:8" s="143" customFormat="1" ht="63" x14ac:dyDescent="0.25">
      <c r="A781" s="156" t="s">
        <v>431</v>
      </c>
      <c r="B781" s="20" t="s">
        <v>794</v>
      </c>
      <c r="C781" s="67"/>
      <c r="D781" s="3"/>
      <c r="E781" s="3"/>
      <c r="F781" s="7">
        <f>F782</f>
        <v>563.5</v>
      </c>
      <c r="G781" s="7">
        <f t="shared" ref="G781:H781" si="331">G782</f>
        <v>563.5</v>
      </c>
      <c r="H781" s="7">
        <f t="shared" si="331"/>
        <v>563.5</v>
      </c>
    </row>
    <row r="782" spans="1:8" s="143" customFormat="1" ht="31.5" x14ac:dyDescent="0.25">
      <c r="A782" s="156" t="s">
        <v>90</v>
      </c>
      <c r="B782" s="68" t="s">
        <v>794</v>
      </c>
      <c r="C782" s="67" t="s">
        <v>49</v>
      </c>
      <c r="D782" s="3" t="s">
        <v>47</v>
      </c>
      <c r="E782" s="3" t="s">
        <v>17</v>
      </c>
      <c r="F782" s="7">
        <f>Ведомственная!G1030</f>
        <v>563.5</v>
      </c>
      <c r="G782" s="7">
        <f>Ведомственная!H1030</f>
        <v>563.5</v>
      </c>
      <c r="H782" s="7">
        <f>Ведомственная!I1030</f>
        <v>563.5</v>
      </c>
    </row>
    <row r="783" spans="1:8" s="143" customFormat="1" ht="78.75" x14ac:dyDescent="0.25">
      <c r="A783" s="156" t="s">
        <v>855</v>
      </c>
      <c r="B783" s="141" t="s">
        <v>856</v>
      </c>
      <c r="C783" s="140"/>
      <c r="D783" s="3"/>
      <c r="E783" s="3"/>
      <c r="F783" s="7">
        <f>F784</f>
        <v>2324.6</v>
      </c>
      <c r="G783" s="7">
        <f t="shared" ref="G783:H783" si="332">G784</f>
        <v>3427.2</v>
      </c>
      <c r="H783" s="7">
        <f t="shared" si="332"/>
        <v>3427.2</v>
      </c>
    </row>
    <row r="784" spans="1:8" s="143" customFormat="1" x14ac:dyDescent="0.25">
      <c r="A784" s="156" t="s">
        <v>19</v>
      </c>
      <c r="B784" s="141" t="s">
        <v>856</v>
      </c>
      <c r="C784" s="140" t="s">
        <v>39</v>
      </c>
      <c r="D784" s="3" t="s">
        <v>14</v>
      </c>
      <c r="E784" s="3" t="s">
        <v>7</v>
      </c>
      <c r="F784" s="7">
        <f>Ведомственная!G1276</f>
        <v>2324.6</v>
      </c>
      <c r="G784" s="7">
        <f>Ведомственная!H1276</f>
        <v>3427.2</v>
      </c>
      <c r="H784" s="7">
        <f>Ведомственная!I1276</f>
        <v>3427.2</v>
      </c>
    </row>
    <row r="785" spans="1:8" s="143" customFormat="1" ht="63" x14ac:dyDescent="0.25">
      <c r="A785" s="157" t="s">
        <v>437</v>
      </c>
      <c r="B785" s="68" t="s">
        <v>795</v>
      </c>
      <c r="C785" s="67"/>
      <c r="D785" s="3"/>
      <c r="E785" s="3"/>
      <c r="F785" s="7">
        <f>F786</f>
        <v>725.5</v>
      </c>
      <c r="G785" s="7">
        <f t="shared" ref="G785:H785" si="333">G786</f>
        <v>725.5</v>
      </c>
      <c r="H785" s="7">
        <f t="shared" si="333"/>
        <v>725.5</v>
      </c>
    </row>
    <row r="786" spans="1:8" s="143" customFormat="1" ht="31.5" x14ac:dyDescent="0.25">
      <c r="A786" s="157" t="s">
        <v>90</v>
      </c>
      <c r="B786" s="68" t="s">
        <v>795</v>
      </c>
      <c r="C786" s="67" t="s">
        <v>49</v>
      </c>
      <c r="D786" s="3" t="s">
        <v>47</v>
      </c>
      <c r="E786" s="3" t="s">
        <v>17</v>
      </c>
      <c r="F786" s="7">
        <f>Ведомственная!G1032</f>
        <v>725.5</v>
      </c>
      <c r="G786" s="7">
        <f>Ведомственная!H1032</f>
        <v>725.5</v>
      </c>
      <c r="H786" s="7">
        <f>Ведомственная!I1032</f>
        <v>725.5</v>
      </c>
    </row>
    <row r="787" spans="1:8" s="143" customFormat="1" ht="47.25" x14ac:dyDescent="0.25">
      <c r="A787" s="157" t="s">
        <v>837</v>
      </c>
      <c r="B787" s="18" t="s">
        <v>838</v>
      </c>
      <c r="C787" s="3"/>
      <c r="D787" s="3"/>
      <c r="E787" s="3"/>
      <c r="F787" s="7">
        <f>F788</f>
        <v>1001.8</v>
      </c>
      <c r="G787" s="7">
        <f t="shared" ref="G787:H787" si="334">G788</f>
        <v>1212.7</v>
      </c>
      <c r="H787" s="7">
        <f t="shared" si="334"/>
        <v>1212.7</v>
      </c>
    </row>
    <row r="788" spans="1:8" s="143" customFormat="1" ht="31.5" x14ac:dyDescent="0.25">
      <c r="A788" s="157" t="s">
        <v>473</v>
      </c>
      <c r="B788" s="3" t="s">
        <v>839</v>
      </c>
      <c r="C788" s="158"/>
      <c r="D788" s="3"/>
      <c r="E788" s="3"/>
      <c r="F788" s="7">
        <f>F789</f>
        <v>1001.8</v>
      </c>
      <c r="G788" s="7">
        <f t="shared" ref="G788:H788" si="335">G789</f>
        <v>1212.7</v>
      </c>
      <c r="H788" s="7">
        <f t="shared" si="335"/>
        <v>1212.7</v>
      </c>
    </row>
    <row r="789" spans="1:8" s="143" customFormat="1" x14ac:dyDescent="0.25">
      <c r="A789" s="157" t="s">
        <v>10</v>
      </c>
      <c r="B789" s="3" t="s">
        <v>839</v>
      </c>
      <c r="C789" s="158" t="s">
        <v>36</v>
      </c>
      <c r="D789" s="3" t="s">
        <v>47</v>
      </c>
      <c r="E789" s="3" t="s">
        <v>64</v>
      </c>
      <c r="F789" s="7">
        <f>Ведомственная!G1214</f>
        <v>1001.8</v>
      </c>
      <c r="G789" s="7">
        <f>Ведомственная!H1214</f>
        <v>1212.7</v>
      </c>
      <c r="H789" s="7">
        <f>Ведомственная!I1214</f>
        <v>1212.7</v>
      </c>
    </row>
    <row r="790" spans="1:8" s="143" customFormat="1" x14ac:dyDescent="0.25">
      <c r="A790" s="66" t="s">
        <v>162</v>
      </c>
      <c r="B790" s="20" t="s">
        <v>424</v>
      </c>
      <c r="C790" s="3"/>
      <c r="D790" s="3"/>
      <c r="E790" s="3"/>
      <c r="F790" s="7">
        <f>F791+F816+F823+F833+F844+F863</f>
        <v>1668560.0999999999</v>
      </c>
      <c r="G790" s="7">
        <f>G791+G816+G823+G833+G844+G863</f>
        <v>1639673.6000000003</v>
      </c>
      <c r="H790" s="7">
        <f>H791+H816+H823+H833+H844+H863</f>
        <v>1645050.9999999998</v>
      </c>
    </row>
    <row r="791" spans="1:8" s="143" customFormat="1" ht="31.5" x14ac:dyDescent="0.25">
      <c r="A791" s="157" t="s">
        <v>625</v>
      </c>
      <c r="B791" s="20" t="s">
        <v>425</v>
      </c>
      <c r="C791" s="3"/>
      <c r="D791" s="3"/>
      <c r="E791" s="3"/>
      <c r="F791" s="7">
        <f>F792+F807+F809+F812</f>
        <v>1431635.1</v>
      </c>
      <c r="G791" s="7">
        <f t="shared" ref="G791:H791" si="336">G792+G807+G809+G812</f>
        <v>1493363.6</v>
      </c>
      <c r="H791" s="7">
        <f t="shared" si="336"/>
        <v>1493397.8999999997</v>
      </c>
    </row>
    <row r="792" spans="1:8" s="143" customFormat="1" x14ac:dyDescent="0.25">
      <c r="A792" s="157" t="s">
        <v>248</v>
      </c>
      <c r="B792" s="20" t="s">
        <v>427</v>
      </c>
      <c r="C792" s="3"/>
      <c r="D792" s="3"/>
      <c r="E792" s="3"/>
      <c r="F792" s="7">
        <f>SUM(F793:F806)</f>
        <v>1388510.9000000001</v>
      </c>
      <c r="G792" s="7">
        <f t="shared" ref="G792:H792" si="337">SUM(G793:G806)</f>
        <v>1446800.6</v>
      </c>
      <c r="H792" s="7">
        <f t="shared" si="337"/>
        <v>1446733.7999999998</v>
      </c>
    </row>
    <row r="793" spans="1:8" s="143" customFormat="1" ht="33" customHeight="1" x14ac:dyDescent="0.25">
      <c r="A793" s="233" t="s">
        <v>21</v>
      </c>
      <c r="B793" s="20" t="s">
        <v>427</v>
      </c>
      <c r="C793" s="3" t="s">
        <v>31</v>
      </c>
      <c r="D793" s="3" t="s">
        <v>47</v>
      </c>
      <c r="E793" s="3" t="s">
        <v>17</v>
      </c>
      <c r="F793" s="7">
        <f>Ведомственная!G1036</f>
        <v>18101.2</v>
      </c>
      <c r="G793" s="7">
        <f>Ведомственная!H1036</f>
        <v>18486.400000000001</v>
      </c>
      <c r="H793" s="7">
        <f>Ведомственная!I1036</f>
        <v>18486.400000000001</v>
      </c>
    </row>
    <row r="794" spans="1:8" s="143" customFormat="1" ht="31.5" customHeight="1" x14ac:dyDescent="0.25">
      <c r="A794" s="245"/>
      <c r="B794" s="20" t="s">
        <v>427</v>
      </c>
      <c r="C794" s="3" t="s">
        <v>31</v>
      </c>
      <c r="D794" s="3" t="s">
        <v>47</v>
      </c>
      <c r="E794" s="3" t="s">
        <v>20</v>
      </c>
      <c r="F794" s="7">
        <f>Ведомственная!G1124</f>
        <v>122872.7</v>
      </c>
      <c r="G794" s="7">
        <f>Ведомственная!H1124</f>
        <v>116086.8</v>
      </c>
      <c r="H794" s="7">
        <f>Ведомственная!I1124</f>
        <v>116086.8</v>
      </c>
    </row>
    <row r="795" spans="1:8" s="143" customFormat="1" ht="31.5" customHeight="1" x14ac:dyDescent="0.25">
      <c r="A795" s="240"/>
      <c r="B795" s="20" t="s">
        <v>427</v>
      </c>
      <c r="C795" s="3" t="s">
        <v>31</v>
      </c>
      <c r="D795" s="3" t="s">
        <v>47</v>
      </c>
      <c r="E795" s="3" t="s">
        <v>64</v>
      </c>
      <c r="F795" s="7">
        <f>Ведомственная!G1218</f>
        <v>10520.1</v>
      </c>
      <c r="G795" s="7">
        <f>Ведомственная!H1218</f>
        <v>10277.5</v>
      </c>
      <c r="H795" s="7">
        <f>Ведомственная!I1218</f>
        <v>10277.5</v>
      </c>
    </row>
    <row r="796" spans="1:8" s="143" customFormat="1" x14ac:dyDescent="0.25">
      <c r="A796" s="233" t="s">
        <v>22</v>
      </c>
      <c r="B796" s="20" t="s">
        <v>427</v>
      </c>
      <c r="C796" s="3" t="s">
        <v>32</v>
      </c>
      <c r="D796" s="3" t="s">
        <v>47</v>
      </c>
      <c r="E796" s="3" t="s">
        <v>17</v>
      </c>
      <c r="F796" s="7">
        <f>Ведомственная!G1037</f>
        <v>16784.499999999996</v>
      </c>
      <c r="G796" s="7">
        <f>Ведомственная!H1037</f>
        <v>17947.099999999999</v>
      </c>
      <c r="H796" s="7">
        <f>Ведомственная!I1037</f>
        <v>17947.099999999999</v>
      </c>
    </row>
    <row r="797" spans="1:8" s="143" customFormat="1" x14ac:dyDescent="0.25">
      <c r="A797" s="241"/>
      <c r="B797" s="20" t="s">
        <v>427</v>
      </c>
      <c r="C797" s="3" t="s">
        <v>32</v>
      </c>
      <c r="D797" s="3" t="s">
        <v>47</v>
      </c>
      <c r="E797" s="3" t="s">
        <v>20</v>
      </c>
      <c r="F797" s="7">
        <f>Ведомственная!G1125</f>
        <v>88791.8</v>
      </c>
      <c r="G797" s="7">
        <f>Ведомственная!H1125</f>
        <v>97652.800000000003</v>
      </c>
      <c r="H797" s="7">
        <f>Ведомственная!I1125</f>
        <v>97586.1</v>
      </c>
    </row>
    <row r="798" spans="1:8" s="143" customFormat="1" x14ac:dyDescent="0.25">
      <c r="A798" s="235"/>
      <c r="B798" s="20" t="s">
        <v>427</v>
      </c>
      <c r="C798" s="3" t="s">
        <v>32</v>
      </c>
      <c r="D798" s="3" t="s">
        <v>47</v>
      </c>
      <c r="E798" s="3" t="s">
        <v>64</v>
      </c>
      <c r="F798" s="7">
        <f>Ведомственная!G1219</f>
        <v>990.8</v>
      </c>
      <c r="G798" s="7">
        <f>Ведомственная!H1219</f>
        <v>1331.3999999999996</v>
      </c>
      <c r="H798" s="7">
        <f>Ведомственная!I1219</f>
        <v>1331.3999999999996</v>
      </c>
    </row>
    <row r="799" spans="1:8" s="143" customFormat="1" x14ac:dyDescent="0.25">
      <c r="A799" s="156" t="s">
        <v>19</v>
      </c>
      <c r="B799" s="20" t="s">
        <v>427</v>
      </c>
      <c r="C799" s="3" t="s">
        <v>39</v>
      </c>
      <c r="D799" s="3" t="s">
        <v>14</v>
      </c>
      <c r="E799" s="3" t="s">
        <v>7</v>
      </c>
      <c r="F799" s="7">
        <f>Ведомственная!G1280</f>
        <v>162.4</v>
      </c>
      <c r="G799" s="7">
        <f>Ведомственная!H1280</f>
        <v>194.6</v>
      </c>
      <c r="H799" s="7">
        <f>Ведомственная!I1280</f>
        <v>194.6</v>
      </c>
    </row>
    <row r="800" spans="1:8" s="143" customFormat="1" x14ac:dyDescent="0.25">
      <c r="A800" s="233" t="s">
        <v>90</v>
      </c>
      <c r="B800" s="20" t="s">
        <v>427</v>
      </c>
      <c r="C800" s="3" t="s">
        <v>49</v>
      </c>
      <c r="D800" s="3" t="s">
        <v>47</v>
      </c>
      <c r="E800" s="3" t="s">
        <v>17</v>
      </c>
      <c r="F800" s="7">
        <f>Ведомственная!G1038</f>
        <v>514700.79999999999</v>
      </c>
      <c r="G800" s="7">
        <f>Ведомственная!H1038</f>
        <v>539403.9</v>
      </c>
      <c r="H800" s="7">
        <f>Ведомственная!I1038</f>
        <v>539403.9</v>
      </c>
    </row>
    <row r="801" spans="1:8" s="143" customFormat="1" x14ac:dyDescent="0.25">
      <c r="A801" s="241"/>
      <c r="B801" s="20" t="s">
        <v>427</v>
      </c>
      <c r="C801" s="3" t="s">
        <v>49</v>
      </c>
      <c r="D801" s="3" t="s">
        <v>47</v>
      </c>
      <c r="E801" s="3" t="s">
        <v>20</v>
      </c>
      <c r="F801" s="7">
        <f>Ведомственная!G1126</f>
        <v>455803</v>
      </c>
      <c r="G801" s="7">
        <f>Ведомственная!H1126</f>
        <v>488995.1</v>
      </c>
      <c r="H801" s="7">
        <f>Ведомственная!I1126</f>
        <v>488995.1</v>
      </c>
    </row>
    <row r="802" spans="1:8" s="143" customFormat="1" x14ac:dyDescent="0.25">
      <c r="A802" s="241"/>
      <c r="B802" s="20" t="s">
        <v>427</v>
      </c>
      <c r="C802" s="3" t="s">
        <v>49</v>
      </c>
      <c r="D802" s="3" t="s">
        <v>47</v>
      </c>
      <c r="E802" s="3" t="s">
        <v>24</v>
      </c>
      <c r="F802" s="7">
        <f>Ведомственная!G1156</f>
        <v>151214.6</v>
      </c>
      <c r="G802" s="7">
        <f>Ведомственная!H1156</f>
        <v>148166.29999999999</v>
      </c>
      <c r="H802" s="7">
        <f>Ведомственная!I1156</f>
        <v>148166.20000000001</v>
      </c>
    </row>
    <row r="803" spans="1:8" s="143" customFormat="1" x14ac:dyDescent="0.25">
      <c r="A803" s="235"/>
      <c r="B803" s="20" t="s">
        <v>427</v>
      </c>
      <c r="C803" s="3" t="s">
        <v>49</v>
      </c>
      <c r="D803" s="3" t="s">
        <v>14</v>
      </c>
      <c r="E803" s="3" t="s">
        <v>7</v>
      </c>
      <c r="F803" s="7">
        <f>Ведомственная!G1281</f>
        <v>244.1</v>
      </c>
      <c r="G803" s="7">
        <f>Ведомственная!H1281</f>
        <v>390.4</v>
      </c>
      <c r="H803" s="7">
        <f>Ведомственная!I1281</f>
        <v>390.4</v>
      </c>
    </row>
    <row r="804" spans="1:8" s="143" customFormat="1" x14ac:dyDescent="0.25">
      <c r="A804" s="233" t="s">
        <v>10</v>
      </c>
      <c r="B804" s="20" t="s">
        <v>427</v>
      </c>
      <c r="C804" s="3" t="s">
        <v>36</v>
      </c>
      <c r="D804" s="3" t="s">
        <v>47</v>
      </c>
      <c r="E804" s="3" t="s">
        <v>17</v>
      </c>
      <c r="F804" s="7">
        <f>Ведомственная!G1039</f>
        <v>459.8</v>
      </c>
      <c r="G804" s="7">
        <f>Ведомственная!H1039</f>
        <v>466.6</v>
      </c>
      <c r="H804" s="7">
        <f>Ведомственная!I1039</f>
        <v>466.6</v>
      </c>
    </row>
    <row r="805" spans="1:8" s="143" customFormat="1" x14ac:dyDescent="0.25">
      <c r="A805" s="241"/>
      <c r="B805" s="20" t="s">
        <v>427</v>
      </c>
      <c r="C805" s="3" t="s">
        <v>36</v>
      </c>
      <c r="D805" s="3" t="s">
        <v>47</v>
      </c>
      <c r="E805" s="3" t="s">
        <v>20</v>
      </c>
      <c r="F805" s="7">
        <f>Ведомственная!G1127</f>
        <v>7774.6</v>
      </c>
      <c r="G805" s="7">
        <f>Ведомственная!H1127</f>
        <v>7309.2</v>
      </c>
      <c r="H805" s="7">
        <f>Ведомственная!I1127</f>
        <v>7309.2</v>
      </c>
    </row>
    <row r="806" spans="1:8" s="143" customFormat="1" x14ac:dyDescent="0.25">
      <c r="A806" s="235"/>
      <c r="B806" s="20" t="s">
        <v>427</v>
      </c>
      <c r="C806" s="3" t="s">
        <v>36</v>
      </c>
      <c r="D806" s="3" t="s">
        <v>47</v>
      </c>
      <c r="E806" s="3" t="s">
        <v>64</v>
      </c>
      <c r="F806" s="7">
        <f>Ведомственная!G1220</f>
        <v>90.5</v>
      </c>
      <c r="G806" s="7">
        <f>Ведомственная!H1220</f>
        <v>92.5</v>
      </c>
      <c r="H806" s="7">
        <f>Ведомственная!I1220</f>
        <v>92.5</v>
      </c>
    </row>
    <row r="807" spans="1:8" s="143" customFormat="1" ht="63" x14ac:dyDescent="0.25">
      <c r="A807" s="156" t="s">
        <v>457</v>
      </c>
      <c r="B807" s="30" t="s">
        <v>458</v>
      </c>
      <c r="C807" s="140"/>
      <c r="D807" s="3"/>
      <c r="E807" s="3"/>
      <c r="F807" s="7">
        <f>F808</f>
        <v>37199.699999999997</v>
      </c>
      <c r="G807" s="7">
        <f t="shared" ref="G807:H807" si="338">G808</f>
        <v>37573.9</v>
      </c>
      <c r="H807" s="7">
        <f t="shared" si="338"/>
        <v>37573.9</v>
      </c>
    </row>
    <row r="808" spans="1:8" s="143" customFormat="1" ht="31.5" x14ac:dyDescent="0.25">
      <c r="A808" s="156" t="s">
        <v>90</v>
      </c>
      <c r="B808" s="30" t="s">
        <v>458</v>
      </c>
      <c r="C808" s="140" t="s">
        <v>49</v>
      </c>
      <c r="D808" s="3" t="s">
        <v>47</v>
      </c>
      <c r="E808" s="3" t="s">
        <v>24</v>
      </c>
      <c r="F808" s="7">
        <f>Ведомственная!G1158</f>
        <v>37199.699999999997</v>
      </c>
      <c r="G808" s="7">
        <f>Ведомственная!H1158</f>
        <v>37573.9</v>
      </c>
      <c r="H808" s="7">
        <f>Ведомственная!I1158</f>
        <v>37573.9</v>
      </c>
    </row>
    <row r="809" spans="1:8" s="143" customFormat="1" ht="31.5" x14ac:dyDescent="0.25">
      <c r="A809" s="149" t="s">
        <v>471</v>
      </c>
      <c r="B809" s="140" t="s">
        <v>840</v>
      </c>
      <c r="C809" s="142"/>
      <c r="D809" s="3"/>
      <c r="E809" s="3"/>
      <c r="F809" s="7">
        <f>F810+F811</f>
        <v>3744.8</v>
      </c>
      <c r="G809" s="7">
        <f t="shared" ref="G809:H809" si="339">G810+G811</f>
        <v>4877.3</v>
      </c>
      <c r="H809" s="7">
        <f t="shared" si="339"/>
        <v>4877.3</v>
      </c>
    </row>
    <row r="810" spans="1:8" s="143" customFormat="1" ht="31.5" x14ac:dyDescent="0.25">
      <c r="A810" s="156" t="s">
        <v>22</v>
      </c>
      <c r="B810" s="140" t="s">
        <v>840</v>
      </c>
      <c r="C810" s="142" t="s">
        <v>32</v>
      </c>
      <c r="D810" s="3" t="s">
        <v>47</v>
      </c>
      <c r="E810" s="3" t="s">
        <v>64</v>
      </c>
      <c r="F810" s="7">
        <f>Ведомственная!G1222</f>
        <v>679.5</v>
      </c>
      <c r="G810" s="7">
        <f>Ведомственная!H1222</f>
        <v>4877.3</v>
      </c>
      <c r="H810" s="7">
        <f>Ведомственная!I1222</f>
        <v>4877.3</v>
      </c>
    </row>
    <row r="811" spans="1:8" s="183" customFormat="1" ht="31.5" x14ac:dyDescent="0.25">
      <c r="A811" s="184" t="s">
        <v>90</v>
      </c>
      <c r="B811" s="140" t="s">
        <v>840</v>
      </c>
      <c r="C811" s="142" t="s">
        <v>49</v>
      </c>
      <c r="D811" s="3" t="s">
        <v>47</v>
      </c>
      <c r="E811" s="3" t="s">
        <v>64</v>
      </c>
      <c r="F811" s="7">
        <f>Ведомственная!G1223</f>
        <v>3065.3</v>
      </c>
      <c r="G811" s="7">
        <f>Ведомственная!H1223</f>
        <v>0</v>
      </c>
      <c r="H811" s="7">
        <f>Ведомственная!I1223</f>
        <v>0</v>
      </c>
    </row>
    <row r="812" spans="1:8" s="143" customFormat="1" ht="94.5" x14ac:dyDescent="0.25">
      <c r="A812" s="156" t="s">
        <v>459</v>
      </c>
      <c r="B812" s="30" t="s">
        <v>460</v>
      </c>
      <c r="C812" s="140"/>
      <c r="D812" s="3"/>
      <c r="E812" s="3"/>
      <c r="F812" s="7">
        <f>SUM(F813:F815)</f>
        <v>2179.6999999999998</v>
      </c>
      <c r="G812" s="7">
        <f>SUM(G813:G815)</f>
        <v>4111.8</v>
      </c>
      <c r="H812" s="7">
        <f>SUM(H813:H815)</f>
        <v>4212.8999999999996</v>
      </c>
    </row>
    <row r="813" spans="1:8" s="143" customFormat="1" ht="31.5" x14ac:dyDescent="0.25">
      <c r="A813" s="156" t="s">
        <v>90</v>
      </c>
      <c r="B813" s="30" t="s">
        <v>460</v>
      </c>
      <c r="C813" s="140" t="s">
        <v>49</v>
      </c>
      <c r="D813" s="3" t="s">
        <v>47</v>
      </c>
      <c r="E813" s="3" t="s">
        <v>24</v>
      </c>
      <c r="F813" s="7">
        <f>Ведомственная!G1160</f>
        <v>452.6</v>
      </c>
      <c r="G813" s="7">
        <f>Ведомственная!H1160</f>
        <v>2041.8</v>
      </c>
      <c r="H813" s="7">
        <f>Ведомственная!I1160</f>
        <v>2142.9</v>
      </c>
    </row>
    <row r="814" spans="1:8" s="198" customFormat="1" x14ac:dyDescent="0.25">
      <c r="A814" s="242" t="s">
        <v>10</v>
      </c>
      <c r="B814" s="30" t="s">
        <v>460</v>
      </c>
      <c r="C814" s="140" t="s">
        <v>36</v>
      </c>
      <c r="D814" s="3" t="s">
        <v>47</v>
      </c>
      <c r="E814" s="3" t="s">
        <v>24</v>
      </c>
      <c r="F814" s="7">
        <f>Ведомственная!G1161</f>
        <v>492</v>
      </c>
      <c r="G814" s="7">
        <f>Ведомственная!H1161</f>
        <v>0</v>
      </c>
      <c r="H814" s="7">
        <f>Ведомственная!I1161</f>
        <v>0</v>
      </c>
    </row>
    <row r="815" spans="1:8" s="143" customFormat="1" x14ac:dyDescent="0.25">
      <c r="A815" s="238"/>
      <c r="B815" s="30" t="s">
        <v>460</v>
      </c>
      <c r="C815" s="140" t="s">
        <v>36</v>
      </c>
      <c r="D815" s="3" t="s">
        <v>62</v>
      </c>
      <c r="E815" s="3" t="s">
        <v>17</v>
      </c>
      <c r="F815" s="7">
        <f>Ведомственная!G933</f>
        <v>1235.0999999999999</v>
      </c>
      <c r="G815" s="7">
        <f>Ведомственная!H933</f>
        <v>2070</v>
      </c>
      <c r="H815" s="7">
        <f>Ведомственная!I933</f>
        <v>2070</v>
      </c>
    </row>
    <row r="816" spans="1:8" s="143" customFormat="1" ht="31.5" x14ac:dyDescent="0.25">
      <c r="A816" s="156" t="s">
        <v>428</v>
      </c>
      <c r="B816" s="20" t="s">
        <v>429</v>
      </c>
      <c r="C816" s="3"/>
      <c r="D816" s="3"/>
      <c r="E816" s="3"/>
      <c r="F816" s="7">
        <f>F817</f>
        <v>39595</v>
      </c>
      <c r="G816" s="7">
        <f t="shared" ref="G816:H816" si="340">G817</f>
        <v>12510</v>
      </c>
      <c r="H816" s="7">
        <f t="shared" si="340"/>
        <v>10</v>
      </c>
    </row>
    <row r="817" spans="1:8" s="143" customFormat="1" x14ac:dyDescent="0.25">
      <c r="A817" s="156" t="s">
        <v>18</v>
      </c>
      <c r="B817" s="20" t="s">
        <v>430</v>
      </c>
      <c r="C817" s="3"/>
      <c r="D817" s="3"/>
      <c r="E817" s="3"/>
      <c r="F817" s="7">
        <f>SUM(F818:F822)</f>
        <v>39595</v>
      </c>
      <c r="G817" s="7">
        <f t="shared" ref="G817:H817" si="341">SUM(G818:G822)</f>
        <v>12510</v>
      </c>
      <c r="H817" s="7">
        <f t="shared" si="341"/>
        <v>10</v>
      </c>
    </row>
    <row r="818" spans="1:8" s="143" customFormat="1" x14ac:dyDescent="0.25">
      <c r="A818" s="242" t="s">
        <v>22</v>
      </c>
      <c r="B818" s="20" t="s">
        <v>430</v>
      </c>
      <c r="C818" s="3" t="s">
        <v>32</v>
      </c>
      <c r="D818" s="3" t="s">
        <v>47</v>
      </c>
      <c r="E818" s="3" t="s">
        <v>17</v>
      </c>
      <c r="F818" s="7">
        <f>Ведомственная!G1042</f>
        <v>624.5</v>
      </c>
      <c r="G818" s="7">
        <f>Ведомственная!H1042</f>
        <v>0</v>
      </c>
      <c r="H818" s="7">
        <f>Ведомственная!I1042</f>
        <v>0</v>
      </c>
    </row>
    <row r="819" spans="1:8" s="143" customFormat="1" x14ac:dyDescent="0.25">
      <c r="A819" s="241"/>
      <c r="B819" s="20" t="s">
        <v>430</v>
      </c>
      <c r="C819" s="3" t="s">
        <v>32</v>
      </c>
      <c r="D819" s="3" t="s">
        <v>47</v>
      </c>
      <c r="E819" s="3" t="s">
        <v>20</v>
      </c>
      <c r="F819" s="7">
        <f>Ведомственная!G1130</f>
        <v>15955.9</v>
      </c>
      <c r="G819" s="7">
        <f>Ведомственная!H1130</f>
        <v>12500</v>
      </c>
      <c r="H819" s="7">
        <f>Ведомственная!I1130</f>
        <v>0</v>
      </c>
    </row>
    <row r="820" spans="1:8" s="143" customFormat="1" x14ac:dyDescent="0.25">
      <c r="A820" s="235"/>
      <c r="B820" s="20" t="s">
        <v>430</v>
      </c>
      <c r="C820" s="3" t="s">
        <v>32</v>
      </c>
      <c r="D820" s="3" t="s">
        <v>47</v>
      </c>
      <c r="E820" s="3" t="s">
        <v>64</v>
      </c>
      <c r="F820" s="7">
        <f>Ведомственная!G1226</f>
        <v>10</v>
      </c>
      <c r="G820" s="7">
        <f>Ведомственная!H1226</f>
        <v>10</v>
      </c>
      <c r="H820" s="7">
        <f>Ведомственная!I1226</f>
        <v>10</v>
      </c>
    </row>
    <row r="821" spans="1:8" s="143" customFormat="1" x14ac:dyDescent="0.25">
      <c r="A821" s="242" t="s">
        <v>90</v>
      </c>
      <c r="B821" s="20" t="s">
        <v>430</v>
      </c>
      <c r="C821" s="3" t="s">
        <v>49</v>
      </c>
      <c r="D821" s="3" t="s">
        <v>47</v>
      </c>
      <c r="E821" s="3" t="s">
        <v>17</v>
      </c>
      <c r="F821" s="7">
        <f>Ведомственная!G1043</f>
        <v>706.6</v>
      </c>
      <c r="G821" s="7">
        <f>Ведомственная!H1043</f>
        <v>0</v>
      </c>
      <c r="H821" s="7">
        <f>Ведомственная!I1043</f>
        <v>0</v>
      </c>
    </row>
    <row r="822" spans="1:8" s="143" customFormat="1" x14ac:dyDescent="0.25">
      <c r="A822" s="235"/>
      <c r="B822" s="20" t="s">
        <v>430</v>
      </c>
      <c r="C822" s="3" t="s">
        <v>49</v>
      </c>
      <c r="D822" s="3" t="s">
        <v>47</v>
      </c>
      <c r="E822" s="3" t="s">
        <v>20</v>
      </c>
      <c r="F822" s="7">
        <f>Ведомственная!G1131</f>
        <v>22298</v>
      </c>
      <c r="G822" s="7">
        <f>Ведомственная!H1131</f>
        <v>0</v>
      </c>
      <c r="H822" s="7">
        <f>Ведомственная!I1131</f>
        <v>0</v>
      </c>
    </row>
    <row r="823" spans="1:8" s="143" customFormat="1" ht="31.5" x14ac:dyDescent="0.25">
      <c r="A823" s="156" t="s">
        <v>450</v>
      </c>
      <c r="B823" s="20" t="s">
        <v>477</v>
      </c>
      <c r="C823" s="3"/>
      <c r="D823" s="3"/>
      <c r="E823" s="3"/>
      <c r="F823" s="7">
        <f>F824+F831</f>
        <v>5425.9</v>
      </c>
      <c r="G823" s="7">
        <f t="shared" ref="G823:H823" si="342">G824+G831</f>
        <v>7670</v>
      </c>
      <c r="H823" s="7">
        <f t="shared" si="342"/>
        <v>7670</v>
      </c>
    </row>
    <row r="824" spans="1:8" s="143" customFormat="1" x14ac:dyDescent="0.25">
      <c r="A824" s="156" t="s">
        <v>18</v>
      </c>
      <c r="B824" s="20" t="s">
        <v>799</v>
      </c>
      <c r="C824" s="3"/>
      <c r="D824" s="3"/>
      <c r="E824" s="3"/>
      <c r="F824" s="7">
        <f>SUM(F825:F830)</f>
        <v>1425.9</v>
      </c>
      <c r="G824" s="7">
        <f t="shared" ref="G824:H824" si="343">SUM(G825:G830)</f>
        <v>2670</v>
      </c>
      <c r="H824" s="7">
        <f t="shared" si="343"/>
        <v>2670</v>
      </c>
    </row>
    <row r="825" spans="1:8" s="143" customFormat="1" x14ac:dyDescent="0.25">
      <c r="A825" s="242" t="s">
        <v>22</v>
      </c>
      <c r="B825" s="20" t="s">
        <v>799</v>
      </c>
      <c r="C825" s="3" t="s">
        <v>32</v>
      </c>
      <c r="D825" s="3" t="s">
        <v>47</v>
      </c>
      <c r="E825" s="3" t="s">
        <v>20</v>
      </c>
      <c r="F825" s="7">
        <f>Ведомственная!G1134</f>
        <v>130</v>
      </c>
      <c r="G825" s="7">
        <f>Ведомственная!H1134</f>
        <v>0</v>
      </c>
      <c r="H825" s="7">
        <f>Ведомственная!I1134</f>
        <v>0</v>
      </c>
    </row>
    <row r="826" spans="1:8" s="143" customFormat="1" x14ac:dyDescent="0.25">
      <c r="A826" s="235"/>
      <c r="B826" s="20" t="s">
        <v>799</v>
      </c>
      <c r="C826" s="3" t="s">
        <v>32</v>
      </c>
      <c r="D826" s="3" t="s">
        <v>47</v>
      </c>
      <c r="E826" s="3" t="s">
        <v>64</v>
      </c>
      <c r="F826" s="7">
        <f>Ведомственная!G1229</f>
        <v>387.9</v>
      </c>
      <c r="G826" s="7">
        <f>Ведомственная!H1229</f>
        <v>2490</v>
      </c>
      <c r="H826" s="7">
        <f>Ведомственная!I1229</f>
        <v>2490</v>
      </c>
    </row>
    <row r="827" spans="1:8" s="143" customFormat="1" x14ac:dyDescent="0.25">
      <c r="A827" s="156" t="s">
        <v>19</v>
      </c>
      <c r="B827" s="20" t="s">
        <v>799</v>
      </c>
      <c r="C827" s="3" t="s">
        <v>39</v>
      </c>
      <c r="D827" s="3" t="s">
        <v>47</v>
      </c>
      <c r="E827" s="3" t="s">
        <v>64</v>
      </c>
      <c r="F827" s="7">
        <f>Ведомственная!G1230</f>
        <v>248</v>
      </c>
      <c r="G827" s="7">
        <f>Ведомственная!H1230</f>
        <v>180</v>
      </c>
      <c r="H827" s="7">
        <f>Ведомственная!I1230</f>
        <v>180</v>
      </c>
    </row>
    <row r="828" spans="1:8" s="143" customFormat="1" x14ac:dyDescent="0.25">
      <c r="A828" s="242" t="s">
        <v>90</v>
      </c>
      <c r="B828" s="20" t="s">
        <v>799</v>
      </c>
      <c r="C828" s="3" t="s">
        <v>49</v>
      </c>
      <c r="D828" s="3" t="s">
        <v>47</v>
      </c>
      <c r="E828" s="3" t="s">
        <v>17</v>
      </c>
      <c r="F828" s="7">
        <f>Ведомственная!G1046</f>
        <v>0</v>
      </c>
      <c r="G828" s="7">
        <f>Ведомственная!H1046</f>
        <v>0</v>
      </c>
      <c r="H828" s="7">
        <f>Ведомственная!I1046</f>
        <v>0</v>
      </c>
    </row>
    <row r="829" spans="1:8" s="143" customFormat="1" x14ac:dyDescent="0.25">
      <c r="A829" s="241"/>
      <c r="B829" s="20" t="s">
        <v>799</v>
      </c>
      <c r="C829" s="3" t="s">
        <v>49</v>
      </c>
      <c r="D829" s="3" t="s">
        <v>47</v>
      </c>
      <c r="E829" s="3" t="s">
        <v>20</v>
      </c>
      <c r="F829" s="7">
        <f>Ведомственная!G1135</f>
        <v>160</v>
      </c>
      <c r="G829" s="7">
        <f>Ведомственная!H1135</f>
        <v>0</v>
      </c>
      <c r="H829" s="7">
        <f>Ведомственная!I1135</f>
        <v>0</v>
      </c>
    </row>
    <row r="830" spans="1:8" s="143" customFormat="1" x14ac:dyDescent="0.25">
      <c r="A830" s="235"/>
      <c r="B830" s="20" t="s">
        <v>799</v>
      </c>
      <c r="C830" s="3" t="s">
        <v>49</v>
      </c>
      <c r="D830" s="3" t="s">
        <v>47</v>
      </c>
      <c r="E830" s="3" t="s">
        <v>24</v>
      </c>
      <c r="F830" s="7">
        <f>Ведомственная!G1164</f>
        <v>500</v>
      </c>
      <c r="G830" s="7">
        <f>Ведомственная!H1164</f>
        <v>0</v>
      </c>
      <c r="H830" s="7">
        <f>Ведомственная!I1164</f>
        <v>0</v>
      </c>
    </row>
    <row r="831" spans="1:8" s="143" customFormat="1" ht="47.25" x14ac:dyDescent="0.25">
      <c r="A831" s="13" t="s">
        <v>476</v>
      </c>
      <c r="B831" s="18" t="s">
        <v>859</v>
      </c>
      <c r="C831" s="3"/>
      <c r="D831" s="3"/>
      <c r="E831" s="3"/>
      <c r="F831" s="7">
        <f>F832</f>
        <v>4000</v>
      </c>
      <c r="G831" s="7">
        <f t="shared" ref="G831:H831" si="344">G832</f>
        <v>5000</v>
      </c>
      <c r="H831" s="7">
        <f t="shared" si="344"/>
        <v>5000</v>
      </c>
    </row>
    <row r="832" spans="1:8" s="143" customFormat="1" x14ac:dyDescent="0.25">
      <c r="A832" s="157" t="s">
        <v>19</v>
      </c>
      <c r="B832" s="18" t="s">
        <v>859</v>
      </c>
      <c r="C832" s="3" t="s">
        <v>39</v>
      </c>
      <c r="D832" s="3" t="s">
        <v>14</v>
      </c>
      <c r="E832" s="3" t="s">
        <v>24</v>
      </c>
      <c r="F832" s="7">
        <f>Ведомственная!G1261</f>
        <v>4000</v>
      </c>
      <c r="G832" s="7">
        <f>Ведомственная!H1261</f>
        <v>5000</v>
      </c>
      <c r="H832" s="7">
        <f>Ведомственная!I1261</f>
        <v>5000</v>
      </c>
    </row>
    <row r="833" spans="1:10" s="143" customFormat="1" ht="63" x14ac:dyDescent="0.25">
      <c r="A833" s="156" t="s">
        <v>828</v>
      </c>
      <c r="B833" s="141" t="s">
        <v>451</v>
      </c>
      <c r="C833" s="140"/>
      <c r="D833" s="3"/>
      <c r="E833" s="3"/>
      <c r="F833" s="7">
        <f>F834+F840</f>
        <v>7870.7</v>
      </c>
      <c r="G833" s="7">
        <f>G834+G840</f>
        <v>11625.8</v>
      </c>
      <c r="H833" s="7">
        <f>H834+H840</f>
        <v>11625.8</v>
      </c>
    </row>
    <row r="834" spans="1:10" s="143" customFormat="1" x14ac:dyDescent="0.25">
      <c r="A834" s="156" t="s">
        <v>18</v>
      </c>
      <c r="B834" s="141" t="s">
        <v>452</v>
      </c>
      <c r="C834" s="140"/>
      <c r="D834" s="3"/>
      <c r="E834" s="3"/>
      <c r="F834" s="7">
        <f>SUM(F835:F839)</f>
        <v>1955.2</v>
      </c>
      <c r="G834" s="7">
        <f t="shared" ref="G834:H834" si="345">SUM(G835:G839)</f>
        <v>5350</v>
      </c>
      <c r="H834" s="7">
        <f t="shared" si="345"/>
        <v>5350</v>
      </c>
    </row>
    <row r="835" spans="1:10" s="143" customFormat="1" x14ac:dyDescent="0.25">
      <c r="A835" s="242" t="s">
        <v>22</v>
      </c>
      <c r="B835" s="140" t="s">
        <v>452</v>
      </c>
      <c r="C835" s="140" t="s">
        <v>32</v>
      </c>
      <c r="D835" s="3" t="s">
        <v>47</v>
      </c>
      <c r="E835" s="3" t="s">
        <v>47</v>
      </c>
      <c r="F835" s="7">
        <f>Ведомственная!G1188</f>
        <v>429</v>
      </c>
      <c r="G835" s="7">
        <f>Ведомственная!H1188</f>
        <v>2000</v>
      </c>
      <c r="H835" s="7">
        <f>Ведомственная!I1188</f>
        <v>2000</v>
      </c>
    </row>
    <row r="836" spans="1:10" s="143" customFormat="1" x14ac:dyDescent="0.25">
      <c r="A836" s="235"/>
      <c r="B836" s="140" t="s">
        <v>452</v>
      </c>
      <c r="C836" s="140" t="s">
        <v>32</v>
      </c>
      <c r="D836" s="3" t="s">
        <v>47</v>
      </c>
      <c r="E836" s="3" t="s">
        <v>64</v>
      </c>
      <c r="F836" s="7">
        <f>Ведомственная!G1233</f>
        <v>828.5</v>
      </c>
      <c r="G836" s="7">
        <f>Ведомственная!H1233</f>
        <v>1350</v>
      </c>
      <c r="H836" s="7">
        <f>Ведомственная!I1233</f>
        <v>2350</v>
      </c>
    </row>
    <row r="837" spans="1:10" s="178" customFormat="1" x14ac:dyDescent="0.25">
      <c r="A837" s="177" t="s">
        <v>19</v>
      </c>
      <c r="B837" s="140" t="s">
        <v>452</v>
      </c>
      <c r="C837" s="140" t="s">
        <v>39</v>
      </c>
      <c r="D837" s="3" t="s">
        <v>47</v>
      </c>
      <c r="E837" s="3" t="s">
        <v>47</v>
      </c>
      <c r="F837" s="7">
        <f>Ведомственная!G1189</f>
        <v>71</v>
      </c>
      <c r="G837" s="7">
        <f>Ведомственная!H1189</f>
        <v>0</v>
      </c>
      <c r="H837" s="7">
        <f>Ведомственная!I1189</f>
        <v>0</v>
      </c>
    </row>
    <row r="838" spans="1:10" s="169" customFormat="1" x14ac:dyDescent="0.25">
      <c r="A838" s="242" t="s">
        <v>90</v>
      </c>
      <c r="B838" s="141" t="s">
        <v>452</v>
      </c>
      <c r="C838" s="140" t="s">
        <v>49</v>
      </c>
      <c r="D838" s="3" t="s">
        <v>47</v>
      </c>
      <c r="E838" s="3" t="s">
        <v>20</v>
      </c>
      <c r="F838" s="7">
        <f>Ведомственная!G1138</f>
        <v>10</v>
      </c>
      <c r="G838" s="7">
        <f>Ведомственная!H1138</f>
        <v>0</v>
      </c>
      <c r="H838" s="7">
        <f>Ведомственная!I1138</f>
        <v>0</v>
      </c>
    </row>
    <row r="839" spans="1:10" s="143" customFormat="1" x14ac:dyDescent="0.25">
      <c r="A839" s="238"/>
      <c r="B839" s="141" t="s">
        <v>452</v>
      </c>
      <c r="C839" s="140" t="s">
        <v>49</v>
      </c>
      <c r="D839" s="3" t="s">
        <v>47</v>
      </c>
      <c r="E839" s="3" t="s">
        <v>24</v>
      </c>
      <c r="F839" s="7">
        <f>Ведомственная!G1167</f>
        <v>616.70000000000005</v>
      </c>
      <c r="G839" s="7">
        <f>Ведомственная!H1167</f>
        <v>2000</v>
      </c>
      <c r="H839" s="7">
        <f>Ведомственная!I1167</f>
        <v>1000</v>
      </c>
    </row>
    <row r="840" spans="1:10" s="143" customFormat="1" ht="31.5" x14ac:dyDescent="0.25">
      <c r="A840" s="156" t="s">
        <v>469</v>
      </c>
      <c r="B840" s="140" t="s">
        <v>832</v>
      </c>
      <c r="C840" s="140"/>
      <c r="D840" s="3"/>
      <c r="E840" s="3"/>
      <c r="F840" s="7">
        <f>SUM(F841:F843)</f>
        <v>5915.5</v>
      </c>
      <c r="G840" s="7">
        <f>SUM(G841:G843)</f>
        <v>6275.8</v>
      </c>
      <c r="H840" s="7">
        <f>SUM(H841:H843)</f>
        <v>6275.8</v>
      </c>
      <c r="I840" s="164"/>
      <c r="J840" s="164"/>
    </row>
    <row r="841" spans="1:10" s="143" customFormat="1" ht="63" x14ac:dyDescent="0.25">
      <c r="A841" s="145" t="s">
        <v>21</v>
      </c>
      <c r="B841" s="140" t="s">
        <v>832</v>
      </c>
      <c r="C841" s="140" t="s">
        <v>31</v>
      </c>
      <c r="D841" s="3" t="s">
        <v>47</v>
      </c>
      <c r="E841" s="3" t="s">
        <v>47</v>
      </c>
      <c r="F841" s="7">
        <f>Ведомственная!G1191+Ведомственная!G1319</f>
        <v>1209.5</v>
      </c>
      <c r="G841" s="7">
        <f>Ведомственная!H1191+Ведомственная!H1319</f>
        <v>5128.3999999999996</v>
      </c>
      <c r="H841" s="7">
        <f>Ведомственная!I1191+Ведомственная!I1319</f>
        <v>5128.3999999999996</v>
      </c>
      <c r="I841" s="164"/>
      <c r="J841" s="164"/>
    </row>
    <row r="842" spans="1:10" s="143" customFormat="1" ht="31.5" x14ac:dyDescent="0.25">
      <c r="A842" s="156" t="s">
        <v>22</v>
      </c>
      <c r="B842" s="140" t="s">
        <v>832</v>
      </c>
      <c r="C842" s="140" t="s">
        <v>32</v>
      </c>
      <c r="D842" s="3" t="s">
        <v>47</v>
      </c>
      <c r="E842" s="3" t="s">
        <v>47</v>
      </c>
      <c r="F842" s="7">
        <f>Ведомственная!G1192+Ведомственная!G1320</f>
        <v>256.09999999999997</v>
      </c>
      <c r="G842" s="7">
        <f>Ведомственная!H1192+Ведомственная!H1320</f>
        <v>1147.4000000000005</v>
      </c>
      <c r="H842" s="7">
        <f>Ведомственная!I1192+Ведомственная!I1320</f>
        <v>1147.4000000000005</v>
      </c>
    </row>
    <row r="843" spans="1:10" s="143" customFormat="1" ht="31.5" x14ac:dyDescent="0.25">
      <c r="A843" s="156" t="s">
        <v>90</v>
      </c>
      <c r="B843" s="140" t="s">
        <v>832</v>
      </c>
      <c r="C843" s="140" t="s">
        <v>49</v>
      </c>
      <c r="D843" s="3" t="s">
        <v>47</v>
      </c>
      <c r="E843" s="3" t="s">
        <v>47</v>
      </c>
      <c r="F843" s="7">
        <f>Ведомственная!G1193+Ведомственная!G1321</f>
        <v>4449.8999999999996</v>
      </c>
      <c r="G843" s="7">
        <f>Ведомственная!H1193+Ведомственная!H1321</f>
        <v>0</v>
      </c>
      <c r="H843" s="7">
        <f>Ведомственная!I1193+Ведомственная!I1321</f>
        <v>0</v>
      </c>
    </row>
    <row r="844" spans="1:10" s="143" customFormat="1" ht="47.25" x14ac:dyDescent="0.25">
      <c r="A844" s="156" t="s">
        <v>842</v>
      </c>
      <c r="B844" s="140" t="s">
        <v>468</v>
      </c>
      <c r="C844" s="142"/>
      <c r="D844" s="3"/>
      <c r="E844" s="3"/>
      <c r="F844" s="7">
        <f>F845+F852+F855+F858+F860+F850</f>
        <v>115976.9</v>
      </c>
      <c r="G844" s="7">
        <f t="shared" ref="G844:H844" si="346">G845+G852+G855+G858+G860+G850</f>
        <v>98509.1</v>
      </c>
      <c r="H844" s="7">
        <f t="shared" si="346"/>
        <v>98575.8</v>
      </c>
    </row>
    <row r="845" spans="1:10" s="143" customFormat="1" x14ac:dyDescent="0.25">
      <c r="A845" s="156" t="s">
        <v>248</v>
      </c>
      <c r="B845" s="30" t="s">
        <v>843</v>
      </c>
      <c r="C845" s="140"/>
      <c r="D845" s="3"/>
      <c r="E845" s="3"/>
      <c r="F845" s="7">
        <f>SUM(F846:F849)</f>
        <v>77051.399999999994</v>
      </c>
      <c r="G845" s="7">
        <f t="shared" ref="G845:H845" si="347">SUM(G846:G849)</f>
        <v>70256</v>
      </c>
      <c r="H845" s="7">
        <f t="shared" si="347"/>
        <v>70322.7</v>
      </c>
    </row>
    <row r="846" spans="1:10" s="143" customFormat="1" ht="63" x14ac:dyDescent="0.25">
      <c r="A846" s="145" t="s">
        <v>21</v>
      </c>
      <c r="B846" s="30" t="s">
        <v>843</v>
      </c>
      <c r="C846" s="140" t="s">
        <v>31</v>
      </c>
      <c r="D846" s="3" t="s">
        <v>47</v>
      </c>
      <c r="E846" s="3" t="s">
        <v>64</v>
      </c>
      <c r="F846" s="7">
        <f>Ведомственная!G1236</f>
        <v>66781.8</v>
      </c>
      <c r="G846" s="7">
        <f>Ведомственная!H1236</f>
        <v>59479.1</v>
      </c>
      <c r="H846" s="7">
        <f>Ведомственная!I1236</f>
        <v>59479.1</v>
      </c>
    </row>
    <row r="847" spans="1:10" s="143" customFormat="1" ht="63" x14ac:dyDescent="0.25">
      <c r="A847" s="145" t="s">
        <v>21</v>
      </c>
      <c r="B847" s="30" t="s">
        <v>843</v>
      </c>
      <c r="C847" s="140" t="s">
        <v>31</v>
      </c>
      <c r="D847" s="3" t="s">
        <v>62</v>
      </c>
      <c r="E847" s="3" t="s">
        <v>61</v>
      </c>
      <c r="F847" s="7">
        <f>SUM(Ведомственная!G1288)</f>
        <v>4145.8999999999996</v>
      </c>
      <c r="G847" s="7">
        <f>SUM(Ведомственная!H1288)</f>
        <v>3869</v>
      </c>
      <c r="H847" s="7">
        <f>SUM(Ведомственная!I1288)</f>
        <v>3869</v>
      </c>
    </row>
    <row r="848" spans="1:10" s="143" customFormat="1" ht="31.5" x14ac:dyDescent="0.25">
      <c r="A848" s="156" t="s">
        <v>22</v>
      </c>
      <c r="B848" s="30" t="s">
        <v>843</v>
      </c>
      <c r="C848" s="140" t="s">
        <v>32</v>
      </c>
      <c r="D848" s="3" t="s">
        <v>47</v>
      </c>
      <c r="E848" s="3" t="s">
        <v>64</v>
      </c>
      <c r="F848" s="7">
        <f>Ведомственная!G1237</f>
        <v>5963.2</v>
      </c>
      <c r="G848" s="7">
        <f>Ведомственная!H1237</f>
        <v>6744.7</v>
      </c>
      <c r="H848" s="7">
        <f>Ведомственная!I1237</f>
        <v>6811.4</v>
      </c>
    </row>
    <row r="849" spans="1:8" s="143" customFormat="1" x14ac:dyDescent="0.25">
      <c r="A849" s="156" t="s">
        <v>10</v>
      </c>
      <c r="B849" s="30" t="s">
        <v>843</v>
      </c>
      <c r="C849" s="140" t="s">
        <v>36</v>
      </c>
      <c r="D849" s="3" t="s">
        <v>47</v>
      </c>
      <c r="E849" s="3" t="s">
        <v>64</v>
      </c>
      <c r="F849" s="7">
        <f>Ведомственная!G1238</f>
        <v>160.5</v>
      </c>
      <c r="G849" s="7">
        <f>Ведомственная!H1238</f>
        <v>163.19999999999999</v>
      </c>
      <c r="H849" s="7">
        <f>Ведомственная!I1238</f>
        <v>163.19999999999999</v>
      </c>
    </row>
    <row r="850" spans="1:8" s="143" customFormat="1" x14ac:dyDescent="0.25">
      <c r="A850" s="156" t="s">
        <v>18</v>
      </c>
      <c r="B850" s="140" t="s">
        <v>844</v>
      </c>
      <c r="C850" s="140"/>
      <c r="D850" s="3"/>
      <c r="E850" s="3"/>
      <c r="F850" s="7">
        <f>F851</f>
        <v>240</v>
      </c>
      <c r="G850" s="7">
        <f t="shared" ref="G850:H850" si="348">G851</f>
        <v>0</v>
      </c>
      <c r="H850" s="7">
        <f t="shared" si="348"/>
        <v>0</v>
      </c>
    </row>
    <row r="851" spans="1:8" s="143" customFormat="1" ht="31.5" x14ac:dyDescent="0.25">
      <c r="A851" s="156" t="s">
        <v>22</v>
      </c>
      <c r="B851" s="140" t="s">
        <v>844</v>
      </c>
      <c r="C851" s="140" t="s">
        <v>32</v>
      </c>
      <c r="D851" s="3" t="s">
        <v>47</v>
      </c>
      <c r="E851" s="3" t="s">
        <v>64</v>
      </c>
      <c r="F851" s="7">
        <f>Ведомственная!G1240</f>
        <v>240</v>
      </c>
      <c r="G851" s="7">
        <f>Ведомственная!H1240</f>
        <v>0</v>
      </c>
      <c r="H851" s="7">
        <f>Ведомственная!I1240</f>
        <v>0</v>
      </c>
    </row>
    <row r="852" spans="1:8" s="143" customFormat="1" x14ac:dyDescent="0.25">
      <c r="A852" s="148" t="s">
        <v>27</v>
      </c>
      <c r="B852" s="150" t="s">
        <v>845</v>
      </c>
      <c r="C852" s="147"/>
      <c r="D852" s="3"/>
      <c r="E852" s="3"/>
      <c r="F852" s="7">
        <f>F853+F854</f>
        <v>35956.9</v>
      </c>
      <c r="G852" s="7">
        <f t="shared" ref="G852:H852" si="349">G853+G854</f>
        <v>25432.699999999997</v>
      </c>
      <c r="H852" s="7">
        <f t="shared" si="349"/>
        <v>25432.699999999997</v>
      </c>
    </row>
    <row r="853" spans="1:8" s="143" customFormat="1" ht="63" x14ac:dyDescent="0.25">
      <c r="A853" s="148" t="s">
        <v>21</v>
      </c>
      <c r="B853" s="150" t="s">
        <v>845</v>
      </c>
      <c r="C853" s="147" t="s">
        <v>31</v>
      </c>
      <c r="D853" s="3" t="s">
        <v>47</v>
      </c>
      <c r="E853" s="3" t="s">
        <v>64</v>
      </c>
      <c r="F853" s="7">
        <f>Ведомственная!G1242</f>
        <v>35955.9</v>
      </c>
      <c r="G853" s="7">
        <f>Ведомственная!H1242</f>
        <v>25431.699999999997</v>
      </c>
      <c r="H853" s="7">
        <f>Ведомственная!I1242</f>
        <v>25431.699999999997</v>
      </c>
    </row>
    <row r="854" spans="1:8" s="143" customFormat="1" ht="31.5" x14ac:dyDescent="0.25">
      <c r="A854" s="148" t="s">
        <v>22</v>
      </c>
      <c r="B854" s="150" t="s">
        <v>845</v>
      </c>
      <c r="C854" s="147" t="s">
        <v>32</v>
      </c>
      <c r="D854" s="3" t="s">
        <v>47</v>
      </c>
      <c r="E854" s="3" t="s">
        <v>64</v>
      </c>
      <c r="F854" s="7">
        <f>Ведомственная!G1243</f>
        <v>1</v>
      </c>
      <c r="G854" s="7">
        <f>Ведомственная!H1243</f>
        <v>1</v>
      </c>
      <c r="H854" s="7">
        <f>Ведомственная!I1243</f>
        <v>1</v>
      </c>
    </row>
    <row r="855" spans="1:8" s="143" customFormat="1" x14ac:dyDescent="0.25">
      <c r="A855" s="148" t="s">
        <v>35</v>
      </c>
      <c r="B855" s="150" t="s">
        <v>846</v>
      </c>
      <c r="C855" s="147"/>
      <c r="D855" s="3"/>
      <c r="E855" s="3"/>
      <c r="F855" s="7">
        <f>F856+F857</f>
        <v>354.8</v>
      </c>
      <c r="G855" s="7">
        <f t="shared" ref="G855:H855" si="350">G856+G857</f>
        <v>578</v>
      </c>
      <c r="H855" s="7">
        <f t="shared" si="350"/>
        <v>578</v>
      </c>
    </row>
    <row r="856" spans="1:8" s="143" customFormat="1" ht="31.5" x14ac:dyDescent="0.25">
      <c r="A856" s="148" t="s">
        <v>22</v>
      </c>
      <c r="B856" s="150" t="s">
        <v>846</v>
      </c>
      <c r="C856" s="147" t="s">
        <v>32</v>
      </c>
      <c r="D856" s="3" t="s">
        <v>47</v>
      </c>
      <c r="E856" s="3" t="s">
        <v>64</v>
      </c>
      <c r="F856" s="7">
        <f>Ведомственная!G1245</f>
        <v>353.3</v>
      </c>
      <c r="G856" s="7">
        <f>Ведомственная!H1245</f>
        <v>576.5</v>
      </c>
      <c r="H856" s="7">
        <f>Ведомственная!I1245</f>
        <v>576.5</v>
      </c>
    </row>
    <row r="857" spans="1:8" s="143" customFormat="1" x14ac:dyDescent="0.25">
      <c r="A857" s="156" t="s">
        <v>10</v>
      </c>
      <c r="B857" s="150" t="s">
        <v>846</v>
      </c>
      <c r="C857" s="147" t="s">
        <v>36</v>
      </c>
      <c r="D857" s="3" t="s">
        <v>47</v>
      </c>
      <c r="E857" s="3" t="s">
        <v>64</v>
      </c>
      <c r="F857" s="7">
        <f>Ведомственная!G1246</f>
        <v>1.5</v>
      </c>
      <c r="G857" s="7">
        <f>Ведомственная!H1246</f>
        <v>1.5</v>
      </c>
      <c r="H857" s="7">
        <f>Ведомственная!I1246</f>
        <v>1.5</v>
      </c>
    </row>
    <row r="858" spans="1:8" s="143" customFormat="1" ht="31.5" x14ac:dyDescent="0.25">
      <c r="A858" s="148" t="s">
        <v>37</v>
      </c>
      <c r="B858" s="150" t="s">
        <v>847</v>
      </c>
      <c r="C858" s="147"/>
      <c r="D858" s="3"/>
      <c r="E858" s="3"/>
      <c r="F858" s="7">
        <f>F859</f>
        <v>1392</v>
      </c>
      <c r="G858" s="7">
        <f t="shared" ref="G858:H858" si="351">G859</f>
        <v>1082.3</v>
      </c>
      <c r="H858" s="7">
        <f t="shared" si="351"/>
        <v>1082.3</v>
      </c>
    </row>
    <row r="859" spans="1:8" s="143" customFormat="1" ht="31.5" x14ac:dyDescent="0.25">
      <c r="A859" s="148" t="s">
        <v>22</v>
      </c>
      <c r="B859" s="150" t="s">
        <v>847</v>
      </c>
      <c r="C859" s="147" t="s">
        <v>32</v>
      </c>
      <c r="D859" s="3" t="s">
        <v>47</v>
      </c>
      <c r="E859" s="3" t="s">
        <v>64</v>
      </c>
      <c r="F859" s="7">
        <f>Ведомственная!G1248</f>
        <v>1392</v>
      </c>
      <c r="G859" s="7">
        <f>Ведомственная!H1248</f>
        <v>1082.3</v>
      </c>
      <c r="H859" s="7">
        <f>Ведомственная!I1248</f>
        <v>1082.3</v>
      </c>
    </row>
    <row r="860" spans="1:8" s="143" customFormat="1" ht="31.5" x14ac:dyDescent="0.25">
      <c r="A860" s="148" t="s">
        <v>475</v>
      </c>
      <c r="B860" s="150" t="s">
        <v>848</v>
      </c>
      <c r="C860" s="147"/>
      <c r="D860" s="3"/>
      <c r="E860" s="3"/>
      <c r="F860" s="7">
        <f>Ведомственная!G1249</f>
        <v>981.8</v>
      </c>
      <c r="G860" s="7">
        <f>Ведомственная!H1249</f>
        <v>1160.0999999999999</v>
      </c>
      <c r="H860" s="7">
        <f>Ведомственная!I1249</f>
        <v>1160.0999999999999</v>
      </c>
    </row>
    <row r="861" spans="1:8" s="143" customFormat="1" ht="31.5" x14ac:dyDescent="0.25">
      <c r="A861" s="148" t="s">
        <v>22</v>
      </c>
      <c r="B861" s="150" t="s">
        <v>848</v>
      </c>
      <c r="C861" s="147" t="s">
        <v>32</v>
      </c>
      <c r="D861" s="3" t="s">
        <v>47</v>
      </c>
      <c r="E861" s="3" t="s">
        <v>64</v>
      </c>
      <c r="F861" s="7">
        <f>Ведомственная!G1250</f>
        <v>913</v>
      </c>
      <c r="G861" s="7">
        <f>Ведомственная!H1250</f>
        <v>1090.0999999999999</v>
      </c>
      <c r="H861" s="7">
        <f>Ведомственная!I1250</f>
        <v>1090.0999999999999</v>
      </c>
    </row>
    <row r="862" spans="1:8" s="143" customFormat="1" x14ac:dyDescent="0.25">
      <c r="A862" s="156" t="s">
        <v>10</v>
      </c>
      <c r="B862" s="150" t="s">
        <v>848</v>
      </c>
      <c r="C862" s="147" t="s">
        <v>36</v>
      </c>
      <c r="D862" s="3" t="s">
        <v>47</v>
      </c>
      <c r="E862" s="3" t="s">
        <v>64</v>
      </c>
      <c r="F862" s="7">
        <f>Ведомственная!G1251</f>
        <v>68.8</v>
      </c>
      <c r="G862" s="7">
        <f>Ведомственная!H1251</f>
        <v>70</v>
      </c>
      <c r="H862" s="7">
        <f>Ведомственная!I1251</f>
        <v>70</v>
      </c>
    </row>
    <row r="863" spans="1:8" s="143" customFormat="1" ht="47.25" x14ac:dyDescent="0.25">
      <c r="A863" s="156" t="s">
        <v>712</v>
      </c>
      <c r="B863" s="20" t="s">
        <v>454</v>
      </c>
      <c r="C863" s="3"/>
      <c r="D863" s="3"/>
      <c r="E863" s="3"/>
      <c r="F863" s="7">
        <f>F864</f>
        <v>68056.5</v>
      </c>
      <c r="G863" s="7">
        <f t="shared" ref="G863:H863" si="352">G864</f>
        <v>15995.1</v>
      </c>
      <c r="H863" s="7">
        <f t="shared" si="352"/>
        <v>33771.5</v>
      </c>
    </row>
    <row r="864" spans="1:8" s="143" customFormat="1" x14ac:dyDescent="0.25">
      <c r="A864" s="156" t="s">
        <v>18</v>
      </c>
      <c r="B864" s="20" t="s">
        <v>455</v>
      </c>
      <c r="C864" s="3"/>
      <c r="D864" s="3"/>
      <c r="E864" s="3"/>
      <c r="F864" s="7">
        <f>SUM(F865:F869)</f>
        <v>68056.5</v>
      </c>
      <c r="G864" s="7">
        <f t="shared" ref="G864:H864" si="353">SUM(G865:G869)</f>
        <v>15995.1</v>
      </c>
      <c r="H864" s="7">
        <f t="shared" si="353"/>
        <v>33771.5</v>
      </c>
    </row>
    <row r="865" spans="1:8" s="143" customFormat="1" x14ac:dyDescent="0.25">
      <c r="A865" s="246" t="s">
        <v>22</v>
      </c>
      <c r="B865" s="20" t="s">
        <v>455</v>
      </c>
      <c r="C865" s="3" t="s">
        <v>32</v>
      </c>
      <c r="D865" s="3" t="s">
        <v>47</v>
      </c>
      <c r="E865" s="3" t="s">
        <v>17</v>
      </c>
      <c r="F865" s="7">
        <f>Ведомственная!G1049</f>
        <v>1582.6</v>
      </c>
      <c r="G865" s="7">
        <f>Ведомственная!H1049</f>
        <v>0</v>
      </c>
      <c r="H865" s="7">
        <f>Ведомственная!I1049</f>
        <v>1408.1</v>
      </c>
    </row>
    <row r="866" spans="1:8" s="143" customFormat="1" x14ac:dyDescent="0.25">
      <c r="A866" s="247"/>
      <c r="B866" s="20" t="s">
        <v>455</v>
      </c>
      <c r="C866" s="3" t="s">
        <v>32</v>
      </c>
      <c r="D866" s="3" t="s">
        <v>47</v>
      </c>
      <c r="E866" s="3" t="s">
        <v>20</v>
      </c>
      <c r="F866" s="7">
        <f>Ведомственная!G1141</f>
        <v>36098.9</v>
      </c>
      <c r="G866" s="7">
        <f>Ведомственная!H1141</f>
        <v>0</v>
      </c>
      <c r="H866" s="7">
        <f>Ведомственная!I1141</f>
        <v>10600</v>
      </c>
    </row>
    <row r="867" spans="1:8" s="143" customFormat="1" x14ac:dyDescent="0.25">
      <c r="A867" s="242" t="s">
        <v>90</v>
      </c>
      <c r="B867" s="20" t="s">
        <v>455</v>
      </c>
      <c r="C867" s="3" t="s">
        <v>49</v>
      </c>
      <c r="D867" s="3" t="s">
        <v>47</v>
      </c>
      <c r="E867" s="3" t="s">
        <v>17</v>
      </c>
      <c r="F867" s="7">
        <f>Ведомственная!G1050</f>
        <v>15709.8</v>
      </c>
      <c r="G867" s="7">
        <f>Ведомственная!H1050</f>
        <v>5124.6000000000004</v>
      </c>
      <c r="H867" s="7">
        <f>Ведомственная!I1050</f>
        <v>6870.4000000000005</v>
      </c>
    </row>
    <row r="868" spans="1:8" s="143" customFormat="1" x14ac:dyDescent="0.25">
      <c r="A868" s="241"/>
      <c r="B868" s="20" t="s">
        <v>455</v>
      </c>
      <c r="C868" s="3" t="s">
        <v>49</v>
      </c>
      <c r="D868" s="3" t="s">
        <v>47</v>
      </c>
      <c r="E868" s="3" t="s">
        <v>20</v>
      </c>
      <c r="F868" s="7">
        <f>Ведомственная!G1142</f>
        <v>11832.7</v>
      </c>
      <c r="G868" s="7">
        <f>Ведомственная!H1142</f>
        <v>10870.5</v>
      </c>
      <c r="H868" s="7">
        <f>Ведомственная!I1142</f>
        <v>14893</v>
      </c>
    </row>
    <row r="869" spans="1:8" s="198" customFormat="1" x14ac:dyDescent="0.25">
      <c r="A869" s="238"/>
      <c r="B869" s="20" t="s">
        <v>455</v>
      </c>
      <c r="C869" s="3" t="s">
        <v>49</v>
      </c>
      <c r="D869" s="3" t="s">
        <v>47</v>
      </c>
      <c r="E869" s="3" t="s">
        <v>24</v>
      </c>
      <c r="F869" s="7">
        <f>Ведомственная!G1172</f>
        <v>2832.5</v>
      </c>
      <c r="G869" s="7">
        <f>Ведомственная!H1172</f>
        <v>0</v>
      </c>
      <c r="H869" s="7">
        <f>Ведомственная!I1172</f>
        <v>0</v>
      </c>
    </row>
    <row r="870" spans="1:8" ht="47.25" x14ac:dyDescent="0.25">
      <c r="A870" s="52" t="s">
        <v>283</v>
      </c>
      <c r="B870" s="53" t="s">
        <v>282</v>
      </c>
      <c r="C870" s="53"/>
      <c r="D870" s="57"/>
      <c r="E870" s="57"/>
      <c r="F870" s="55">
        <f>F871</f>
        <v>178.5</v>
      </c>
      <c r="G870" s="55">
        <f t="shared" ref="G870:H870" si="354">G871</f>
        <v>178.5</v>
      </c>
      <c r="H870" s="55">
        <f t="shared" si="354"/>
        <v>178.5</v>
      </c>
    </row>
    <row r="871" spans="1:8" x14ac:dyDescent="0.25">
      <c r="A871" s="157" t="s">
        <v>166</v>
      </c>
      <c r="B871" s="158" t="s">
        <v>462</v>
      </c>
      <c r="C871" s="158"/>
      <c r="D871" s="3"/>
      <c r="E871" s="3"/>
      <c r="F871" s="7">
        <f>F872</f>
        <v>178.5</v>
      </c>
      <c r="G871" s="7">
        <f t="shared" ref="G871:H871" si="355">G872</f>
        <v>178.5</v>
      </c>
      <c r="H871" s="7">
        <f t="shared" si="355"/>
        <v>178.5</v>
      </c>
    </row>
    <row r="872" spans="1:8" ht="31.5" x14ac:dyDescent="0.25">
      <c r="A872" s="157" t="s">
        <v>463</v>
      </c>
      <c r="B872" s="158" t="s">
        <v>464</v>
      </c>
      <c r="C872" s="158"/>
      <c r="D872" s="3"/>
      <c r="E872" s="3"/>
      <c r="F872" s="7">
        <f>F873</f>
        <v>178.5</v>
      </c>
      <c r="G872" s="7">
        <f t="shared" ref="G872:H872" si="356">G873</f>
        <v>178.5</v>
      </c>
      <c r="H872" s="7">
        <f t="shared" si="356"/>
        <v>178.5</v>
      </c>
    </row>
    <row r="873" spans="1:8" x14ac:dyDescent="0.25">
      <c r="A873" s="157" t="s">
        <v>18</v>
      </c>
      <c r="B873" s="158" t="s">
        <v>465</v>
      </c>
      <c r="C873" s="158"/>
      <c r="D873" s="3"/>
      <c r="E873" s="3"/>
      <c r="F873" s="7">
        <f>F874</f>
        <v>178.5</v>
      </c>
      <c r="G873" s="7">
        <f t="shared" ref="G873:H873" si="357">G874</f>
        <v>178.5</v>
      </c>
      <c r="H873" s="7">
        <f t="shared" si="357"/>
        <v>178.5</v>
      </c>
    </row>
    <row r="874" spans="1:8" ht="31.5" x14ac:dyDescent="0.25">
      <c r="A874" s="157" t="s">
        <v>22</v>
      </c>
      <c r="B874" s="158" t="s">
        <v>465</v>
      </c>
      <c r="C874" s="158" t="s">
        <v>32</v>
      </c>
      <c r="D874" s="3" t="s">
        <v>47</v>
      </c>
      <c r="E874" s="3" t="s">
        <v>47</v>
      </c>
      <c r="F874" s="7">
        <f>Ведомственная!G1198</f>
        <v>178.5</v>
      </c>
      <c r="G874" s="7">
        <f>Ведомственная!H1198</f>
        <v>178.5</v>
      </c>
      <c r="H874" s="7">
        <f>Ведомственная!I1198</f>
        <v>178.5</v>
      </c>
    </row>
    <row r="875" spans="1:8" ht="31.5" x14ac:dyDescent="0.25">
      <c r="A875" s="52" t="s">
        <v>285</v>
      </c>
      <c r="B875" s="53" t="s">
        <v>284</v>
      </c>
      <c r="C875" s="53"/>
      <c r="D875" s="57"/>
      <c r="E875" s="57"/>
      <c r="F875" s="55">
        <f>F882+F891+F876</f>
        <v>541750.5</v>
      </c>
      <c r="G875" s="55">
        <f>G882+G891+G876</f>
        <v>491494.80000000005</v>
      </c>
      <c r="H875" s="55">
        <f>H882+H891+H876</f>
        <v>546599.6</v>
      </c>
    </row>
    <row r="876" spans="1:8" ht="31.5" x14ac:dyDescent="0.25">
      <c r="A876" s="157" t="s">
        <v>165</v>
      </c>
      <c r="B876" s="3" t="s">
        <v>710</v>
      </c>
      <c r="C876" s="3"/>
      <c r="D876" s="3"/>
      <c r="E876" s="3"/>
      <c r="F876" s="7">
        <f>F877</f>
        <v>15015</v>
      </c>
      <c r="G876" s="7">
        <f t="shared" ref="G876:H876" si="358">G877</f>
        <v>0</v>
      </c>
      <c r="H876" s="7">
        <f t="shared" si="358"/>
        <v>45821.2</v>
      </c>
    </row>
    <row r="877" spans="1:8" ht="31.5" x14ac:dyDescent="0.25">
      <c r="A877" s="157" t="s">
        <v>765</v>
      </c>
      <c r="B877" s="3" t="s">
        <v>766</v>
      </c>
      <c r="C877" s="3"/>
      <c r="D877" s="3"/>
      <c r="E877" s="3"/>
      <c r="F877" s="7">
        <f>F878+F880</f>
        <v>15015</v>
      </c>
      <c r="G877" s="7">
        <f t="shared" ref="G877:H877" si="359">G878+G880</f>
        <v>0</v>
      </c>
      <c r="H877" s="7">
        <f t="shared" si="359"/>
        <v>45821.2</v>
      </c>
    </row>
    <row r="878" spans="1:8" x14ac:dyDescent="0.25">
      <c r="A878" s="157" t="s">
        <v>767</v>
      </c>
      <c r="B878" s="3" t="s">
        <v>768</v>
      </c>
      <c r="C878" s="3"/>
      <c r="D878" s="3"/>
      <c r="E878" s="3"/>
      <c r="F878" s="7">
        <f>F879</f>
        <v>15015</v>
      </c>
      <c r="G878" s="7">
        <f t="shared" ref="G878:H878" si="360">G879</f>
        <v>0</v>
      </c>
      <c r="H878" s="7">
        <f t="shared" si="360"/>
        <v>0</v>
      </c>
    </row>
    <row r="879" spans="1:8" ht="31.5" x14ac:dyDescent="0.25">
      <c r="A879" s="157" t="s">
        <v>22</v>
      </c>
      <c r="B879" s="3" t="s">
        <v>768</v>
      </c>
      <c r="C879" s="3" t="s">
        <v>32</v>
      </c>
      <c r="D879" s="3" t="s">
        <v>9</v>
      </c>
      <c r="E879" s="3" t="s">
        <v>17</v>
      </c>
      <c r="F879" s="7">
        <f>Ведомственная!G1343</f>
        <v>15015</v>
      </c>
      <c r="G879" s="7">
        <f>Ведомственная!H1343</f>
        <v>0</v>
      </c>
      <c r="H879" s="7">
        <f>Ведомственная!I1343</f>
        <v>0</v>
      </c>
    </row>
    <row r="880" spans="1:8" ht="31.5" x14ac:dyDescent="0.25">
      <c r="A880" s="66" t="s">
        <v>769</v>
      </c>
      <c r="B880" s="3" t="s">
        <v>770</v>
      </c>
      <c r="C880" s="3"/>
      <c r="D880" s="3"/>
      <c r="E880" s="3"/>
      <c r="F880" s="7">
        <f>F881</f>
        <v>0</v>
      </c>
      <c r="G880" s="7">
        <f t="shared" ref="G880:H880" si="361">G881</f>
        <v>0</v>
      </c>
      <c r="H880" s="7">
        <f t="shared" si="361"/>
        <v>45821.2</v>
      </c>
    </row>
    <row r="881" spans="1:8" ht="31.5" x14ac:dyDescent="0.25">
      <c r="A881" s="157" t="s">
        <v>22</v>
      </c>
      <c r="B881" s="3" t="s">
        <v>770</v>
      </c>
      <c r="C881" s="3" t="s">
        <v>32</v>
      </c>
      <c r="D881" s="3" t="s">
        <v>9</v>
      </c>
      <c r="E881" s="3" t="s">
        <v>17</v>
      </c>
      <c r="F881" s="7">
        <f>Ведомственная!G1345</f>
        <v>0</v>
      </c>
      <c r="G881" s="7">
        <f>Ведомственная!H1345</f>
        <v>0</v>
      </c>
      <c r="H881" s="7">
        <f>Ведомственная!I1345</f>
        <v>45821.2</v>
      </c>
    </row>
    <row r="882" spans="1:8" x14ac:dyDescent="0.25">
      <c r="A882" s="74" t="s">
        <v>205</v>
      </c>
      <c r="B882" s="75" t="s">
        <v>480</v>
      </c>
      <c r="C882" s="75"/>
      <c r="D882" s="3"/>
      <c r="E882" s="3"/>
      <c r="F882" s="7">
        <f>F883+F886</f>
        <v>4094.8</v>
      </c>
      <c r="G882" s="7">
        <f t="shared" ref="G882:H882" si="362">G883+G886</f>
        <v>0</v>
      </c>
      <c r="H882" s="7">
        <f t="shared" si="362"/>
        <v>18994.5</v>
      </c>
    </row>
    <row r="883" spans="1:8" x14ac:dyDescent="0.25">
      <c r="A883" s="74" t="s">
        <v>497</v>
      </c>
      <c r="B883" s="75" t="s">
        <v>498</v>
      </c>
      <c r="C883" s="75"/>
      <c r="D883" s="3"/>
      <c r="E883" s="3"/>
      <c r="F883" s="7">
        <f>F884</f>
        <v>64.3</v>
      </c>
      <c r="G883" s="7">
        <f t="shared" ref="G883:H883" si="363">G884</f>
        <v>0</v>
      </c>
      <c r="H883" s="7">
        <f t="shared" si="363"/>
        <v>0</v>
      </c>
    </row>
    <row r="884" spans="1:8" ht="47.25" x14ac:dyDescent="0.25">
      <c r="A884" s="157" t="s">
        <v>772</v>
      </c>
      <c r="B884" s="75" t="s">
        <v>771</v>
      </c>
      <c r="C884" s="75"/>
      <c r="D884" s="3"/>
      <c r="E884" s="3"/>
      <c r="F884" s="7">
        <f>F885</f>
        <v>64.3</v>
      </c>
      <c r="G884" s="7">
        <f t="shared" ref="G884:H884" si="364">G885</f>
        <v>0</v>
      </c>
      <c r="H884" s="7">
        <f t="shared" si="364"/>
        <v>0</v>
      </c>
    </row>
    <row r="885" spans="1:8" x14ac:dyDescent="0.25">
      <c r="A885" s="157" t="s">
        <v>19</v>
      </c>
      <c r="B885" s="75" t="s">
        <v>771</v>
      </c>
      <c r="C885" s="75" t="s">
        <v>39</v>
      </c>
      <c r="D885" s="3" t="s">
        <v>9</v>
      </c>
      <c r="E885" s="3" t="s">
        <v>17</v>
      </c>
      <c r="F885" s="7">
        <f>Ведомственная!G1349</f>
        <v>64.3</v>
      </c>
      <c r="G885" s="7">
        <f>Ведомственная!H1349</f>
        <v>0</v>
      </c>
      <c r="H885" s="7">
        <f>Ведомственная!I1349</f>
        <v>0</v>
      </c>
    </row>
    <row r="886" spans="1:8" ht="31.5" x14ac:dyDescent="0.25">
      <c r="A886" s="157" t="s">
        <v>481</v>
      </c>
      <c r="B886" s="75" t="s">
        <v>482</v>
      </c>
      <c r="C886" s="75"/>
      <c r="D886" s="3"/>
      <c r="E886" s="3"/>
      <c r="F886" s="7">
        <f>F887+F889</f>
        <v>4030.5</v>
      </c>
      <c r="G886" s="7">
        <f t="shared" ref="G886:H886" si="365">G887+G889</f>
        <v>0</v>
      </c>
      <c r="H886" s="7">
        <f t="shared" si="365"/>
        <v>18994.5</v>
      </c>
    </row>
    <row r="887" spans="1:8" ht="31.5" x14ac:dyDescent="0.25">
      <c r="A887" s="157" t="s">
        <v>483</v>
      </c>
      <c r="B887" s="75" t="s">
        <v>484</v>
      </c>
      <c r="C887" s="75"/>
      <c r="D887" s="3"/>
      <c r="E887" s="3"/>
      <c r="F887" s="7">
        <f>F888</f>
        <v>4030.5</v>
      </c>
      <c r="G887" s="7">
        <f t="shared" ref="G887:H887" si="366">G888</f>
        <v>0</v>
      </c>
      <c r="H887" s="7">
        <f t="shared" si="366"/>
        <v>14862.4</v>
      </c>
    </row>
    <row r="888" spans="1:8" ht="31.5" x14ac:dyDescent="0.25">
      <c r="A888" s="157" t="s">
        <v>479</v>
      </c>
      <c r="B888" s="75" t="s">
        <v>484</v>
      </c>
      <c r="C888" s="75" t="s">
        <v>49</v>
      </c>
      <c r="D888" s="3" t="s">
        <v>47</v>
      </c>
      <c r="E888" s="3" t="s">
        <v>24</v>
      </c>
      <c r="F888" s="7">
        <f>Ведомственная!G1301</f>
        <v>4030.5</v>
      </c>
      <c r="G888" s="7">
        <f>Ведомственная!H1301</f>
        <v>0</v>
      </c>
      <c r="H888" s="7">
        <f>Ведомственная!I1301</f>
        <v>14862.4</v>
      </c>
    </row>
    <row r="889" spans="1:8" ht="78.75" x14ac:dyDescent="0.25">
      <c r="A889" s="74" t="s">
        <v>485</v>
      </c>
      <c r="B889" s="75" t="s">
        <v>486</v>
      </c>
      <c r="C889" s="75"/>
      <c r="D889" s="3"/>
      <c r="E889" s="3"/>
      <c r="F889" s="7">
        <f>F890</f>
        <v>0</v>
      </c>
      <c r="G889" s="7">
        <f t="shared" ref="G889:H889" si="367">G890</f>
        <v>0</v>
      </c>
      <c r="H889" s="7">
        <f t="shared" si="367"/>
        <v>4132.1000000000004</v>
      </c>
    </row>
    <row r="890" spans="1:8" ht="31.5" x14ac:dyDescent="0.25">
      <c r="A890" s="74" t="s">
        <v>479</v>
      </c>
      <c r="B890" s="75" t="s">
        <v>486</v>
      </c>
      <c r="C890" s="75" t="s">
        <v>49</v>
      </c>
      <c r="D890" s="3" t="s">
        <v>47</v>
      </c>
      <c r="E890" s="3" t="s">
        <v>24</v>
      </c>
      <c r="F890" s="7">
        <f>Ведомственная!G1303</f>
        <v>0</v>
      </c>
      <c r="G890" s="7">
        <f>Ведомственная!H1303</f>
        <v>0</v>
      </c>
      <c r="H890" s="7">
        <f>Ведомственная!I1303</f>
        <v>4132.1000000000004</v>
      </c>
    </row>
    <row r="891" spans="1:8" x14ac:dyDescent="0.25">
      <c r="A891" s="74" t="s">
        <v>162</v>
      </c>
      <c r="B891" s="75" t="s">
        <v>487</v>
      </c>
      <c r="C891" s="75"/>
      <c r="D891" s="3"/>
      <c r="E891" s="3"/>
      <c r="F891" s="7">
        <f>F892+F901+F906+F913+F920+F926</f>
        <v>522640.7</v>
      </c>
      <c r="G891" s="7">
        <f>G892+G901+G906+G913+G920+G926</f>
        <v>491494.80000000005</v>
      </c>
      <c r="H891" s="7">
        <f>H892+H901+H906+H913+H920+H926</f>
        <v>481783.9</v>
      </c>
    </row>
    <row r="892" spans="1:8" ht="31.5" x14ac:dyDescent="0.25">
      <c r="A892" s="74" t="s">
        <v>501</v>
      </c>
      <c r="B892" s="75" t="s">
        <v>502</v>
      </c>
      <c r="C892" s="75"/>
      <c r="D892" s="3"/>
      <c r="E892" s="3"/>
      <c r="F892" s="7">
        <f>F893+F896+F899</f>
        <v>8296.5</v>
      </c>
      <c r="G892" s="7">
        <f t="shared" ref="G892:H892" si="368">G893+G896+G899</f>
        <v>6964.5</v>
      </c>
      <c r="H892" s="7">
        <f t="shared" si="368"/>
        <v>6964.5</v>
      </c>
    </row>
    <row r="893" spans="1:8" x14ac:dyDescent="0.25">
      <c r="A893" s="77" t="s">
        <v>27</v>
      </c>
      <c r="B893" s="75" t="s">
        <v>503</v>
      </c>
      <c r="C893" s="78"/>
      <c r="D893" s="3"/>
      <c r="E893" s="3"/>
      <c r="F893" s="7">
        <f>F894+F895</f>
        <v>7909.4</v>
      </c>
      <c r="G893" s="7">
        <f t="shared" ref="G893:H893" si="369">G894+G895</f>
        <v>6266</v>
      </c>
      <c r="H893" s="7">
        <f t="shared" si="369"/>
        <v>6266</v>
      </c>
    </row>
    <row r="894" spans="1:8" ht="63" x14ac:dyDescent="0.25">
      <c r="A894" s="77" t="s">
        <v>21</v>
      </c>
      <c r="B894" s="75" t="s">
        <v>503</v>
      </c>
      <c r="C894" s="78" t="s">
        <v>31</v>
      </c>
      <c r="D894" s="3" t="s">
        <v>9</v>
      </c>
      <c r="E894" s="3" t="s">
        <v>7</v>
      </c>
      <c r="F894" s="7">
        <f>Ведомственная!G1369</f>
        <v>7908.9</v>
      </c>
      <c r="G894" s="7">
        <f>Ведомственная!H1369</f>
        <v>6265.5</v>
      </c>
      <c r="H894" s="7">
        <f>Ведомственная!I1369</f>
        <v>6265.5</v>
      </c>
    </row>
    <row r="895" spans="1:8" ht="31.5" x14ac:dyDescent="0.25">
      <c r="A895" s="77" t="s">
        <v>22</v>
      </c>
      <c r="B895" s="75" t="s">
        <v>503</v>
      </c>
      <c r="C895" s="78" t="s">
        <v>32</v>
      </c>
      <c r="D895" s="3" t="s">
        <v>9</v>
      </c>
      <c r="E895" s="3" t="s">
        <v>7</v>
      </c>
      <c r="F895" s="7">
        <f>Ведомственная!G1370</f>
        <v>0.5</v>
      </c>
      <c r="G895" s="7">
        <f>Ведомственная!H1370</f>
        <v>0.5</v>
      </c>
      <c r="H895" s="7">
        <f>Ведомственная!I1370</f>
        <v>0.5</v>
      </c>
    </row>
    <row r="896" spans="1:8" x14ac:dyDescent="0.25">
      <c r="A896" s="77" t="s">
        <v>35</v>
      </c>
      <c r="B896" s="75" t="s">
        <v>504</v>
      </c>
      <c r="C896" s="78"/>
      <c r="D896" s="3"/>
      <c r="E896" s="3"/>
      <c r="F896" s="7">
        <f>F897+F898</f>
        <v>260.10000000000002</v>
      </c>
      <c r="G896" s="7">
        <f t="shared" ref="G896:H896" si="370">G897+G898</f>
        <v>263.5</v>
      </c>
      <c r="H896" s="7">
        <f t="shared" si="370"/>
        <v>263.5</v>
      </c>
    </row>
    <row r="897" spans="1:8" ht="31.5" x14ac:dyDescent="0.25">
      <c r="A897" s="77" t="s">
        <v>22</v>
      </c>
      <c r="B897" s="75" t="s">
        <v>504</v>
      </c>
      <c r="C897" s="78" t="s">
        <v>32</v>
      </c>
      <c r="D897" s="3" t="s">
        <v>9</v>
      </c>
      <c r="E897" s="3" t="s">
        <v>7</v>
      </c>
      <c r="F897" s="7">
        <f>Ведомственная!G1372</f>
        <v>259</v>
      </c>
      <c r="G897" s="7">
        <f>Ведомственная!H1372</f>
        <v>262.10000000000002</v>
      </c>
      <c r="H897" s="7">
        <f>Ведомственная!I1372</f>
        <v>262.10000000000002</v>
      </c>
    </row>
    <row r="898" spans="1:8" x14ac:dyDescent="0.25">
      <c r="A898" s="74" t="s">
        <v>10</v>
      </c>
      <c r="B898" s="75" t="s">
        <v>504</v>
      </c>
      <c r="C898" s="78" t="s">
        <v>36</v>
      </c>
      <c r="D898" s="3" t="s">
        <v>9</v>
      </c>
      <c r="E898" s="3" t="s">
        <v>7</v>
      </c>
      <c r="F898" s="7">
        <f>Ведомственная!G1373</f>
        <v>1.1000000000000001</v>
      </c>
      <c r="G898" s="7">
        <f>Ведомственная!H1373</f>
        <v>1.4</v>
      </c>
      <c r="H898" s="7">
        <f>Ведомственная!I1373</f>
        <v>1.4</v>
      </c>
    </row>
    <row r="899" spans="1:8" ht="31.5" x14ac:dyDescent="0.25">
      <c r="A899" s="74" t="s">
        <v>38</v>
      </c>
      <c r="B899" s="75" t="s">
        <v>505</v>
      </c>
      <c r="C899" s="78"/>
      <c r="D899" s="3"/>
      <c r="E899" s="3"/>
      <c r="F899" s="7">
        <f>F900</f>
        <v>127</v>
      </c>
      <c r="G899" s="7">
        <f t="shared" ref="G899:H899" si="371">G900</f>
        <v>435</v>
      </c>
      <c r="H899" s="7">
        <f t="shared" si="371"/>
        <v>435</v>
      </c>
    </row>
    <row r="900" spans="1:8" ht="31.5" x14ac:dyDescent="0.25">
      <c r="A900" s="77" t="s">
        <v>22</v>
      </c>
      <c r="B900" s="75" t="s">
        <v>505</v>
      </c>
      <c r="C900" s="78" t="s">
        <v>32</v>
      </c>
      <c r="D900" s="3" t="s">
        <v>9</v>
      </c>
      <c r="E900" s="3" t="s">
        <v>7</v>
      </c>
      <c r="F900" s="7">
        <f>Ведомственная!G1375</f>
        <v>127</v>
      </c>
      <c r="G900" s="7">
        <f>Ведомственная!H1375</f>
        <v>435</v>
      </c>
      <c r="H900" s="7">
        <f>Ведомственная!I1375</f>
        <v>435</v>
      </c>
    </row>
    <row r="901" spans="1:8" ht="47.25" x14ac:dyDescent="0.25">
      <c r="A901" s="74" t="s">
        <v>699</v>
      </c>
      <c r="B901" s="75" t="s">
        <v>506</v>
      </c>
      <c r="C901" s="76"/>
      <c r="D901" s="3"/>
      <c r="E901" s="3"/>
      <c r="F901" s="7">
        <f>F902</f>
        <v>51636.800000000003</v>
      </c>
      <c r="G901" s="7">
        <f t="shared" ref="G901:H901" si="372">G902</f>
        <v>54517.5</v>
      </c>
      <c r="H901" s="7">
        <f t="shared" si="372"/>
        <v>54517.5</v>
      </c>
    </row>
    <row r="902" spans="1:8" x14ac:dyDescent="0.25">
      <c r="A902" s="74" t="s">
        <v>248</v>
      </c>
      <c r="B902" s="75" t="s">
        <v>507</v>
      </c>
      <c r="C902" s="76"/>
      <c r="D902" s="3"/>
      <c r="E902" s="3"/>
      <c r="F902" s="7">
        <f>SUM(F903:F905)</f>
        <v>51636.800000000003</v>
      </c>
      <c r="G902" s="7">
        <f t="shared" ref="G902:H902" si="373">SUM(G903:G905)</f>
        <v>54517.5</v>
      </c>
      <c r="H902" s="7">
        <f t="shared" si="373"/>
        <v>54517.5</v>
      </c>
    </row>
    <row r="903" spans="1:8" ht="63" x14ac:dyDescent="0.25">
      <c r="A903" s="74" t="s">
        <v>21</v>
      </c>
      <c r="B903" s="75" t="s">
        <v>507</v>
      </c>
      <c r="C903" s="75" t="s">
        <v>31</v>
      </c>
      <c r="D903" s="3" t="s">
        <v>9</v>
      </c>
      <c r="E903" s="3" t="s">
        <v>7</v>
      </c>
      <c r="F903" s="7">
        <f>Ведомственная!G1378</f>
        <v>49670.6</v>
      </c>
      <c r="G903" s="7">
        <f>Ведомственная!H1378</f>
        <v>51417.7</v>
      </c>
      <c r="H903" s="7">
        <f>Ведомственная!I1378</f>
        <v>51417.7</v>
      </c>
    </row>
    <row r="904" spans="1:8" ht="31.5" x14ac:dyDescent="0.25">
      <c r="A904" s="74" t="s">
        <v>22</v>
      </c>
      <c r="B904" s="75" t="s">
        <v>507</v>
      </c>
      <c r="C904" s="75" t="s">
        <v>32</v>
      </c>
      <c r="D904" s="3" t="s">
        <v>9</v>
      </c>
      <c r="E904" s="3" t="s">
        <v>7</v>
      </c>
      <c r="F904" s="7">
        <f>Ведомственная!G1379</f>
        <v>1963.4</v>
      </c>
      <c r="G904" s="7">
        <f>Ведомственная!H1379</f>
        <v>3096.4</v>
      </c>
      <c r="H904" s="7">
        <f>Ведомственная!I1379</f>
        <v>3096.4</v>
      </c>
    </row>
    <row r="905" spans="1:8" x14ac:dyDescent="0.25">
      <c r="A905" s="74" t="s">
        <v>10</v>
      </c>
      <c r="B905" s="75" t="s">
        <v>507</v>
      </c>
      <c r="C905" s="75" t="s">
        <v>36</v>
      </c>
      <c r="D905" s="3" t="s">
        <v>9</v>
      </c>
      <c r="E905" s="3" t="s">
        <v>7</v>
      </c>
      <c r="F905" s="7">
        <f>Ведомственная!G1380</f>
        <v>2.8</v>
      </c>
      <c r="G905" s="7">
        <f>Ведомственная!H1380</f>
        <v>3.4</v>
      </c>
      <c r="H905" s="7">
        <f>Ведомственная!I1380</f>
        <v>3.4</v>
      </c>
    </row>
    <row r="906" spans="1:8" ht="47.25" x14ac:dyDescent="0.25">
      <c r="A906" s="74" t="s">
        <v>488</v>
      </c>
      <c r="B906" s="75" t="s">
        <v>489</v>
      </c>
      <c r="C906" s="75"/>
      <c r="D906" s="3"/>
      <c r="E906" s="3"/>
      <c r="F906" s="7">
        <f>F907</f>
        <v>402573.4</v>
      </c>
      <c r="G906" s="7">
        <f t="shared" ref="G906:H906" si="374">G907</f>
        <v>401277.80000000005</v>
      </c>
      <c r="H906" s="7">
        <f t="shared" si="374"/>
        <v>401277.80000000005</v>
      </c>
    </row>
    <row r="907" spans="1:8" x14ac:dyDescent="0.25">
      <c r="A907" s="74" t="s">
        <v>248</v>
      </c>
      <c r="B907" s="75" t="s">
        <v>490</v>
      </c>
      <c r="C907" s="75"/>
      <c r="D907" s="3"/>
      <c r="E907" s="3"/>
      <c r="F907" s="7">
        <f>SUM(F908:F912)</f>
        <v>402573.4</v>
      </c>
      <c r="G907" s="7">
        <f t="shared" ref="G907:H907" si="375">SUM(G908:G912)</f>
        <v>401277.80000000005</v>
      </c>
      <c r="H907" s="7">
        <f t="shared" si="375"/>
        <v>401277.80000000005</v>
      </c>
    </row>
    <row r="908" spans="1:8" ht="63" x14ac:dyDescent="0.25">
      <c r="A908" s="73" t="s">
        <v>21</v>
      </c>
      <c r="B908" s="75" t="s">
        <v>490</v>
      </c>
      <c r="C908" s="75" t="s">
        <v>31</v>
      </c>
      <c r="D908" s="3" t="s">
        <v>9</v>
      </c>
      <c r="E908" s="3" t="s">
        <v>17</v>
      </c>
      <c r="F908" s="7">
        <f>Ведомственная!G1353</f>
        <v>101879.4</v>
      </c>
      <c r="G908" s="7">
        <f>Ведомственная!H1353</f>
        <v>107494.5</v>
      </c>
      <c r="H908" s="7">
        <f>Ведомственная!I1353</f>
        <v>107494.5</v>
      </c>
    </row>
    <row r="909" spans="1:8" ht="31.5" x14ac:dyDescent="0.25">
      <c r="A909" s="74" t="s">
        <v>22</v>
      </c>
      <c r="B909" s="75" t="s">
        <v>490</v>
      </c>
      <c r="C909" s="75" t="s">
        <v>32</v>
      </c>
      <c r="D909" s="3" t="s">
        <v>9</v>
      </c>
      <c r="E909" s="3" t="s">
        <v>17</v>
      </c>
      <c r="F909" s="7">
        <f>Ведомственная!G1354</f>
        <v>14496.9</v>
      </c>
      <c r="G909" s="7">
        <f>Ведомственная!H1354</f>
        <v>14082.2</v>
      </c>
      <c r="H909" s="7">
        <f>Ведомственная!I1354</f>
        <v>14082.2</v>
      </c>
    </row>
    <row r="910" spans="1:8" x14ac:dyDescent="0.25">
      <c r="A910" s="239" t="s">
        <v>479</v>
      </c>
      <c r="B910" s="75" t="s">
        <v>490</v>
      </c>
      <c r="C910" s="75" t="s">
        <v>49</v>
      </c>
      <c r="D910" s="3" t="s">
        <v>47</v>
      </c>
      <c r="E910" s="3" t="s">
        <v>24</v>
      </c>
      <c r="F910" s="7">
        <f>Ведомственная!G1307</f>
        <v>179050.6</v>
      </c>
      <c r="G910" s="7">
        <f>Ведомственная!H1307</f>
        <v>176319.5</v>
      </c>
      <c r="H910" s="7">
        <f>Ведомственная!I1307</f>
        <v>176319.5</v>
      </c>
    </row>
    <row r="911" spans="1:8" x14ac:dyDescent="0.25">
      <c r="A911" s="232"/>
      <c r="B911" s="75" t="s">
        <v>490</v>
      </c>
      <c r="C911" s="75" t="s">
        <v>49</v>
      </c>
      <c r="D911" s="3" t="s">
        <v>9</v>
      </c>
      <c r="E911" s="3" t="s">
        <v>17</v>
      </c>
      <c r="F911" s="7">
        <f>Ведомственная!G1355</f>
        <v>106518.5</v>
      </c>
      <c r="G911" s="7">
        <f>Ведомственная!H1355</f>
        <v>102712.2</v>
      </c>
      <c r="H911" s="7">
        <f>Ведомственная!I1355</f>
        <v>102712.2</v>
      </c>
    </row>
    <row r="912" spans="1:8" x14ac:dyDescent="0.25">
      <c r="A912" s="157" t="s">
        <v>10</v>
      </c>
      <c r="B912" s="75" t="s">
        <v>490</v>
      </c>
      <c r="C912" s="75" t="s">
        <v>36</v>
      </c>
      <c r="D912" s="3" t="s">
        <v>9</v>
      </c>
      <c r="E912" s="3" t="s">
        <v>17</v>
      </c>
      <c r="F912" s="7">
        <f>Ведомственная!G1356</f>
        <v>628</v>
      </c>
      <c r="G912" s="7">
        <f>Ведомственная!H1356</f>
        <v>669.4</v>
      </c>
      <c r="H912" s="7">
        <f>Ведомственная!I1356</f>
        <v>669.4</v>
      </c>
    </row>
    <row r="913" spans="1:8" ht="31.5" x14ac:dyDescent="0.25">
      <c r="A913" s="74" t="s">
        <v>491</v>
      </c>
      <c r="B913" s="75" t="s">
        <v>492</v>
      </c>
      <c r="C913" s="75"/>
      <c r="D913" s="3"/>
      <c r="E913" s="3"/>
      <c r="F913" s="7">
        <f>F914</f>
        <v>19082.5</v>
      </c>
      <c r="G913" s="7">
        <f t="shared" ref="G913:H913" si="376">G914</f>
        <v>10165</v>
      </c>
      <c r="H913" s="7">
        <f t="shared" si="376"/>
        <v>7207.6</v>
      </c>
    </row>
    <row r="914" spans="1:8" x14ac:dyDescent="0.25">
      <c r="A914" s="74" t="s">
        <v>232</v>
      </c>
      <c r="B914" s="75" t="s">
        <v>493</v>
      </c>
      <c r="C914" s="75"/>
      <c r="D914" s="3"/>
      <c r="E914" s="3"/>
      <c r="F914" s="7">
        <f>SUM(F915:F919)</f>
        <v>19082.5</v>
      </c>
      <c r="G914" s="7">
        <f t="shared" ref="G914:H914" si="377">SUM(G915:G919)</f>
        <v>10165</v>
      </c>
      <c r="H914" s="7">
        <f t="shared" si="377"/>
        <v>7207.6</v>
      </c>
    </row>
    <row r="915" spans="1:8" ht="63" x14ac:dyDescent="0.25">
      <c r="A915" s="73" t="s">
        <v>21</v>
      </c>
      <c r="B915" s="75" t="s">
        <v>493</v>
      </c>
      <c r="C915" s="75" t="s">
        <v>31</v>
      </c>
      <c r="D915" s="3" t="s">
        <v>9</v>
      </c>
      <c r="E915" s="3" t="s">
        <v>7</v>
      </c>
      <c r="F915" s="7">
        <f>Ведомственная!G1383</f>
        <v>7.7</v>
      </c>
      <c r="G915" s="7">
        <f>Ведомственная!H1383</f>
        <v>0</v>
      </c>
      <c r="H915" s="7">
        <f>Ведомственная!I1383</f>
        <v>0</v>
      </c>
    </row>
    <row r="916" spans="1:8" ht="31.5" x14ac:dyDescent="0.25">
      <c r="A916" s="74" t="s">
        <v>22</v>
      </c>
      <c r="B916" s="75" t="s">
        <v>493</v>
      </c>
      <c r="C916" s="75" t="s">
        <v>32</v>
      </c>
      <c r="D916" s="3" t="s">
        <v>9</v>
      </c>
      <c r="E916" s="3" t="s">
        <v>7</v>
      </c>
      <c r="F916" s="7">
        <f>Ведомственная!G1384</f>
        <v>4611.6000000000004</v>
      </c>
      <c r="G916" s="7">
        <f>Ведомственная!H1384</f>
        <v>2780</v>
      </c>
      <c r="H916" s="7">
        <f>Ведомственная!I1384</f>
        <v>510</v>
      </c>
    </row>
    <row r="917" spans="1:8" x14ac:dyDescent="0.25">
      <c r="A917" s="74" t="s">
        <v>19</v>
      </c>
      <c r="B917" s="75" t="s">
        <v>493</v>
      </c>
      <c r="C917" s="75" t="s">
        <v>39</v>
      </c>
      <c r="D917" s="3" t="s">
        <v>9</v>
      </c>
      <c r="E917" s="3" t="s">
        <v>7</v>
      </c>
      <c r="F917" s="7">
        <f>Ведомственная!G1385</f>
        <v>138</v>
      </c>
      <c r="G917" s="7">
        <f>Ведомственная!H1385</f>
        <v>0</v>
      </c>
      <c r="H917" s="7">
        <f>Ведомственная!I1385</f>
        <v>0</v>
      </c>
    </row>
    <row r="918" spans="1:8" x14ac:dyDescent="0.25">
      <c r="A918" s="239" t="s">
        <v>479</v>
      </c>
      <c r="B918" s="75" t="s">
        <v>493</v>
      </c>
      <c r="C918" s="75" t="s">
        <v>49</v>
      </c>
      <c r="D918" s="3" t="s">
        <v>47</v>
      </c>
      <c r="E918" s="3" t="s">
        <v>24</v>
      </c>
      <c r="F918" s="7">
        <f>Ведомственная!G1310</f>
        <v>999.7</v>
      </c>
      <c r="G918" s="7">
        <f>Ведомственная!H1310</f>
        <v>855</v>
      </c>
      <c r="H918" s="7">
        <f>Ведомственная!I1310</f>
        <v>855</v>
      </c>
    </row>
    <row r="919" spans="1:8" x14ac:dyDescent="0.25">
      <c r="A919" s="232"/>
      <c r="B919" s="75" t="s">
        <v>493</v>
      </c>
      <c r="C919" s="75" t="s">
        <v>49</v>
      </c>
      <c r="D919" s="3" t="s">
        <v>9</v>
      </c>
      <c r="E919" s="3" t="s">
        <v>7</v>
      </c>
      <c r="F919" s="7">
        <f>Ведомственная!G1386</f>
        <v>13325.5</v>
      </c>
      <c r="G919" s="7">
        <f>Ведомственная!H1386</f>
        <v>6530</v>
      </c>
      <c r="H919" s="7">
        <f>Ведомственная!I1386</f>
        <v>5842.6</v>
      </c>
    </row>
    <row r="920" spans="1:8" ht="31.5" x14ac:dyDescent="0.25">
      <c r="A920" s="74" t="s">
        <v>494</v>
      </c>
      <c r="B920" s="75" t="s">
        <v>495</v>
      </c>
      <c r="C920" s="76"/>
      <c r="D920" s="3"/>
      <c r="E920" s="3"/>
      <c r="F920" s="7">
        <f>F921</f>
        <v>40396</v>
      </c>
      <c r="G920" s="7">
        <f t="shared" ref="G920:H920" si="378">G921</f>
        <v>2608.5</v>
      </c>
      <c r="H920" s="7">
        <f t="shared" si="378"/>
        <v>2640</v>
      </c>
    </row>
    <row r="921" spans="1:8" x14ac:dyDescent="0.25">
      <c r="A921" s="163" t="s">
        <v>18</v>
      </c>
      <c r="B921" s="75" t="s">
        <v>924</v>
      </c>
      <c r="C921" s="75"/>
      <c r="D921" s="3"/>
      <c r="E921" s="3"/>
      <c r="F921" s="7">
        <f>SUM(F922:F925)</f>
        <v>40396</v>
      </c>
      <c r="G921" s="7">
        <f>SUM(G922:G925)</f>
        <v>2608.5</v>
      </c>
      <c r="H921" s="7">
        <f>SUM(H922:H925)</f>
        <v>2640</v>
      </c>
    </row>
    <row r="922" spans="1:8" x14ac:dyDescent="0.25">
      <c r="A922" s="239" t="s">
        <v>22</v>
      </c>
      <c r="B922" s="75" t="s">
        <v>924</v>
      </c>
      <c r="C922" s="75" t="s">
        <v>32</v>
      </c>
      <c r="D922" s="3" t="s">
        <v>9</v>
      </c>
      <c r="E922" s="3" t="s">
        <v>17</v>
      </c>
      <c r="F922" s="7">
        <f>Ведомственная!G1359</f>
        <v>24420.400000000001</v>
      </c>
      <c r="G922" s="7">
        <f>Ведомственная!H1359</f>
        <v>1658.5</v>
      </c>
      <c r="H922" s="7">
        <f>Ведомственная!I1359</f>
        <v>1657</v>
      </c>
    </row>
    <row r="923" spans="1:8" x14ac:dyDescent="0.25">
      <c r="A923" s="238"/>
      <c r="B923" s="75" t="s">
        <v>924</v>
      </c>
      <c r="C923" s="75" t="s">
        <v>32</v>
      </c>
      <c r="D923" s="3" t="s">
        <v>9</v>
      </c>
      <c r="E923" s="3" t="s">
        <v>7</v>
      </c>
      <c r="F923" s="7">
        <f>Ведомственная!G1389</f>
        <v>0</v>
      </c>
      <c r="G923" s="7">
        <f>Ведомственная!H1389</f>
        <v>950</v>
      </c>
      <c r="H923" s="7">
        <f>Ведомственная!I1389</f>
        <v>983</v>
      </c>
    </row>
    <row r="924" spans="1:8" x14ac:dyDescent="0.25">
      <c r="A924" s="239" t="s">
        <v>479</v>
      </c>
      <c r="B924" s="75" t="s">
        <v>924</v>
      </c>
      <c r="C924" s="75" t="s">
        <v>49</v>
      </c>
      <c r="D924" s="3" t="s">
        <v>47</v>
      </c>
      <c r="E924" s="3" t="s">
        <v>24</v>
      </c>
      <c r="F924" s="7">
        <f>Ведомственная!G1313</f>
        <v>8057.5</v>
      </c>
      <c r="G924" s="7">
        <f>Ведомственная!H1313</f>
        <v>0</v>
      </c>
      <c r="H924" s="7">
        <f>Ведомственная!I1313</f>
        <v>0</v>
      </c>
    </row>
    <row r="925" spans="1:8" x14ac:dyDescent="0.25">
      <c r="A925" s="232"/>
      <c r="B925" s="75" t="s">
        <v>924</v>
      </c>
      <c r="C925" s="75" t="s">
        <v>49</v>
      </c>
      <c r="D925" s="3" t="s">
        <v>9</v>
      </c>
      <c r="E925" s="3" t="s">
        <v>17</v>
      </c>
      <c r="F925" s="7">
        <f>Ведомственная!G1360</f>
        <v>7918.1</v>
      </c>
      <c r="G925" s="7">
        <f>Ведомственная!H1360</f>
        <v>0</v>
      </c>
      <c r="H925" s="7">
        <f>Ведомственная!I1360</f>
        <v>0</v>
      </c>
    </row>
    <row r="926" spans="1:8" ht="86.25" customHeight="1" x14ac:dyDescent="0.25">
      <c r="A926" s="74" t="s">
        <v>509</v>
      </c>
      <c r="B926" s="75" t="s">
        <v>499</v>
      </c>
      <c r="C926" s="75"/>
      <c r="D926" s="3"/>
      <c r="E926" s="3"/>
      <c r="F926" s="7">
        <f>F927</f>
        <v>655.5</v>
      </c>
      <c r="G926" s="7">
        <f t="shared" ref="G926:H926" si="379">G927</f>
        <v>15961.5</v>
      </c>
      <c r="H926" s="7">
        <f t="shared" si="379"/>
        <v>9176.5</v>
      </c>
    </row>
    <row r="927" spans="1:8" x14ac:dyDescent="0.25">
      <c r="A927" s="163" t="s">
        <v>18</v>
      </c>
      <c r="B927" s="75" t="s">
        <v>925</v>
      </c>
      <c r="C927" s="75"/>
      <c r="D927" s="3"/>
      <c r="E927" s="3"/>
      <c r="F927" s="7">
        <f>SUM(F928:F928)</f>
        <v>655.5</v>
      </c>
      <c r="G927" s="7">
        <f>SUM(G928:G928)</f>
        <v>15961.5</v>
      </c>
      <c r="H927" s="7">
        <f>SUM(H928:H928)</f>
        <v>9176.5</v>
      </c>
    </row>
    <row r="928" spans="1:8" ht="31.5" x14ac:dyDescent="0.25">
      <c r="A928" s="74" t="s">
        <v>479</v>
      </c>
      <c r="B928" s="75" t="s">
        <v>925</v>
      </c>
      <c r="C928" s="75" t="s">
        <v>49</v>
      </c>
      <c r="D928" s="3" t="s">
        <v>9</v>
      </c>
      <c r="E928" s="3" t="s">
        <v>17</v>
      </c>
      <c r="F928" s="7">
        <f>Ведомственная!G1363</f>
        <v>655.5</v>
      </c>
      <c r="G928" s="7">
        <f>Ведомственная!H1363</f>
        <v>15961.5</v>
      </c>
      <c r="H928" s="7">
        <f>Ведомственная!I1363</f>
        <v>9176.5</v>
      </c>
    </row>
    <row r="929" spans="1:8" ht="31.5" x14ac:dyDescent="0.25">
      <c r="A929" s="52" t="s">
        <v>942</v>
      </c>
      <c r="B929" s="56" t="s">
        <v>937</v>
      </c>
      <c r="C929" s="194"/>
      <c r="D929" s="57"/>
      <c r="E929" s="57"/>
      <c r="F929" s="55">
        <f>F930</f>
        <v>200</v>
      </c>
      <c r="G929" s="55">
        <f t="shared" ref="G929:H929" si="380">G930</f>
        <v>0</v>
      </c>
      <c r="H929" s="55">
        <f t="shared" si="380"/>
        <v>0</v>
      </c>
    </row>
    <row r="930" spans="1:8" x14ac:dyDescent="0.25">
      <c r="A930" s="179" t="s">
        <v>166</v>
      </c>
      <c r="B930" s="180" t="s">
        <v>938</v>
      </c>
      <c r="C930" s="180"/>
      <c r="D930" s="3"/>
      <c r="E930" s="3"/>
      <c r="F930" s="7">
        <f>F931</f>
        <v>200</v>
      </c>
      <c r="G930" s="7">
        <f t="shared" ref="G930:H930" si="381">G931</f>
        <v>0</v>
      </c>
      <c r="H930" s="7">
        <f t="shared" si="381"/>
        <v>0</v>
      </c>
    </row>
    <row r="931" spans="1:8" ht="31.5" x14ac:dyDescent="0.25">
      <c r="A931" s="179" t="s">
        <v>941</v>
      </c>
      <c r="B931" s="180" t="s">
        <v>939</v>
      </c>
      <c r="C931" s="180"/>
      <c r="D931" s="3"/>
      <c r="E931" s="3"/>
      <c r="F931" s="7">
        <f>F932</f>
        <v>200</v>
      </c>
      <c r="G931" s="7">
        <f t="shared" ref="G931:H931" si="382">G932</f>
        <v>0</v>
      </c>
      <c r="H931" s="7">
        <f t="shared" si="382"/>
        <v>0</v>
      </c>
    </row>
    <row r="932" spans="1:8" x14ac:dyDescent="0.25">
      <c r="A932" s="179" t="s">
        <v>232</v>
      </c>
      <c r="B932" s="180" t="s">
        <v>940</v>
      </c>
      <c r="C932" s="180"/>
      <c r="D932" s="3"/>
      <c r="E932" s="3"/>
      <c r="F932" s="7">
        <f>F933</f>
        <v>200</v>
      </c>
      <c r="G932" s="7">
        <f t="shared" ref="G932:H932" si="383">G933</f>
        <v>0</v>
      </c>
      <c r="H932" s="7">
        <f t="shared" si="383"/>
        <v>0</v>
      </c>
    </row>
    <row r="933" spans="1:8" ht="31.5" x14ac:dyDescent="0.25">
      <c r="A933" s="179" t="s">
        <v>22</v>
      </c>
      <c r="B933" s="180" t="s">
        <v>940</v>
      </c>
      <c r="C933" s="180" t="s">
        <v>32</v>
      </c>
      <c r="D933" s="3" t="s">
        <v>17</v>
      </c>
      <c r="E933" s="3" t="s">
        <v>34</v>
      </c>
      <c r="F933" s="7">
        <f>Ведомственная!G129</f>
        <v>200</v>
      </c>
      <c r="G933" s="7">
        <f>Ведомственная!H129</f>
        <v>0</v>
      </c>
      <c r="H933" s="7">
        <f>Ведомственная!I129</f>
        <v>0</v>
      </c>
    </row>
    <row r="934" spans="1:8" ht="21" customHeight="1" x14ac:dyDescent="0.25">
      <c r="A934" s="52" t="s">
        <v>82</v>
      </c>
      <c r="B934" s="57" t="s">
        <v>83</v>
      </c>
      <c r="C934" s="57"/>
      <c r="D934" s="54"/>
      <c r="E934" s="54"/>
      <c r="F934" s="55">
        <f>F935+F937+F939+F941+F943+F945+F949+F951+F954+F956+F963+F972+F975+F978+F965+F969</f>
        <v>98235.799999999974</v>
      </c>
      <c r="G934" s="55">
        <f>G935+G937+G939+G941+G943+G945+G949+G951+G954+G956+G963+G972+G975+G978+G965+G969</f>
        <v>75865.499999999985</v>
      </c>
      <c r="H934" s="55">
        <f>H935+H937+H939+H941+H943+H945+H949+H951+H954+H956+H963+H972+H975+H978+H965+H969</f>
        <v>246580.19999999995</v>
      </c>
    </row>
    <row r="935" spans="1:8" ht="31.5" x14ac:dyDescent="0.25">
      <c r="A935" s="157" t="s">
        <v>128</v>
      </c>
      <c r="B935" s="20" t="s">
        <v>86</v>
      </c>
      <c r="C935" s="20"/>
      <c r="D935" s="3"/>
      <c r="E935" s="3"/>
      <c r="F935" s="7">
        <f>F936</f>
        <v>0</v>
      </c>
      <c r="G935" s="7">
        <f t="shared" ref="G935:H935" si="384">G936</f>
        <v>19432</v>
      </c>
      <c r="H935" s="7">
        <f t="shared" si="384"/>
        <v>72163</v>
      </c>
    </row>
    <row r="936" spans="1:8" x14ac:dyDescent="0.25">
      <c r="A936" s="157" t="s">
        <v>10</v>
      </c>
      <c r="B936" s="20" t="s">
        <v>86</v>
      </c>
      <c r="C936" s="20">
        <v>800</v>
      </c>
      <c r="D936" s="3" t="s">
        <v>14</v>
      </c>
      <c r="E936" s="3" t="s">
        <v>26</v>
      </c>
      <c r="F936" s="7">
        <f>SUM(Ведомственная!G718)</f>
        <v>0</v>
      </c>
      <c r="G936" s="7">
        <f>SUM(Ведомственная!H718)</f>
        <v>19432</v>
      </c>
      <c r="H936" s="7">
        <f>SUM(Ведомственная!I718)</f>
        <v>72163</v>
      </c>
    </row>
    <row r="937" spans="1:8" ht="47.25" x14ac:dyDescent="0.25">
      <c r="A937" s="157" t="s">
        <v>997</v>
      </c>
      <c r="B937" s="158" t="s">
        <v>85</v>
      </c>
      <c r="C937" s="20"/>
      <c r="D937" s="3"/>
      <c r="E937" s="3"/>
      <c r="F937" s="7">
        <f>F938</f>
        <v>7534.7999999999993</v>
      </c>
      <c r="G937" s="7">
        <f t="shared" ref="G937:H937" si="385">G938</f>
        <v>0</v>
      </c>
      <c r="H937" s="7">
        <f t="shared" si="385"/>
        <v>117629.8</v>
      </c>
    </row>
    <row r="938" spans="1:8" x14ac:dyDescent="0.25">
      <c r="A938" s="157" t="s">
        <v>10</v>
      </c>
      <c r="B938" s="158" t="s">
        <v>85</v>
      </c>
      <c r="C938" s="20">
        <v>800</v>
      </c>
      <c r="D938" s="3" t="s">
        <v>17</v>
      </c>
      <c r="E938" s="3" t="s">
        <v>34</v>
      </c>
      <c r="F938" s="7">
        <f>Ведомственная!G701</f>
        <v>7534.7999999999993</v>
      </c>
      <c r="G938" s="7">
        <f>Ведомственная!H701</f>
        <v>0</v>
      </c>
      <c r="H938" s="7">
        <f>Ведомственная!I701</f>
        <v>117629.8</v>
      </c>
    </row>
    <row r="939" spans="1:8" x14ac:dyDescent="0.25">
      <c r="A939" s="157" t="s">
        <v>139</v>
      </c>
      <c r="B939" s="158" t="s">
        <v>138</v>
      </c>
      <c r="C939" s="20"/>
      <c r="D939" s="3"/>
      <c r="E939" s="3"/>
      <c r="F939" s="7">
        <f>F940</f>
        <v>21575.9</v>
      </c>
      <c r="G939" s="7">
        <f>G940</f>
        <v>5821.4</v>
      </c>
      <c r="H939" s="7">
        <f>H940</f>
        <v>6090.4</v>
      </c>
    </row>
    <row r="940" spans="1:8" x14ac:dyDescent="0.25">
      <c r="A940" s="157" t="s">
        <v>10</v>
      </c>
      <c r="B940" s="158" t="s">
        <v>138</v>
      </c>
      <c r="C940" s="20">
        <v>800</v>
      </c>
      <c r="D940" s="3" t="s">
        <v>26</v>
      </c>
      <c r="E940" s="3" t="s">
        <v>61</v>
      </c>
      <c r="F940" s="7">
        <f>Ведомственная!G706</f>
        <v>21575.9</v>
      </c>
      <c r="G940" s="7">
        <f>Ведомственная!H706</f>
        <v>5821.4</v>
      </c>
      <c r="H940" s="7">
        <f>Ведомственная!I706</f>
        <v>6090.4</v>
      </c>
    </row>
    <row r="941" spans="1:8" ht="31.5" x14ac:dyDescent="0.25">
      <c r="A941" s="157" t="s">
        <v>996</v>
      </c>
      <c r="B941" s="158" t="s">
        <v>84</v>
      </c>
      <c r="C941" s="20"/>
      <c r="D941" s="3"/>
      <c r="E941" s="3"/>
      <c r="F941" s="7">
        <f>F942</f>
        <v>2024.6</v>
      </c>
      <c r="G941" s="7">
        <f t="shared" ref="G941:H941" si="386">G942</f>
        <v>10000</v>
      </c>
      <c r="H941" s="7">
        <f t="shared" si="386"/>
        <v>10000</v>
      </c>
    </row>
    <row r="942" spans="1:8" x14ac:dyDescent="0.25">
      <c r="A942" s="157" t="s">
        <v>10</v>
      </c>
      <c r="B942" s="158" t="s">
        <v>84</v>
      </c>
      <c r="C942" s="20">
        <v>800</v>
      </c>
      <c r="D942" s="3" t="s">
        <v>17</v>
      </c>
      <c r="E942" s="3" t="s">
        <v>62</v>
      </c>
      <c r="F942" s="7">
        <f>Ведомственная!G687</f>
        <v>2024.6</v>
      </c>
      <c r="G942" s="7">
        <f>Ведомственная!H687</f>
        <v>10000</v>
      </c>
      <c r="H942" s="7">
        <f>Ведомственная!I687</f>
        <v>10000</v>
      </c>
    </row>
    <row r="943" spans="1:8" ht="31.5" x14ac:dyDescent="0.25">
      <c r="A943" s="2" t="s">
        <v>101</v>
      </c>
      <c r="B943" s="3" t="s">
        <v>102</v>
      </c>
      <c r="C943" s="3"/>
      <c r="D943" s="3"/>
      <c r="E943" s="3"/>
      <c r="F943" s="7">
        <f>F944</f>
        <v>500</v>
      </c>
      <c r="G943" s="7">
        <f t="shared" ref="G943:H943" si="387">G944</f>
        <v>500</v>
      </c>
      <c r="H943" s="7">
        <f t="shared" si="387"/>
        <v>500</v>
      </c>
    </row>
    <row r="944" spans="1:8" ht="31.5" x14ac:dyDescent="0.25">
      <c r="A944" s="2" t="s">
        <v>22</v>
      </c>
      <c r="B944" s="3" t="s">
        <v>102</v>
      </c>
      <c r="C944" s="3" t="s">
        <v>32</v>
      </c>
      <c r="D944" s="3" t="s">
        <v>24</v>
      </c>
      <c r="E944" s="3" t="s">
        <v>14</v>
      </c>
      <c r="F944" s="7">
        <f>SUM(Ведомственная!G187)</f>
        <v>500</v>
      </c>
      <c r="G944" s="7">
        <f>SUM(Ведомственная!H187)</f>
        <v>500</v>
      </c>
      <c r="H944" s="7">
        <f>SUM(Ведомственная!I187)</f>
        <v>500</v>
      </c>
    </row>
    <row r="945" spans="1:8" x14ac:dyDescent="0.25">
      <c r="A945" s="157" t="s">
        <v>27</v>
      </c>
      <c r="B945" s="3" t="s">
        <v>41</v>
      </c>
      <c r="C945" s="3"/>
      <c r="D945" s="51"/>
      <c r="E945" s="51"/>
      <c r="F945" s="7">
        <f>SUM(F946:F948)</f>
        <v>30900.799999999999</v>
      </c>
      <c r="G945" s="7">
        <f t="shared" ref="G945:H945" si="388">SUM(G946:G948)</f>
        <v>22727.3</v>
      </c>
      <c r="H945" s="7">
        <f t="shared" si="388"/>
        <v>22727.3</v>
      </c>
    </row>
    <row r="946" spans="1:8" ht="63" x14ac:dyDescent="0.25">
      <c r="A946" s="2" t="s">
        <v>21</v>
      </c>
      <c r="B946" s="3" t="s">
        <v>41</v>
      </c>
      <c r="C946" s="3" t="s">
        <v>31</v>
      </c>
      <c r="D946" s="3" t="s">
        <v>17</v>
      </c>
      <c r="E946" s="3" t="s">
        <v>24</v>
      </c>
      <c r="F946" s="7">
        <f>SUM(Ведомственная!G15)</f>
        <v>30891.599999999999</v>
      </c>
      <c r="G946" s="7">
        <f>SUM(Ведомственная!H15)</f>
        <v>22712.3</v>
      </c>
      <c r="H946" s="7">
        <f>SUM(Ведомственная!I15)</f>
        <v>22712.3</v>
      </c>
    </row>
    <row r="947" spans="1:8" ht="31.5" x14ac:dyDescent="0.25">
      <c r="A947" s="157" t="s">
        <v>22</v>
      </c>
      <c r="B947" s="3" t="s">
        <v>41</v>
      </c>
      <c r="C947" s="3" t="s">
        <v>32</v>
      </c>
      <c r="D947" s="3" t="s">
        <v>17</v>
      </c>
      <c r="E947" s="3" t="s">
        <v>24</v>
      </c>
      <c r="F947" s="7">
        <f>SUM(Ведомственная!G16)</f>
        <v>9.1999999999999993</v>
      </c>
      <c r="G947" s="7">
        <f>SUM(Ведомственная!H16)</f>
        <v>15</v>
      </c>
      <c r="H947" s="7">
        <f>SUM(Ведомственная!I16)</f>
        <v>15</v>
      </c>
    </row>
    <row r="948" spans="1:8" x14ac:dyDescent="0.25">
      <c r="A948" s="157" t="s">
        <v>19</v>
      </c>
      <c r="B948" s="3" t="s">
        <v>41</v>
      </c>
      <c r="C948" s="3" t="s">
        <v>39</v>
      </c>
      <c r="D948" s="3" t="s">
        <v>17</v>
      </c>
      <c r="E948" s="3" t="s">
        <v>24</v>
      </c>
      <c r="F948" s="7">
        <f>SUM(Ведомственная!G17)</f>
        <v>0</v>
      </c>
      <c r="G948" s="7">
        <f>SUM(Ведомственная!H17)</f>
        <v>0</v>
      </c>
      <c r="H948" s="7">
        <f>SUM(Ведомственная!I17)</f>
        <v>0</v>
      </c>
    </row>
    <row r="949" spans="1:8" ht="31.5" x14ac:dyDescent="0.25">
      <c r="A949" s="157" t="s">
        <v>995</v>
      </c>
      <c r="B949" s="3" t="s">
        <v>42</v>
      </c>
      <c r="C949" s="3"/>
      <c r="D949" s="51"/>
      <c r="E949" s="51"/>
      <c r="F949" s="7">
        <f>F950</f>
        <v>5688.8</v>
      </c>
      <c r="G949" s="7">
        <f t="shared" ref="G949:H949" si="389">G950</f>
        <v>3739.3</v>
      </c>
      <c r="H949" s="7">
        <f t="shared" si="389"/>
        <v>3739.3</v>
      </c>
    </row>
    <row r="950" spans="1:8" ht="63" x14ac:dyDescent="0.25">
      <c r="A950" s="2" t="s">
        <v>21</v>
      </c>
      <c r="B950" s="3" t="s">
        <v>42</v>
      </c>
      <c r="C950" s="3" t="s">
        <v>31</v>
      </c>
      <c r="D950" s="3" t="s">
        <v>17</v>
      </c>
      <c r="E950" s="3" t="s">
        <v>24</v>
      </c>
      <c r="F950" s="7">
        <f>Ведомственная!G19</f>
        <v>5688.8</v>
      </c>
      <c r="G950" s="7">
        <f>Ведомственная!H19</f>
        <v>3739.3</v>
      </c>
      <c r="H950" s="7">
        <f>Ведомственная!I19</f>
        <v>3739.3</v>
      </c>
    </row>
    <row r="951" spans="1:8" x14ac:dyDescent="0.25">
      <c r="A951" s="157" t="s">
        <v>35</v>
      </c>
      <c r="B951" s="3" t="s">
        <v>43</v>
      </c>
      <c r="C951" s="3"/>
      <c r="D951" s="51"/>
      <c r="E951" s="51"/>
      <c r="F951" s="7">
        <f>SUM(F952:F953)</f>
        <v>485.5</v>
      </c>
      <c r="G951" s="7">
        <f t="shared" ref="G951:H951" si="390">SUM(G952:G953)</f>
        <v>413.6</v>
      </c>
      <c r="H951" s="7">
        <f t="shared" si="390"/>
        <v>413.6</v>
      </c>
    </row>
    <row r="952" spans="1:8" ht="31.5" x14ac:dyDescent="0.25">
      <c r="A952" s="157" t="s">
        <v>22</v>
      </c>
      <c r="B952" s="3" t="s">
        <v>43</v>
      </c>
      <c r="C952" s="3" t="s">
        <v>32</v>
      </c>
      <c r="D952" s="3" t="s">
        <v>17</v>
      </c>
      <c r="E952" s="3" t="s">
        <v>34</v>
      </c>
      <c r="F952" s="7">
        <f>Ведомственная!G23</f>
        <v>476.5</v>
      </c>
      <c r="G952" s="7">
        <f>Ведомственная!H23</f>
        <v>404.6</v>
      </c>
      <c r="H952" s="7">
        <f>Ведомственная!I23</f>
        <v>404.6</v>
      </c>
    </row>
    <row r="953" spans="1:8" x14ac:dyDescent="0.25">
      <c r="A953" s="157" t="s">
        <v>10</v>
      </c>
      <c r="B953" s="3" t="s">
        <v>43</v>
      </c>
      <c r="C953" s="3" t="s">
        <v>36</v>
      </c>
      <c r="D953" s="3" t="s">
        <v>17</v>
      </c>
      <c r="E953" s="3" t="s">
        <v>34</v>
      </c>
      <c r="F953" s="7">
        <f>Ведомственная!G24</f>
        <v>9</v>
      </c>
      <c r="G953" s="7">
        <f>Ведомственная!H24</f>
        <v>9</v>
      </c>
      <c r="H953" s="7">
        <f>Ведомственная!I24</f>
        <v>9</v>
      </c>
    </row>
    <row r="954" spans="1:8" ht="31.5" x14ac:dyDescent="0.25">
      <c r="A954" s="157" t="s">
        <v>37</v>
      </c>
      <c r="B954" s="3" t="s">
        <v>44</v>
      </c>
      <c r="C954" s="3"/>
      <c r="D954" s="51"/>
      <c r="E954" s="51"/>
      <c r="F954" s="7">
        <f>F955</f>
        <v>464</v>
      </c>
      <c r="G954" s="7">
        <f t="shared" ref="G954:H954" si="391">G955</f>
        <v>502.1</v>
      </c>
      <c r="H954" s="7">
        <f t="shared" si="391"/>
        <v>502.1</v>
      </c>
    </row>
    <row r="955" spans="1:8" ht="31.5" x14ac:dyDescent="0.25">
      <c r="A955" s="157" t="s">
        <v>22</v>
      </c>
      <c r="B955" s="3" t="s">
        <v>44</v>
      </c>
      <c r="C955" s="3" t="s">
        <v>32</v>
      </c>
      <c r="D955" s="3" t="s">
        <v>17</v>
      </c>
      <c r="E955" s="3" t="s">
        <v>34</v>
      </c>
      <c r="F955" s="7">
        <f>Ведомственная!G26</f>
        <v>464</v>
      </c>
      <c r="G955" s="7">
        <f>Ведомственная!H26</f>
        <v>502.1</v>
      </c>
      <c r="H955" s="7">
        <f>Ведомственная!I26</f>
        <v>502.1</v>
      </c>
    </row>
    <row r="956" spans="1:8" ht="31.5" x14ac:dyDescent="0.25">
      <c r="A956" s="157" t="s">
        <v>38</v>
      </c>
      <c r="B956" s="3" t="s">
        <v>45</v>
      </c>
      <c r="C956" s="3"/>
      <c r="D956" s="51"/>
      <c r="E956" s="51"/>
      <c r="F956" s="7">
        <f>SUM(F957:F962)</f>
        <v>19394.499999999996</v>
      </c>
      <c r="G956" s="7">
        <f t="shared" ref="G956:H956" si="392">SUM(G957:G962)</f>
        <v>4253.5</v>
      </c>
      <c r="H956" s="7">
        <f t="shared" si="392"/>
        <v>4253.5</v>
      </c>
    </row>
    <row r="957" spans="1:8" ht="31.5" x14ac:dyDescent="0.25">
      <c r="A957" s="157" t="s">
        <v>22</v>
      </c>
      <c r="B957" s="3" t="s">
        <v>45</v>
      </c>
      <c r="C957" s="3" t="s">
        <v>32</v>
      </c>
      <c r="D957" s="3" t="s">
        <v>17</v>
      </c>
      <c r="E957" s="3" t="s">
        <v>34</v>
      </c>
      <c r="F957" s="7">
        <f>Ведомственная!G28+Ведомственная!G132</f>
        <v>2679.2</v>
      </c>
      <c r="G957" s="7">
        <f>Ведомственная!H28+Ведомственная!H132</f>
        <v>2931</v>
      </c>
      <c r="H957" s="7">
        <f>Ведомственная!I28+Ведомственная!I132</f>
        <v>2931</v>
      </c>
    </row>
    <row r="958" spans="1:8" ht="31.5" hidden="1" x14ac:dyDescent="0.25">
      <c r="A958" s="157" t="s">
        <v>22</v>
      </c>
      <c r="B958" s="3" t="s">
        <v>45</v>
      </c>
      <c r="C958" s="3" t="s">
        <v>32</v>
      </c>
      <c r="D958" s="3" t="s">
        <v>47</v>
      </c>
      <c r="E958" s="3" t="s">
        <v>61</v>
      </c>
      <c r="F958" s="7">
        <f>SUM(Ведомственная!G35)</f>
        <v>0</v>
      </c>
      <c r="G958" s="7">
        <f>SUM(Ведомственная!H35)</f>
        <v>0</v>
      </c>
      <c r="H958" s="7">
        <f>SUM(Ведомственная!I35)</f>
        <v>0</v>
      </c>
    </row>
    <row r="959" spans="1:8" x14ac:dyDescent="0.25">
      <c r="A959" s="157" t="s">
        <v>19</v>
      </c>
      <c r="B959" s="3" t="s">
        <v>45</v>
      </c>
      <c r="C959" s="3" t="s">
        <v>39</v>
      </c>
      <c r="D959" s="3" t="s">
        <v>17</v>
      </c>
      <c r="E959" s="3" t="s">
        <v>34</v>
      </c>
      <c r="F959" s="7">
        <f>Ведомственная!G29</f>
        <v>1896.6</v>
      </c>
      <c r="G959" s="7">
        <f>Ведомственная!H29</f>
        <v>1322.5</v>
      </c>
      <c r="H959" s="7">
        <f>Ведомственная!I29</f>
        <v>1322.5</v>
      </c>
    </row>
    <row r="960" spans="1:8" x14ac:dyDescent="0.25">
      <c r="A960" s="233" t="s">
        <v>10</v>
      </c>
      <c r="B960" s="3" t="s">
        <v>45</v>
      </c>
      <c r="C960" s="3" t="s">
        <v>36</v>
      </c>
      <c r="D960" s="3" t="s">
        <v>17</v>
      </c>
      <c r="E960" s="3" t="s">
        <v>47</v>
      </c>
      <c r="F960" s="7">
        <f>Ведомственная!G78</f>
        <v>10323.299999999999</v>
      </c>
      <c r="G960" s="7">
        <f>Ведомственная!H78</f>
        <v>0</v>
      </c>
      <c r="H960" s="7">
        <f>Ведомственная!I78</f>
        <v>0</v>
      </c>
    </row>
    <row r="961" spans="1:8" x14ac:dyDescent="0.25">
      <c r="A961" s="237"/>
      <c r="B961" s="3" t="s">
        <v>45</v>
      </c>
      <c r="C961" s="3" t="s">
        <v>36</v>
      </c>
      <c r="D961" s="3" t="s">
        <v>17</v>
      </c>
      <c r="E961" s="3" t="s">
        <v>34</v>
      </c>
      <c r="F961" s="7">
        <f>Ведомственная!G133+Ведомственная!G30</f>
        <v>3366.2999999999997</v>
      </c>
      <c r="G961" s="7">
        <f>Ведомственная!H133+Ведомственная!H30</f>
        <v>0</v>
      </c>
      <c r="H961" s="7">
        <f>Ведомственная!I133+Ведомственная!I30</f>
        <v>0</v>
      </c>
    </row>
    <row r="962" spans="1:8" x14ac:dyDescent="0.25">
      <c r="A962" s="238"/>
      <c r="B962" s="3" t="s">
        <v>45</v>
      </c>
      <c r="C962" s="3" t="s">
        <v>36</v>
      </c>
      <c r="D962" s="3" t="s">
        <v>7</v>
      </c>
      <c r="E962" s="3" t="s">
        <v>9</v>
      </c>
      <c r="F962" s="7">
        <f>Ведомственная!G230</f>
        <v>1129.0999999999999</v>
      </c>
      <c r="G962" s="7">
        <f>Ведомственная!H230</f>
        <v>0</v>
      </c>
      <c r="H962" s="7">
        <f>Ведомственная!I230</f>
        <v>0</v>
      </c>
    </row>
    <row r="963" spans="1:8" ht="47.25" x14ac:dyDescent="0.25">
      <c r="A963" s="157" t="s">
        <v>89</v>
      </c>
      <c r="B963" s="158" t="s">
        <v>108</v>
      </c>
      <c r="C963" s="158"/>
      <c r="D963" s="51"/>
      <c r="E963" s="51"/>
      <c r="F963" s="7">
        <f>SUM(F964)</f>
        <v>12.5</v>
      </c>
      <c r="G963" s="7">
        <f t="shared" ref="G963:H963" si="393">SUM(G964)</f>
        <v>154.69999999999999</v>
      </c>
      <c r="H963" s="7">
        <f t="shared" si="393"/>
        <v>12</v>
      </c>
    </row>
    <row r="964" spans="1:8" ht="31.5" x14ac:dyDescent="0.25">
      <c r="A964" s="157" t="s">
        <v>22</v>
      </c>
      <c r="B964" s="158" t="s">
        <v>108</v>
      </c>
      <c r="C964" s="158" t="s">
        <v>32</v>
      </c>
      <c r="D964" s="3" t="s">
        <v>17</v>
      </c>
      <c r="E964" s="3" t="s">
        <v>61</v>
      </c>
      <c r="F964" s="7">
        <f>Ведомственная!G74</f>
        <v>12.5</v>
      </c>
      <c r="G964" s="7">
        <f>Ведомственная!H74</f>
        <v>154.69999999999999</v>
      </c>
      <c r="H964" s="7">
        <f>Ведомственная!I74</f>
        <v>12</v>
      </c>
    </row>
    <row r="965" spans="1:8" ht="31.5" x14ac:dyDescent="0.25">
      <c r="A965" s="157" t="s">
        <v>764</v>
      </c>
      <c r="B965" s="158" t="s">
        <v>118</v>
      </c>
      <c r="C965" s="158"/>
      <c r="D965" s="3"/>
      <c r="E965" s="3"/>
      <c r="F965" s="7">
        <f>F966+F967+F968</f>
        <v>7042.4</v>
      </c>
      <c r="G965" s="7">
        <f t="shared" ref="G965:H965" si="394">G966+G967+G968</f>
        <v>6412.7</v>
      </c>
      <c r="H965" s="7">
        <f t="shared" si="394"/>
        <v>6640.2</v>
      </c>
    </row>
    <row r="966" spans="1:8" ht="63" x14ac:dyDescent="0.25">
      <c r="A966" s="2" t="s">
        <v>21</v>
      </c>
      <c r="B966" s="158" t="s">
        <v>118</v>
      </c>
      <c r="C966" s="158" t="s">
        <v>31</v>
      </c>
      <c r="D966" s="3" t="s">
        <v>24</v>
      </c>
      <c r="E966" s="3" t="s">
        <v>7</v>
      </c>
      <c r="F966" s="7">
        <f>Ведомственная!G138</f>
        <v>6029.4</v>
      </c>
      <c r="G966" s="7">
        <f>Ведомственная!H138</f>
        <v>5423.5</v>
      </c>
      <c r="H966" s="7">
        <f>Ведомственная!I138</f>
        <v>5423.5</v>
      </c>
    </row>
    <row r="967" spans="1:8" ht="31.5" x14ac:dyDescent="0.25">
      <c r="A967" s="157" t="s">
        <v>22</v>
      </c>
      <c r="B967" s="158" t="s">
        <v>118</v>
      </c>
      <c r="C967" s="158" t="s">
        <v>32</v>
      </c>
      <c r="D967" s="3" t="s">
        <v>24</v>
      </c>
      <c r="E967" s="3" t="s">
        <v>7</v>
      </c>
      <c r="F967" s="7">
        <f>Ведомственная!G139</f>
        <v>1013</v>
      </c>
      <c r="G967" s="7">
        <f>Ведомственная!H139</f>
        <v>989.2</v>
      </c>
      <c r="H967" s="7">
        <f>Ведомственная!I139</f>
        <v>1216.7</v>
      </c>
    </row>
    <row r="968" spans="1:8" x14ac:dyDescent="0.25">
      <c r="A968" s="157" t="s">
        <v>10</v>
      </c>
      <c r="B968" s="158" t="s">
        <v>118</v>
      </c>
      <c r="C968" s="158" t="s">
        <v>36</v>
      </c>
      <c r="D968" s="3" t="s">
        <v>24</v>
      </c>
      <c r="E968" s="3" t="s">
        <v>7</v>
      </c>
      <c r="F968" s="7">
        <f>Ведомственная!G140</f>
        <v>0</v>
      </c>
      <c r="G968" s="7">
        <f>Ведомственная!H140</f>
        <v>0</v>
      </c>
      <c r="H968" s="7">
        <f>Ведомственная!I140</f>
        <v>0</v>
      </c>
    </row>
    <row r="969" spans="1:8" ht="47.25" x14ac:dyDescent="0.25">
      <c r="A969" s="2" t="s">
        <v>864</v>
      </c>
      <c r="B969" s="158" t="s">
        <v>863</v>
      </c>
      <c r="C969" s="158"/>
      <c r="D969" s="3"/>
      <c r="E969" s="3"/>
      <c r="F969" s="7">
        <f>SUM(F970:F971)</f>
        <v>515.29999999999995</v>
      </c>
      <c r="G969" s="7">
        <f t="shared" ref="G969:H969" si="395">SUM(G970:G971)</f>
        <v>0</v>
      </c>
      <c r="H969" s="7">
        <f t="shared" si="395"/>
        <v>0</v>
      </c>
    </row>
    <row r="970" spans="1:8" x14ac:dyDescent="0.25">
      <c r="A970" s="157" t="s">
        <v>10</v>
      </c>
      <c r="B970" s="158" t="s">
        <v>863</v>
      </c>
      <c r="C970" s="158" t="s">
        <v>36</v>
      </c>
      <c r="D970" s="3" t="s">
        <v>24</v>
      </c>
      <c r="E970" s="3" t="s">
        <v>64</v>
      </c>
      <c r="F970" s="7">
        <f>Ведомственная!G157</f>
        <v>10</v>
      </c>
      <c r="G970" s="7">
        <f>Ведомственная!H157</f>
        <v>0</v>
      </c>
      <c r="H970" s="7">
        <f>Ведомственная!I157</f>
        <v>0</v>
      </c>
    </row>
    <row r="971" spans="1:8" x14ac:dyDescent="0.25">
      <c r="A971" s="175" t="s">
        <v>10</v>
      </c>
      <c r="B971" s="176" t="s">
        <v>863</v>
      </c>
      <c r="C971" s="176" t="s">
        <v>36</v>
      </c>
      <c r="D971" s="3" t="s">
        <v>61</v>
      </c>
      <c r="E971" s="3" t="s">
        <v>24</v>
      </c>
      <c r="F971" s="7">
        <f>Ведомственная!G570</f>
        <v>505.3</v>
      </c>
      <c r="G971" s="7">
        <f>Ведомственная!H570</f>
        <v>0</v>
      </c>
      <c r="H971" s="7">
        <f>Ведомственная!I570</f>
        <v>0</v>
      </c>
    </row>
    <row r="972" spans="1:8" ht="173.25" x14ac:dyDescent="0.25">
      <c r="A972" s="159" t="s">
        <v>741</v>
      </c>
      <c r="B972" s="158" t="s">
        <v>141</v>
      </c>
      <c r="C972" s="20"/>
      <c r="D972" s="51"/>
      <c r="E972" s="51"/>
      <c r="F972" s="7">
        <f>SUM(F973:F974)</f>
        <v>218.4</v>
      </c>
      <c r="G972" s="7">
        <f t="shared" ref="G972:H972" si="396">SUM(G973:G974)</f>
        <v>137.69999999999999</v>
      </c>
      <c r="H972" s="7">
        <f t="shared" si="396"/>
        <v>137.80000000000001</v>
      </c>
    </row>
    <row r="973" spans="1:8" ht="63" x14ac:dyDescent="0.25">
      <c r="A973" s="2" t="s">
        <v>21</v>
      </c>
      <c r="B973" s="158" t="s">
        <v>141</v>
      </c>
      <c r="C973" s="158" t="s">
        <v>31</v>
      </c>
      <c r="D973" s="158" t="s">
        <v>17</v>
      </c>
      <c r="E973" s="158" t="s">
        <v>7</v>
      </c>
      <c r="F973" s="7">
        <f>Ведомственная!G69</f>
        <v>201.6</v>
      </c>
      <c r="G973" s="7">
        <f>Ведомственная!H69</f>
        <v>121</v>
      </c>
      <c r="H973" s="7">
        <f>Ведомственная!I69</f>
        <v>121</v>
      </c>
    </row>
    <row r="974" spans="1:8" ht="31.5" x14ac:dyDescent="0.25">
      <c r="A974" s="157" t="s">
        <v>22</v>
      </c>
      <c r="B974" s="158" t="s">
        <v>141</v>
      </c>
      <c r="C974" s="158" t="s">
        <v>32</v>
      </c>
      <c r="D974" s="158" t="s">
        <v>17</v>
      </c>
      <c r="E974" s="158" t="s">
        <v>7</v>
      </c>
      <c r="F974" s="7">
        <f>Ведомственная!G70</f>
        <v>16.8</v>
      </c>
      <c r="G974" s="7">
        <f>Ведомственная!H70</f>
        <v>16.7</v>
      </c>
      <c r="H974" s="7">
        <f>Ведомственная!I70</f>
        <v>16.8</v>
      </c>
    </row>
    <row r="975" spans="1:8" ht="47.25" x14ac:dyDescent="0.25">
      <c r="A975" s="157" t="s">
        <v>344</v>
      </c>
      <c r="B975" s="158" t="s">
        <v>343</v>
      </c>
      <c r="C975" s="158"/>
      <c r="D975" s="158"/>
      <c r="E975" s="158"/>
      <c r="F975" s="7">
        <f>SUM(F976:F977)</f>
        <v>1610.9</v>
      </c>
      <c r="G975" s="7">
        <f t="shared" ref="G975:H975" si="397">SUM(G976:G977)</f>
        <v>1503.8</v>
      </c>
      <c r="H975" s="7">
        <f t="shared" si="397"/>
        <v>1503.8</v>
      </c>
    </row>
    <row r="976" spans="1:8" ht="63" x14ac:dyDescent="0.25">
      <c r="A976" s="2" t="s">
        <v>21</v>
      </c>
      <c r="B976" s="158" t="s">
        <v>343</v>
      </c>
      <c r="C976" s="158" t="s">
        <v>31</v>
      </c>
      <c r="D976" s="158" t="s">
        <v>24</v>
      </c>
      <c r="E976" s="158" t="s">
        <v>7</v>
      </c>
      <c r="F976" s="7">
        <f>Ведомственная!G142</f>
        <v>1610.9</v>
      </c>
      <c r="G976" s="7">
        <f>Ведомственная!H142</f>
        <v>0</v>
      </c>
      <c r="H976" s="7">
        <f>Ведомственная!I142</f>
        <v>0</v>
      </c>
    </row>
    <row r="977" spans="1:8" ht="31.5" x14ac:dyDescent="0.25">
      <c r="A977" s="173" t="s">
        <v>22</v>
      </c>
      <c r="B977" s="174" t="s">
        <v>343</v>
      </c>
      <c r="C977" s="174" t="s">
        <v>32</v>
      </c>
      <c r="D977" s="174" t="s">
        <v>24</v>
      </c>
      <c r="E977" s="174" t="s">
        <v>7</v>
      </c>
      <c r="F977" s="7">
        <f>Ведомственная!G143</f>
        <v>0</v>
      </c>
      <c r="G977" s="7">
        <f>Ведомственная!H143</f>
        <v>1503.8</v>
      </c>
      <c r="H977" s="7">
        <f>Ведомственная!I143</f>
        <v>1503.8</v>
      </c>
    </row>
    <row r="978" spans="1:8" ht="47.25" x14ac:dyDescent="0.25">
      <c r="A978" s="157" t="s">
        <v>345</v>
      </c>
      <c r="B978" s="158" t="s">
        <v>142</v>
      </c>
      <c r="C978" s="20"/>
      <c r="D978" s="51"/>
      <c r="E978" s="51"/>
      <c r="F978" s="7">
        <f>SUM(F979:F980)</f>
        <v>267.40000000000003</v>
      </c>
      <c r="G978" s="7">
        <f t="shared" ref="G978:H978" si="398">SUM(G979:G980)</f>
        <v>267.39999999999998</v>
      </c>
      <c r="H978" s="7">
        <f t="shared" si="398"/>
        <v>267.39999999999998</v>
      </c>
    </row>
    <row r="979" spans="1:8" ht="63" x14ac:dyDescent="0.25">
      <c r="A979" s="2" t="s">
        <v>21</v>
      </c>
      <c r="B979" s="158" t="s">
        <v>142</v>
      </c>
      <c r="C979" s="158" t="s">
        <v>31</v>
      </c>
      <c r="D979" s="158" t="s">
        <v>61</v>
      </c>
      <c r="E979" s="158" t="s">
        <v>61</v>
      </c>
      <c r="F979" s="7">
        <f>SUM(Ведомственная!G583)</f>
        <v>257.8</v>
      </c>
      <c r="G979" s="7">
        <f>SUM(Ведомственная!H583)</f>
        <v>257.89999999999998</v>
      </c>
      <c r="H979" s="7">
        <f>SUM(Ведомственная!I583)</f>
        <v>257.89999999999998</v>
      </c>
    </row>
    <row r="980" spans="1:8" ht="31.5" x14ac:dyDescent="0.25">
      <c r="A980" s="157" t="s">
        <v>22</v>
      </c>
      <c r="B980" s="158" t="s">
        <v>142</v>
      </c>
      <c r="C980" s="158" t="s">
        <v>32</v>
      </c>
      <c r="D980" s="158" t="s">
        <v>61</v>
      </c>
      <c r="E980" s="158" t="s">
        <v>61</v>
      </c>
      <c r="F980" s="7">
        <f>SUM(Ведомственная!G584)</f>
        <v>9.6</v>
      </c>
      <c r="G980" s="7">
        <f>SUM(Ведомственная!H584)</f>
        <v>9.5</v>
      </c>
      <c r="H980" s="7">
        <f>SUM(Ведомственная!I584)</f>
        <v>9.5</v>
      </c>
    </row>
    <row r="981" spans="1:8" x14ac:dyDescent="0.25">
      <c r="A981" s="60" t="s">
        <v>119</v>
      </c>
      <c r="B981" s="53"/>
      <c r="C981" s="56"/>
      <c r="D981" s="56"/>
      <c r="E981" s="56"/>
      <c r="F981" s="55"/>
      <c r="G981" s="59">
        <v>150000</v>
      </c>
      <c r="H981" s="59">
        <v>330000</v>
      </c>
    </row>
    <row r="982" spans="1:8" x14ac:dyDescent="0.25">
      <c r="A982" s="61" t="s">
        <v>81</v>
      </c>
      <c r="B982" s="62"/>
      <c r="C982" s="62"/>
      <c r="D982" s="62"/>
      <c r="E982" s="62"/>
      <c r="F982" s="63">
        <f>F9+F34+F45+F54+F68+F87+F102+F125+F146+F163+F217+F222+F227+F235+F243+F252+F267+F276+F301+F330+F351+F432+F449+F458+F475+F614+F619+F688++F870+F875+F934+F981+F40+F929</f>
        <v>10112382.600000001</v>
      </c>
      <c r="G982" s="63">
        <f>G9+G34+G45+G54+G68+G87+G102+G125+G146+G163+G217+G222+G227+G235+G243+G252+G267+G276+G301+G330+G351+G432+G449+G458+G475+G614+G619+G688++G870+G875+G934+G981+G40+G929</f>
        <v>8554636.7000000011</v>
      </c>
      <c r="H982" s="63">
        <f>H9+H34+H45+H54+H68+H87+H102+H125+H146+H163+H217+H222+H227+H235+H243+H252+H267+H276+H301+H330+H351+H432+H449+H458+H475+H614+H619+H688++H870+H875+H934+H981+H40+H929</f>
        <v>9218046.3000000007</v>
      </c>
    </row>
    <row r="984" spans="1:8" hidden="1" outlineLevel="1" x14ac:dyDescent="0.25">
      <c r="F984" s="25">
        <f>Ведомственная!G1391</f>
        <v>10112382.6</v>
      </c>
      <c r="G984" s="25">
        <f>Ведомственная!H1391</f>
        <v>8554636.7000000011</v>
      </c>
      <c r="H984" s="25">
        <f>Ведомственная!I1391</f>
        <v>9218046.3000000007</v>
      </c>
    </row>
    <row r="985" spans="1:8" hidden="1" outlineLevel="1" x14ac:dyDescent="0.25"/>
    <row r="986" spans="1:8" hidden="1" outlineLevel="1" x14ac:dyDescent="0.25">
      <c r="F986" s="25">
        <f>F984-F982</f>
        <v>0</v>
      </c>
      <c r="G986" s="25">
        <f t="shared" ref="G986:H986" si="399">G984-G982</f>
        <v>0</v>
      </c>
      <c r="H986" s="25">
        <f t="shared" si="399"/>
        <v>0</v>
      </c>
    </row>
    <row r="987" spans="1:8" hidden="1" outlineLevel="1" x14ac:dyDescent="0.25"/>
    <row r="988" spans="1:8" collapsed="1" x14ac:dyDescent="0.25"/>
  </sheetData>
  <mergeCells count="46">
    <mergeCell ref="A134:A135"/>
    <mergeCell ref="A796:A798"/>
    <mergeCell ref="A793:A795"/>
    <mergeCell ref="A818:A820"/>
    <mergeCell ref="A922:A923"/>
    <mergeCell ref="A821:A822"/>
    <mergeCell ref="A865:A866"/>
    <mergeCell ref="A814:A815"/>
    <mergeCell ref="A867:A869"/>
    <mergeCell ref="A800:A803"/>
    <mergeCell ref="A359:A360"/>
    <mergeCell ref="A766:A768"/>
    <mergeCell ref="A612:A613"/>
    <mergeCell ref="A369:A370"/>
    <mergeCell ref="A742:A743"/>
    <mergeCell ref="A446:A447"/>
    <mergeCell ref="A960:A962"/>
    <mergeCell ref="A804:A806"/>
    <mergeCell ref="A838:A839"/>
    <mergeCell ref="A910:A911"/>
    <mergeCell ref="A924:A925"/>
    <mergeCell ref="A918:A919"/>
    <mergeCell ref="A828:A830"/>
    <mergeCell ref="A825:A826"/>
    <mergeCell ref="A835:A836"/>
    <mergeCell ref="A764:A765"/>
    <mergeCell ref="A394:A395"/>
    <mergeCell ref="A375:A376"/>
    <mergeCell ref="A380:A381"/>
    <mergeCell ref="A372:A373"/>
    <mergeCell ref="A6:H6"/>
    <mergeCell ref="A513:A515"/>
    <mergeCell ref="A516:A519"/>
    <mergeCell ref="A566:A568"/>
    <mergeCell ref="A561:A563"/>
    <mergeCell ref="A418:A419"/>
    <mergeCell ref="A415:A416"/>
    <mergeCell ref="A408:A409"/>
    <mergeCell ref="A403:A404"/>
    <mergeCell ref="A400:A401"/>
    <mergeCell ref="A397:A398"/>
    <mergeCell ref="A383:A384"/>
    <mergeCell ref="A299:A300"/>
    <mergeCell ref="A81:A83"/>
    <mergeCell ref="A349:A350"/>
    <mergeCell ref="A364:A365"/>
  </mergeCells>
  <pageMargins left="0.51181102362204722" right="0.31496062992125984" top="0.59055118110236227" bottom="0" header="0.11811023622047245" footer="0"/>
  <pageSetup paperSize="9" scale="80" fitToHeight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O1397"/>
  <sheetViews>
    <sheetView tabSelected="1" topLeftCell="A7" zoomScale="90" zoomScaleNormal="90" workbookViewId="0">
      <pane xSplit="1" ySplit="3" topLeftCell="B470" activePane="bottomRight" state="frozen"/>
      <selection activeCell="A7" sqref="A7"/>
      <selection pane="topRight" activeCell="B7" sqref="B7"/>
      <selection pane="bottomLeft" activeCell="A10" sqref="A10"/>
      <selection pane="bottomRight" activeCell="G483" sqref="G483"/>
    </sheetView>
  </sheetViews>
  <sheetFormatPr defaultRowHeight="15.75" outlineLevelRow="1" x14ac:dyDescent="0.25"/>
  <cols>
    <col min="1" max="1" width="80.85546875" style="13" customWidth="1"/>
    <col min="2" max="2" width="7.42578125" style="9" customWidth="1"/>
    <col min="3" max="3" width="7.28515625" style="14" customWidth="1"/>
    <col min="4" max="4" width="7.42578125" style="14" customWidth="1"/>
    <col min="5" max="5" width="15.5703125" style="14" customWidth="1"/>
    <col min="6" max="6" width="9.7109375" style="14" customWidth="1"/>
    <col min="7" max="8" width="20.140625" style="14" customWidth="1"/>
    <col min="9" max="9" width="18.42578125" style="14" customWidth="1"/>
    <col min="10" max="10" width="10.140625" style="6" bestFit="1" customWidth="1"/>
    <col min="11" max="11" width="14.85546875" style="6" customWidth="1"/>
    <col min="12" max="12" width="16.5703125" style="6" customWidth="1"/>
    <col min="13" max="13" width="14.28515625" style="6" customWidth="1"/>
    <col min="14" max="16384" width="9.140625" style="6"/>
  </cols>
  <sheetData>
    <row r="1" spans="1:9" x14ac:dyDescent="0.25">
      <c r="A1" s="8"/>
      <c r="H1" s="1"/>
      <c r="I1" s="186" t="s">
        <v>952</v>
      </c>
    </row>
    <row r="2" spans="1:9" x14ac:dyDescent="0.25">
      <c r="A2" s="12"/>
      <c r="H2" s="1"/>
      <c r="I2" s="193" t="s">
        <v>946</v>
      </c>
    </row>
    <row r="3" spans="1:9" x14ac:dyDescent="0.25">
      <c r="H3" s="1"/>
      <c r="I3" s="193" t="s">
        <v>947</v>
      </c>
    </row>
    <row r="4" spans="1:9" x14ac:dyDescent="0.25">
      <c r="H4" s="1"/>
      <c r="I4" s="193" t="s">
        <v>954</v>
      </c>
    </row>
    <row r="5" spans="1:9" x14ac:dyDescent="0.25">
      <c r="B5" s="14"/>
      <c r="H5" s="1"/>
      <c r="I5" s="1"/>
    </row>
    <row r="6" spans="1:9" x14ac:dyDescent="0.25">
      <c r="B6" s="15" t="s">
        <v>949</v>
      </c>
    </row>
    <row r="7" spans="1:9" x14ac:dyDescent="0.25">
      <c r="B7" s="16"/>
      <c r="I7" s="14" t="s">
        <v>105</v>
      </c>
    </row>
    <row r="8" spans="1:9" x14ac:dyDescent="0.25">
      <c r="A8" s="251" t="s">
        <v>0</v>
      </c>
      <c r="B8" s="252" t="s">
        <v>1</v>
      </c>
      <c r="C8" s="252"/>
      <c r="D8" s="252"/>
      <c r="E8" s="252"/>
      <c r="F8" s="252"/>
      <c r="G8" s="248" t="s">
        <v>132</v>
      </c>
      <c r="H8" s="248" t="s">
        <v>140</v>
      </c>
      <c r="I8" s="248" t="s">
        <v>706</v>
      </c>
    </row>
    <row r="9" spans="1:9" ht="47.25" x14ac:dyDescent="0.25">
      <c r="A9" s="251"/>
      <c r="B9" s="3" t="s">
        <v>2</v>
      </c>
      <c r="C9" s="18" t="s">
        <v>3</v>
      </c>
      <c r="D9" s="18" t="s">
        <v>4</v>
      </c>
      <c r="E9" s="18" t="s">
        <v>5</v>
      </c>
      <c r="F9" s="18" t="s">
        <v>54</v>
      </c>
      <c r="G9" s="249"/>
      <c r="H9" s="249"/>
      <c r="I9" s="250"/>
    </row>
    <row r="10" spans="1:9" s="19" customFormat="1" x14ac:dyDescent="0.25">
      <c r="A10" s="61" t="s">
        <v>950</v>
      </c>
      <c r="B10" s="62" t="s">
        <v>28</v>
      </c>
      <c r="C10" s="124"/>
      <c r="D10" s="124"/>
      <c r="E10" s="124"/>
      <c r="F10" s="124"/>
      <c r="G10" s="63">
        <f>SUM(G11)+G32</f>
        <v>42115.399999999994</v>
      </c>
      <c r="H10" s="63">
        <f>SUM(H11)+H32</f>
        <v>31635.8</v>
      </c>
      <c r="I10" s="63">
        <f>SUM(I11)+I32</f>
        <v>31635.8</v>
      </c>
    </row>
    <row r="11" spans="1:9" x14ac:dyDescent="0.25">
      <c r="A11" s="201" t="s">
        <v>29</v>
      </c>
      <c r="B11" s="3"/>
      <c r="C11" s="3" t="s">
        <v>17</v>
      </c>
      <c r="D11" s="3"/>
      <c r="E11" s="3"/>
      <c r="F11" s="3"/>
      <c r="G11" s="5">
        <f>SUM(G12+G20)</f>
        <v>42115.399999999994</v>
      </c>
      <c r="H11" s="5">
        <f>SUM(H12+H20)</f>
        <v>31635.8</v>
      </c>
      <c r="I11" s="5">
        <f>SUM(I12+I20)</f>
        <v>31635.8</v>
      </c>
    </row>
    <row r="12" spans="1:9" ht="47.25" x14ac:dyDescent="0.25">
      <c r="A12" s="201" t="s">
        <v>30</v>
      </c>
      <c r="B12" s="3"/>
      <c r="C12" s="3" t="s">
        <v>17</v>
      </c>
      <c r="D12" s="3" t="s">
        <v>24</v>
      </c>
      <c r="E12" s="3"/>
      <c r="F12" s="3"/>
      <c r="G12" s="5">
        <f>SUM(G13)</f>
        <v>36589.599999999999</v>
      </c>
      <c r="H12" s="5">
        <f>SUM(H13)</f>
        <v>26466.6</v>
      </c>
      <c r="I12" s="5">
        <f>SUM(I13)</f>
        <v>26466.6</v>
      </c>
    </row>
    <row r="13" spans="1:9" s="96" customFormat="1" x14ac:dyDescent="0.25">
      <c r="A13" s="88" t="s">
        <v>82</v>
      </c>
      <c r="B13" s="97"/>
      <c r="C13" s="97" t="s">
        <v>17</v>
      </c>
      <c r="D13" s="97" t="s">
        <v>24</v>
      </c>
      <c r="E13" s="97" t="s">
        <v>83</v>
      </c>
      <c r="F13" s="97"/>
      <c r="G13" s="98">
        <f>SUM(G14)+G18</f>
        <v>36589.599999999999</v>
      </c>
      <c r="H13" s="98">
        <f>SUM(H14)+H18</f>
        <v>26466.6</v>
      </c>
      <c r="I13" s="98">
        <f>SUM(I14)+I18</f>
        <v>26466.6</v>
      </c>
    </row>
    <row r="14" spans="1:9" x14ac:dyDescent="0.25">
      <c r="A14" s="201" t="s">
        <v>27</v>
      </c>
      <c r="B14" s="3"/>
      <c r="C14" s="3" t="s">
        <v>17</v>
      </c>
      <c r="D14" s="3" t="s">
        <v>24</v>
      </c>
      <c r="E14" s="3" t="s">
        <v>41</v>
      </c>
      <c r="F14" s="3"/>
      <c r="G14" s="5">
        <f>SUM(G15+G16)+G17</f>
        <v>30900.799999999999</v>
      </c>
      <c r="H14" s="5">
        <f>SUM(H15+H16)+H17</f>
        <v>22727.3</v>
      </c>
      <c r="I14" s="5">
        <f>SUM(I15+I16)+I17</f>
        <v>22727.3</v>
      </c>
    </row>
    <row r="15" spans="1:9" ht="47.25" x14ac:dyDescent="0.25">
      <c r="A15" s="2" t="s">
        <v>21</v>
      </c>
      <c r="B15" s="3"/>
      <c r="C15" s="3" t="s">
        <v>17</v>
      </c>
      <c r="D15" s="3" t="s">
        <v>24</v>
      </c>
      <c r="E15" s="3" t="s">
        <v>41</v>
      </c>
      <c r="F15" s="3" t="s">
        <v>31</v>
      </c>
      <c r="G15" s="5">
        <f>31798.2+160-108.4-958.2</f>
        <v>30891.599999999999</v>
      </c>
      <c r="H15" s="5">
        <v>22712.3</v>
      </c>
      <c r="I15" s="5">
        <v>22712.3</v>
      </c>
    </row>
    <row r="16" spans="1:9" ht="31.5" x14ac:dyDescent="0.25">
      <c r="A16" s="201" t="s">
        <v>22</v>
      </c>
      <c r="B16" s="3"/>
      <c r="C16" s="3" t="s">
        <v>17</v>
      </c>
      <c r="D16" s="3" t="s">
        <v>24</v>
      </c>
      <c r="E16" s="3" t="s">
        <v>41</v>
      </c>
      <c r="F16" s="3" t="s">
        <v>32</v>
      </c>
      <c r="G16" s="7">
        <v>9.1999999999999993</v>
      </c>
      <c r="H16" s="7">
        <v>15</v>
      </c>
      <c r="I16" s="7">
        <v>15</v>
      </c>
    </row>
    <row r="17" spans="1:12" hidden="1" x14ac:dyDescent="0.25">
      <c r="A17" s="201" t="s">
        <v>19</v>
      </c>
      <c r="B17" s="3"/>
      <c r="C17" s="3" t="s">
        <v>17</v>
      </c>
      <c r="D17" s="3" t="s">
        <v>24</v>
      </c>
      <c r="E17" s="3" t="s">
        <v>41</v>
      </c>
      <c r="F17" s="3" t="s">
        <v>39</v>
      </c>
      <c r="G17" s="7"/>
      <c r="H17" s="7"/>
      <c r="I17" s="7"/>
    </row>
    <row r="18" spans="1:12" ht="31.5" x14ac:dyDescent="0.25">
      <c r="A18" s="201" t="s">
        <v>995</v>
      </c>
      <c r="B18" s="3"/>
      <c r="C18" s="3" t="s">
        <v>17</v>
      </c>
      <c r="D18" s="3" t="s">
        <v>24</v>
      </c>
      <c r="E18" s="3" t="s">
        <v>42</v>
      </c>
      <c r="F18" s="3"/>
      <c r="G18" s="5">
        <f>SUM(G19)</f>
        <v>5688.8</v>
      </c>
      <c r="H18" s="5">
        <f>SUM(H19)</f>
        <v>3739.3</v>
      </c>
      <c r="I18" s="5">
        <f>SUM(I19)</f>
        <v>3739.3</v>
      </c>
    </row>
    <row r="19" spans="1:12" ht="47.25" x14ac:dyDescent="0.25">
      <c r="A19" s="2" t="s">
        <v>21</v>
      </c>
      <c r="B19" s="3"/>
      <c r="C19" s="3" t="s">
        <v>17</v>
      </c>
      <c r="D19" s="3" t="s">
        <v>24</v>
      </c>
      <c r="E19" s="3" t="s">
        <v>42</v>
      </c>
      <c r="F19" s="3" t="s">
        <v>31</v>
      </c>
      <c r="G19" s="5">
        <f>5741.8-53</f>
        <v>5688.8</v>
      </c>
      <c r="H19" s="5">
        <v>3739.3</v>
      </c>
      <c r="I19" s="5">
        <v>3739.3</v>
      </c>
    </row>
    <row r="20" spans="1:12" x14ac:dyDescent="0.25">
      <c r="A20" s="201" t="s">
        <v>33</v>
      </c>
      <c r="B20" s="3"/>
      <c r="C20" s="3" t="s">
        <v>17</v>
      </c>
      <c r="D20" s="3" t="s">
        <v>34</v>
      </c>
      <c r="E20" s="3"/>
      <c r="F20" s="3"/>
      <c r="G20" s="5">
        <f>SUM(G21)</f>
        <v>5525.7999999999993</v>
      </c>
      <c r="H20" s="5">
        <f>SUM(H21)</f>
        <v>5169.2</v>
      </c>
      <c r="I20" s="5">
        <f>SUM(I21)</f>
        <v>5169.2</v>
      </c>
    </row>
    <row r="21" spans="1:12" s="96" customFormat="1" x14ac:dyDescent="0.25">
      <c r="A21" s="88" t="s">
        <v>82</v>
      </c>
      <c r="B21" s="97"/>
      <c r="C21" s="97" t="s">
        <v>17</v>
      </c>
      <c r="D21" s="97" t="s">
        <v>34</v>
      </c>
      <c r="E21" s="97" t="s">
        <v>83</v>
      </c>
      <c r="F21" s="97"/>
      <c r="G21" s="98">
        <f>SUM(G22+G25+G27)</f>
        <v>5525.7999999999993</v>
      </c>
      <c r="H21" s="98">
        <f>SUM(H22+H25+H27)</f>
        <v>5169.2</v>
      </c>
      <c r="I21" s="98">
        <f>SUM(I22+I25+I27)</f>
        <v>5169.2</v>
      </c>
    </row>
    <row r="22" spans="1:12" x14ac:dyDescent="0.25">
      <c r="A22" s="201" t="s">
        <v>35</v>
      </c>
      <c r="B22" s="3"/>
      <c r="C22" s="3" t="s">
        <v>17</v>
      </c>
      <c r="D22" s="3" t="s">
        <v>34</v>
      </c>
      <c r="E22" s="3" t="s">
        <v>43</v>
      </c>
      <c r="F22" s="3"/>
      <c r="G22" s="7">
        <f>SUM(G23:G24)</f>
        <v>485.5</v>
      </c>
      <c r="H22" s="7">
        <f>SUM(H23:H24)</f>
        <v>413.6</v>
      </c>
      <c r="I22" s="7">
        <f>SUM(I23:I24)</f>
        <v>413.6</v>
      </c>
    </row>
    <row r="23" spans="1:12" ht="31.5" x14ac:dyDescent="0.25">
      <c r="A23" s="201" t="s">
        <v>22</v>
      </c>
      <c r="B23" s="3"/>
      <c r="C23" s="3" t="s">
        <v>17</v>
      </c>
      <c r="D23" s="3" t="s">
        <v>34</v>
      </c>
      <c r="E23" s="3" t="s">
        <v>43</v>
      </c>
      <c r="F23" s="3" t="s">
        <v>32</v>
      </c>
      <c r="G23" s="7">
        <v>476.5</v>
      </c>
      <c r="H23" s="7">
        <v>404.6</v>
      </c>
      <c r="I23" s="7">
        <v>404.6</v>
      </c>
    </row>
    <row r="24" spans="1:12" x14ac:dyDescent="0.25">
      <c r="A24" s="201" t="s">
        <v>10</v>
      </c>
      <c r="B24" s="3"/>
      <c r="C24" s="3" t="s">
        <v>17</v>
      </c>
      <c r="D24" s="3" t="s">
        <v>34</v>
      </c>
      <c r="E24" s="3" t="s">
        <v>43</v>
      </c>
      <c r="F24" s="3" t="s">
        <v>36</v>
      </c>
      <c r="G24" s="7">
        <v>9</v>
      </c>
      <c r="H24" s="7">
        <v>9</v>
      </c>
      <c r="I24" s="7">
        <v>9</v>
      </c>
    </row>
    <row r="25" spans="1:12" ht="31.5" x14ac:dyDescent="0.25">
      <c r="A25" s="201" t="s">
        <v>37</v>
      </c>
      <c r="B25" s="3"/>
      <c r="C25" s="3" t="s">
        <v>17</v>
      </c>
      <c r="D25" s="3" t="s">
        <v>34</v>
      </c>
      <c r="E25" s="3" t="s">
        <v>44</v>
      </c>
      <c r="F25" s="3"/>
      <c r="G25" s="7">
        <f>SUM(G26)</f>
        <v>464</v>
      </c>
      <c r="H25" s="7">
        <f>SUM(H26)</f>
        <v>502.1</v>
      </c>
      <c r="I25" s="7">
        <f>SUM(I26)</f>
        <v>502.1</v>
      </c>
    </row>
    <row r="26" spans="1:12" ht="31.5" x14ac:dyDescent="0.25">
      <c r="A26" s="201" t="s">
        <v>22</v>
      </c>
      <c r="B26" s="3"/>
      <c r="C26" s="3" t="s">
        <v>17</v>
      </c>
      <c r="D26" s="3" t="s">
        <v>34</v>
      </c>
      <c r="E26" s="3" t="s">
        <v>44</v>
      </c>
      <c r="F26" s="3" t="s">
        <v>32</v>
      </c>
      <c r="G26" s="7">
        <v>464</v>
      </c>
      <c r="H26" s="7">
        <v>502.1</v>
      </c>
      <c r="I26" s="7">
        <v>502.1</v>
      </c>
    </row>
    <row r="27" spans="1:12" ht="31.5" x14ac:dyDescent="0.25">
      <c r="A27" s="201" t="s">
        <v>38</v>
      </c>
      <c r="B27" s="3"/>
      <c r="C27" s="3" t="s">
        <v>17</v>
      </c>
      <c r="D27" s="3" t="s">
        <v>34</v>
      </c>
      <c r="E27" s="3" t="s">
        <v>45</v>
      </c>
      <c r="F27" s="3"/>
      <c r="G27" s="5">
        <f>SUM(G28:G30)</f>
        <v>4576.2999999999993</v>
      </c>
      <c r="H27" s="5">
        <f>SUM(H28:H29)</f>
        <v>4253.5</v>
      </c>
      <c r="I27" s="5">
        <f>SUM(I28:I29)</f>
        <v>4253.5</v>
      </c>
    </row>
    <row r="28" spans="1:12" ht="31.5" x14ac:dyDescent="0.25">
      <c r="A28" s="201" t="s">
        <v>22</v>
      </c>
      <c r="B28" s="3"/>
      <c r="C28" s="3" t="s">
        <v>17</v>
      </c>
      <c r="D28" s="3" t="s">
        <v>34</v>
      </c>
      <c r="E28" s="3" t="s">
        <v>45</v>
      </c>
      <c r="F28" s="3" t="s">
        <v>32</v>
      </c>
      <c r="G28" s="5">
        <v>2679.2</v>
      </c>
      <c r="H28" s="5">
        <v>2931</v>
      </c>
      <c r="I28" s="5">
        <v>2931</v>
      </c>
    </row>
    <row r="29" spans="1:12" x14ac:dyDescent="0.25">
      <c r="A29" s="201" t="s">
        <v>19</v>
      </c>
      <c r="B29" s="3"/>
      <c r="C29" s="3" t="s">
        <v>17</v>
      </c>
      <c r="D29" s="3" t="s">
        <v>34</v>
      </c>
      <c r="E29" s="3" t="s">
        <v>45</v>
      </c>
      <c r="F29" s="3" t="s">
        <v>39</v>
      </c>
      <c r="G29" s="5">
        <v>1896.6</v>
      </c>
      <c r="H29" s="5">
        <v>1322.5</v>
      </c>
      <c r="I29" s="5">
        <v>1322.5</v>
      </c>
    </row>
    <row r="30" spans="1:12" x14ac:dyDescent="0.25">
      <c r="A30" s="201" t="s">
        <v>10</v>
      </c>
      <c r="B30" s="3"/>
      <c r="C30" s="3" t="s">
        <v>17</v>
      </c>
      <c r="D30" s="3" t="s">
        <v>34</v>
      </c>
      <c r="E30" s="3" t="s">
        <v>45</v>
      </c>
      <c r="F30" s="3" t="s">
        <v>36</v>
      </c>
      <c r="G30" s="5">
        <v>0.5</v>
      </c>
      <c r="H30" s="5"/>
      <c r="I30" s="5"/>
    </row>
    <row r="31" spans="1:12" hidden="1" x14ac:dyDescent="0.25">
      <c r="A31" s="201" t="s">
        <v>46</v>
      </c>
      <c r="B31" s="3"/>
      <c r="C31" s="3" t="s">
        <v>47</v>
      </c>
      <c r="D31" s="3"/>
      <c r="E31" s="3"/>
      <c r="F31" s="3"/>
      <c r="G31" s="5">
        <f t="shared" ref="G31:I34" si="0">SUM(G32)</f>
        <v>0</v>
      </c>
      <c r="H31" s="5">
        <f t="shared" si="0"/>
        <v>0</v>
      </c>
      <c r="I31" s="5">
        <f t="shared" si="0"/>
        <v>0</v>
      </c>
      <c r="L31" s="99">
        <f>3296879-7031.3</f>
        <v>3289847.7</v>
      </c>
    </row>
    <row r="32" spans="1:12" hidden="1" x14ac:dyDescent="0.25">
      <c r="A32" s="2" t="s">
        <v>120</v>
      </c>
      <c r="B32" s="18"/>
      <c r="C32" s="202" t="s">
        <v>47</v>
      </c>
      <c r="D32" s="202" t="s">
        <v>61</v>
      </c>
      <c r="E32" s="3"/>
      <c r="F32" s="3"/>
      <c r="G32" s="5">
        <f t="shared" si="0"/>
        <v>0</v>
      </c>
      <c r="H32" s="5">
        <f t="shared" si="0"/>
        <v>0</v>
      </c>
      <c r="I32" s="5">
        <f t="shared" si="0"/>
        <v>0</v>
      </c>
    </row>
    <row r="33" spans="1:13" s="96" customFormat="1" hidden="1" x14ac:dyDescent="0.25">
      <c r="A33" s="88" t="s">
        <v>82</v>
      </c>
      <c r="B33" s="97"/>
      <c r="C33" s="93" t="s">
        <v>47</v>
      </c>
      <c r="D33" s="93" t="s">
        <v>61</v>
      </c>
      <c r="E33" s="97" t="s">
        <v>83</v>
      </c>
      <c r="F33" s="97"/>
      <c r="G33" s="98">
        <f t="shared" si="0"/>
        <v>0</v>
      </c>
      <c r="H33" s="98">
        <f t="shared" si="0"/>
        <v>0</v>
      </c>
      <c r="I33" s="98">
        <f t="shared" si="0"/>
        <v>0</v>
      </c>
    </row>
    <row r="34" spans="1:13" ht="31.5" hidden="1" x14ac:dyDescent="0.25">
      <c r="A34" s="201" t="s">
        <v>38</v>
      </c>
      <c r="B34" s="3"/>
      <c r="C34" s="202" t="s">
        <v>47</v>
      </c>
      <c r="D34" s="202" t="s">
        <v>61</v>
      </c>
      <c r="E34" s="3" t="s">
        <v>45</v>
      </c>
      <c r="F34" s="3"/>
      <c r="G34" s="5">
        <f t="shared" si="0"/>
        <v>0</v>
      </c>
      <c r="H34" s="5">
        <f t="shared" si="0"/>
        <v>0</v>
      </c>
      <c r="I34" s="5">
        <f t="shared" si="0"/>
        <v>0</v>
      </c>
    </row>
    <row r="35" spans="1:13" ht="31.5" hidden="1" x14ac:dyDescent="0.25">
      <c r="A35" s="201" t="s">
        <v>22</v>
      </c>
      <c r="B35" s="3"/>
      <c r="C35" s="202" t="s">
        <v>47</v>
      </c>
      <c r="D35" s="202" t="s">
        <v>61</v>
      </c>
      <c r="E35" s="3" t="s">
        <v>45</v>
      </c>
      <c r="F35" s="3" t="s">
        <v>32</v>
      </c>
      <c r="G35" s="5"/>
      <c r="H35" s="5"/>
      <c r="I35" s="5"/>
    </row>
    <row r="36" spans="1:13" s="19" customFormat="1" x14ac:dyDescent="0.25">
      <c r="A36" s="61" t="s">
        <v>960</v>
      </c>
      <c r="B36" s="124">
        <v>283</v>
      </c>
      <c r="C36" s="125"/>
      <c r="D36" s="125"/>
      <c r="E36" s="125"/>
      <c r="F36" s="125"/>
      <c r="G36" s="126">
        <f>SUM(G37+G134+G199+G585+G645)+G357+G664+G633+G611</f>
        <v>3230513.4</v>
      </c>
      <c r="H36" s="126">
        <f>SUM(H37+H134+H199+H585+H645)+H357+H664+H633+H611</f>
        <v>2066610.5</v>
      </c>
      <c r="I36" s="126">
        <f>SUM(I37+I134+I199+I585+I645)+I357+I664+I633+I611</f>
        <v>2075027.2000000002</v>
      </c>
      <c r="K36" s="225">
        <v>3289847.7</v>
      </c>
      <c r="L36" s="19" t="s">
        <v>1009</v>
      </c>
    </row>
    <row r="37" spans="1:13" x14ac:dyDescent="0.25">
      <c r="A37" s="201" t="s">
        <v>29</v>
      </c>
      <c r="B37" s="18"/>
      <c r="C37" s="202" t="s">
        <v>17</v>
      </c>
      <c r="D37" s="202"/>
      <c r="E37" s="202"/>
      <c r="F37" s="20"/>
      <c r="G37" s="7">
        <f>G38+G44+G71+G75+G79</f>
        <v>407429.2</v>
      </c>
      <c r="H37" s="7">
        <f t="shared" ref="H37:I37" si="1">H38+H44+H71+H75+H79</f>
        <v>198467.3</v>
      </c>
      <c r="I37" s="7">
        <f t="shared" si="1"/>
        <v>304137</v>
      </c>
      <c r="K37" s="226">
        <f>-2539.4-273.3</f>
        <v>-2812.7000000000003</v>
      </c>
      <c r="L37" s="6" t="s">
        <v>1008</v>
      </c>
    </row>
    <row r="38" spans="1:13" ht="31.5" x14ac:dyDescent="0.25">
      <c r="A38" s="201" t="s">
        <v>57</v>
      </c>
      <c r="B38" s="18"/>
      <c r="C38" s="202" t="s">
        <v>17</v>
      </c>
      <c r="D38" s="202" t="s">
        <v>20</v>
      </c>
      <c r="E38" s="202"/>
      <c r="F38" s="20"/>
      <c r="G38" s="7">
        <f t="shared" ref="G38:I42" si="2">SUM(G39)</f>
        <v>7042.6</v>
      </c>
      <c r="H38" s="7">
        <f t="shared" si="2"/>
        <v>5063.7</v>
      </c>
      <c r="I38" s="7">
        <f t="shared" si="2"/>
        <v>5063.7</v>
      </c>
      <c r="K38" s="226">
        <v>-13.8</v>
      </c>
      <c r="L38" s="6" t="s">
        <v>1010</v>
      </c>
    </row>
    <row r="39" spans="1:13" s="96" customFormat="1" ht="31.5" x14ac:dyDescent="0.25">
      <c r="A39" s="88" t="s">
        <v>131</v>
      </c>
      <c r="B39" s="106"/>
      <c r="C39" s="93" t="s">
        <v>17</v>
      </c>
      <c r="D39" s="93" t="s">
        <v>20</v>
      </c>
      <c r="E39" s="94" t="s">
        <v>145</v>
      </c>
      <c r="F39" s="94"/>
      <c r="G39" s="95">
        <f>G40</f>
        <v>7042.6</v>
      </c>
      <c r="H39" s="95">
        <f>H40</f>
        <v>5063.7</v>
      </c>
      <c r="I39" s="95">
        <f>I40</f>
        <v>5063.7</v>
      </c>
      <c r="K39" s="226">
        <v>-3350.5</v>
      </c>
      <c r="L39" s="6" t="s">
        <v>1011</v>
      </c>
    </row>
    <row r="40" spans="1:13" x14ac:dyDescent="0.25">
      <c r="A40" s="201" t="s">
        <v>166</v>
      </c>
      <c r="B40" s="18"/>
      <c r="C40" s="202" t="s">
        <v>17</v>
      </c>
      <c r="D40" s="202" t="s">
        <v>20</v>
      </c>
      <c r="E40" s="202" t="s">
        <v>169</v>
      </c>
      <c r="F40" s="20"/>
      <c r="G40" s="7">
        <f>G41</f>
        <v>7042.6</v>
      </c>
      <c r="H40" s="7">
        <f t="shared" ref="H40:I40" si="3">H41</f>
        <v>5063.7</v>
      </c>
      <c r="I40" s="7">
        <f t="shared" si="3"/>
        <v>5063.7</v>
      </c>
      <c r="K40" s="226">
        <v>-6132.2</v>
      </c>
      <c r="L40" s="6" t="s">
        <v>1013</v>
      </c>
    </row>
    <row r="41" spans="1:13" ht="31.5" x14ac:dyDescent="0.25">
      <c r="A41" s="201" t="s">
        <v>227</v>
      </c>
      <c r="B41" s="18"/>
      <c r="C41" s="202" t="s">
        <v>17</v>
      </c>
      <c r="D41" s="202" t="s">
        <v>20</v>
      </c>
      <c r="E41" s="202" t="s">
        <v>167</v>
      </c>
      <c r="F41" s="20"/>
      <c r="G41" s="7">
        <f>G42</f>
        <v>7042.6</v>
      </c>
      <c r="H41" s="7">
        <f t="shared" ref="H41:I41" si="4">H42</f>
        <v>5063.7</v>
      </c>
      <c r="I41" s="7">
        <f t="shared" si="4"/>
        <v>5063.7</v>
      </c>
      <c r="K41" s="226">
        <v>-1985</v>
      </c>
      <c r="L41" s="6" t="s">
        <v>1012</v>
      </c>
      <c r="M41" s="6" t="s">
        <v>1014</v>
      </c>
    </row>
    <row r="42" spans="1:13" x14ac:dyDescent="0.25">
      <c r="A42" s="201" t="s">
        <v>88</v>
      </c>
      <c r="B42" s="18"/>
      <c r="C42" s="202" t="s">
        <v>17</v>
      </c>
      <c r="D42" s="202" t="s">
        <v>20</v>
      </c>
      <c r="E42" s="202" t="s">
        <v>168</v>
      </c>
      <c r="F42" s="202"/>
      <c r="G42" s="7">
        <f t="shared" si="2"/>
        <v>7042.6</v>
      </c>
      <c r="H42" s="7">
        <f t="shared" si="2"/>
        <v>5063.7</v>
      </c>
      <c r="I42" s="7">
        <f t="shared" si="2"/>
        <v>5063.7</v>
      </c>
      <c r="K42" s="226">
        <v>-45408.9</v>
      </c>
      <c r="L42" s="6" t="s">
        <v>1016</v>
      </c>
      <c r="M42" s="6" t="s">
        <v>1015</v>
      </c>
    </row>
    <row r="43" spans="1:13" ht="47.25" x14ac:dyDescent="0.25">
      <c r="A43" s="2" t="s">
        <v>21</v>
      </c>
      <c r="B43" s="18"/>
      <c r="C43" s="202" t="s">
        <v>17</v>
      </c>
      <c r="D43" s="202" t="s">
        <v>20</v>
      </c>
      <c r="E43" s="202" t="s">
        <v>168</v>
      </c>
      <c r="F43" s="202" t="s">
        <v>31</v>
      </c>
      <c r="G43" s="7">
        <f>7595.6-553</f>
        <v>7042.6</v>
      </c>
      <c r="H43" s="7">
        <v>5063.7</v>
      </c>
      <c r="I43" s="7">
        <v>5063.7</v>
      </c>
      <c r="K43" s="226">
        <v>-1265.5</v>
      </c>
      <c r="L43" s="6" t="s">
        <v>1014</v>
      </c>
    </row>
    <row r="44" spans="1:13" ht="31.5" x14ac:dyDescent="0.25">
      <c r="A44" s="201" t="s">
        <v>97</v>
      </c>
      <c r="B44" s="18"/>
      <c r="C44" s="202" t="s">
        <v>17</v>
      </c>
      <c r="D44" s="202" t="s">
        <v>7</v>
      </c>
      <c r="E44" s="20"/>
      <c r="F44" s="20"/>
      <c r="G44" s="7">
        <f>G45+G55+G61+G67</f>
        <v>319640.80000000005</v>
      </c>
      <c r="H44" s="7">
        <f>SUM(H45)+H55+H67+H61</f>
        <v>119231.59999999999</v>
      </c>
      <c r="I44" s="7">
        <f>SUM(I45)+I55+I67+I61</f>
        <v>221754.39999999997</v>
      </c>
      <c r="K44" s="226">
        <v>-230.3</v>
      </c>
      <c r="L44" s="6" t="s">
        <v>1017</v>
      </c>
    </row>
    <row r="45" spans="1:13" s="96" customFormat="1" ht="31.5" x14ac:dyDescent="0.25">
      <c r="A45" s="88" t="s">
        <v>131</v>
      </c>
      <c r="B45" s="106"/>
      <c r="C45" s="93" t="s">
        <v>17</v>
      </c>
      <c r="D45" s="93" t="s">
        <v>7</v>
      </c>
      <c r="E45" s="94" t="s">
        <v>145</v>
      </c>
      <c r="F45" s="94"/>
      <c r="G45" s="95">
        <f>G46</f>
        <v>312162.2</v>
      </c>
      <c r="H45" s="95">
        <f t="shared" ref="H45:I45" si="5">H46</f>
        <v>111833.7</v>
      </c>
      <c r="I45" s="95">
        <f t="shared" si="5"/>
        <v>214356.4</v>
      </c>
      <c r="K45" s="226">
        <v>-581.1</v>
      </c>
      <c r="L45" s="96" t="s">
        <v>1018</v>
      </c>
    </row>
    <row r="46" spans="1:13" x14ac:dyDescent="0.25">
      <c r="A46" s="201" t="s">
        <v>166</v>
      </c>
      <c r="B46" s="18"/>
      <c r="C46" s="202" t="s">
        <v>17</v>
      </c>
      <c r="D46" s="202" t="s">
        <v>7</v>
      </c>
      <c r="E46" s="202" t="s">
        <v>169</v>
      </c>
      <c r="F46" s="20"/>
      <c r="G46" s="7">
        <f>G47</f>
        <v>312162.2</v>
      </c>
      <c r="H46" s="7">
        <f t="shared" ref="H46:I46" si="6">H47</f>
        <v>111833.7</v>
      </c>
      <c r="I46" s="7">
        <f t="shared" si="6"/>
        <v>214356.4</v>
      </c>
      <c r="K46" s="226">
        <v>2205.4</v>
      </c>
      <c r="L46" s="6" t="s">
        <v>1019</v>
      </c>
    </row>
    <row r="47" spans="1:13" ht="31.5" x14ac:dyDescent="0.25">
      <c r="A47" s="201" t="s">
        <v>227</v>
      </c>
      <c r="B47" s="18"/>
      <c r="C47" s="202" t="s">
        <v>17</v>
      </c>
      <c r="D47" s="202" t="s">
        <v>7</v>
      </c>
      <c r="E47" s="202" t="s">
        <v>167</v>
      </c>
      <c r="F47" s="20"/>
      <c r="G47" s="7">
        <f>G48+G52</f>
        <v>312162.2</v>
      </c>
      <c r="H47" s="7">
        <f t="shared" ref="H47:I47" si="7">H48+H52</f>
        <v>111833.7</v>
      </c>
      <c r="I47" s="7">
        <f t="shared" si="7"/>
        <v>214356.4</v>
      </c>
      <c r="K47" s="226">
        <v>-386.3</v>
      </c>
      <c r="L47" s="6" t="s">
        <v>1020</v>
      </c>
    </row>
    <row r="48" spans="1:13" x14ac:dyDescent="0.25">
      <c r="A48" s="201" t="s">
        <v>27</v>
      </c>
      <c r="B48" s="18"/>
      <c r="C48" s="202" t="s">
        <v>17</v>
      </c>
      <c r="D48" s="202" t="s">
        <v>7</v>
      </c>
      <c r="E48" s="202" t="s">
        <v>170</v>
      </c>
      <c r="F48" s="202"/>
      <c r="G48" s="7">
        <f>SUM(G49:G51)</f>
        <v>310682.8</v>
      </c>
      <c r="H48" s="7">
        <f>SUM(H49:H51)</f>
        <v>111833.7</v>
      </c>
      <c r="I48" s="7">
        <f>SUM(I49:I51)</f>
        <v>214356.4</v>
      </c>
      <c r="K48" s="226">
        <v>626.6</v>
      </c>
      <c r="L48" s="6" t="s">
        <v>1016</v>
      </c>
    </row>
    <row r="49" spans="1:11" ht="47.25" x14ac:dyDescent="0.25">
      <c r="A49" s="2" t="s">
        <v>21</v>
      </c>
      <c r="B49" s="18"/>
      <c r="C49" s="202" t="s">
        <v>17</v>
      </c>
      <c r="D49" s="202" t="s">
        <v>7</v>
      </c>
      <c r="E49" s="202" t="s">
        <v>170</v>
      </c>
      <c r="F49" s="202" t="s">
        <v>31</v>
      </c>
      <c r="G49" s="7">
        <f>311337.3+553-1265.5</f>
        <v>310624.8</v>
      </c>
      <c r="H49" s="7">
        <v>111730.2</v>
      </c>
      <c r="I49" s="7">
        <v>214252.9</v>
      </c>
      <c r="K49" s="226">
        <f>SUM(K36:K48)</f>
        <v>3230513.4000000004</v>
      </c>
    </row>
    <row r="50" spans="1:11" ht="31.5" x14ac:dyDescent="0.25">
      <c r="A50" s="201" t="s">
        <v>22</v>
      </c>
      <c r="B50" s="18"/>
      <c r="C50" s="202" t="s">
        <v>17</v>
      </c>
      <c r="D50" s="202" t="s">
        <v>7</v>
      </c>
      <c r="E50" s="202" t="s">
        <v>170</v>
      </c>
      <c r="F50" s="202" t="s">
        <v>32</v>
      </c>
      <c r="G50" s="7">
        <v>20.399999999999999</v>
      </c>
      <c r="H50" s="7">
        <v>103.5</v>
      </c>
      <c r="I50" s="7">
        <v>103.5</v>
      </c>
      <c r="K50" s="226">
        <f>G36-K49</f>
        <v>0</v>
      </c>
    </row>
    <row r="51" spans="1:11" x14ac:dyDescent="0.25">
      <c r="A51" s="201" t="s">
        <v>19</v>
      </c>
      <c r="B51" s="18"/>
      <c r="C51" s="202" t="s">
        <v>17</v>
      </c>
      <c r="D51" s="202" t="s">
        <v>7</v>
      </c>
      <c r="E51" s="202" t="s">
        <v>170</v>
      </c>
      <c r="F51" s="202" t="s">
        <v>39</v>
      </c>
      <c r="G51" s="7">
        <v>37.6</v>
      </c>
      <c r="H51" s="7"/>
      <c r="I51" s="7"/>
    </row>
    <row r="52" spans="1:11" x14ac:dyDescent="0.25">
      <c r="A52" s="201" t="s">
        <v>972</v>
      </c>
      <c r="B52" s="18"/>
      <c r="C52" s="202" t="s">
        <v>17</v>
      </c>
      <c r="D52" s="202" t="s">
        <v>7</v>
      </c>
      <c r="E52" s="202" t="s">
        <v>971</v>
      </c>
      <c r="F52" s="202"/>
      <c r="G52" s="7">
        <f>SUM(G53:G54)</f>
        <v>1479.3999999999999</v>
      </c>
      <c r="H52" s="7">
        <f t="shared" ref="H52:I52" si="8">SUM(H53:H54)</f>
        <v>0</v>
      </c>
      <c r="I52" s="7">
        <f t="shared" si="8"/>
        <v>0</v>
      </c>
    </row>
    <row r="53" spans="1:11" ht="47.25" x14ac:dyDescent="0.25">
      <c r="A53" s="2" t="s">
        <v>21</v>
      </c>
      <c r="B53" s="18"/>
      <c r="C53" s="202" t="s">
        <v>17</v>
      </c>
      <c r="D53" s="202" t="s">
        <v>7</v>
      </c>
      <c r="E53" s="202" t="s">
        <v>971</v>
      </c>
      <c r="F53" s="202" t="s">
        <v>31</v>
      </c>
      <c r="G53" s="7">
        <v>1196.5999999999999</v>
      </c>
      <c r="H53" s="7"/>
      <c r="I53" s="7"/>
    </row>
    <row r="54" spans="1:11" x14ac:dyDescent="0.25">
      <c r="A54" s="201" t="s">
        <v>19</v>
      </c>
      <c r="B54" s="18"/>
      <c r="C54" s="202" t="s">
        <v>17</v>
      </c>
      <c r="D54" s="202" t="s">
        <v>7</v>
      </c>
      <c r="E54" s="202" t="s">
        <v>971</v>
      </c>
      <c r="F54" s="202" t="s">
        <v>39</v>
      </c>
      <c r="G54" s="7">
        <v>282.8</v>
      </c>
      <c r="H54" s="7"/>
      <c r="I54" s="7"/>
    </row>
    <row r="55" spans="1:11" s="96" customFormat="1" ht="31.5" x14ac:dyDescent="0.25">
      <c r="A55" s="88" t="s">
        <v>110</v>
      </c>
      <c r="B55" s="94"/>
      <c r="C55" s="93" t="s">
        <v>17</v>
      </c>
      <c r="D55" s="93" t="s">
        <v>7</v>
      </c>
      <c r="E55" s="93" t="s">
        <v>146</v>
      </c>
      <c r="F55" s="94"/>
      <c r="G55" s="95">
        <f>G56</f>
        <v>1037.3</v>
      </c>
      <c r="H55" s="95">
        <f t="shared" ref="H55:I55" si="9">H56</f>
        <v>1037.3</v>
      </c>
      <c r="I55" s="95">
        <f t="shared" si="9"/>
        <v>1037.3</v>
      </c>
    </row>
    <row r="56" spans="1:11" x14ac:dyDescent="0.25">
      <c r="A56" s="201" t="s">
        <v>166</v>
      </c>
      <c r="B56" s="20"/>
      <c r="C56" s="202" t="s">
        <v>17</v>
      </c>
      <c r="D56" s="202" t="s">
        <v>7</v>
      </c>
      <c r="E56" s="20" t="s">
        <v>171</v>
      </c>
      <c r="F56" s="20"/>
      <c r="G56" s="7">
        <f>G57</f>
        <v>1037.3</v>
      </c>
      <c r="H56" s="7">
        <f t="shared" ref="H56:I56" si="10">H57</f>
        <v>1037.3</v>
      </c>
      <c r="I56" s="7">
        <f t="shared" si="10"/>
        <v>1037.3</v>
      </c>
    </row>
    <row r="57" spans="1:11" ht="47.25" x14ac:dyDescent="0.25">
      <c r="A57" s="201" t="s">
        <v>222</v>
      </c>
      <c r="B57" s="20"/>
      <c r="C57" s="202" t="s">
        <v>17</v>
      </c>
      <c r="D57" s="202" t="s">
        <v>7</v>
      </c>
      <c r="E57" s="20" t="s">
        <v>172</v>
      </c>
      <c r="F57" s="20"/>
      <c r="G57" s="7">
        <f>G58</f>
        <v>1037.3</v>
      </c>
      <c r="H57" s="7">
        <f t="shared" ref="H57:I57" si="11">H58</f>
        <v>1037.3</v>
      </c>
      <c r="I57" s="7">
        <f t="shared" si="11"/>
        <v>1037.3</v>
      </c>
    </row>
    <row r="58" spans="1:11" ht="31.5" x14ac:dyDescent="0.25">
      <c r="A58" s="201" t="s">
        <v>342</v>
      </c>
      <c r="B58" s="20"/>
      <c r="C58" s="202" t="s">
        <v>17</v>
      </c>
      <c r="D58" s="202" t="s">
        <v>7</v>
      </c>
      <c r="E58" s="20" t="s">
        <v>173</v>
      </c>
      <c r="F58" s="20"/>
      <c r="G58" s="7">
        <f>SUM(G59:G60)</f>
        <v>1037.3</v>
      </c>
      <c r="H58" s="7">
        <f>SUM(H59:H60)</f>
        <v>1037.3</v>
      </c>
      <c r="I58" s="7">
        <f>SUM(I59:I60)</f>
        <v>1037.3</v>
      </c>
    </row>
    <row r="59" spans="1:11" ht="47.25" x14ac:dyDescent="0.25">
      <c r="A59" s="2" t="s">
        <v>21</v>
      </c>
      <c r="B59" s="20"/>
      <c r="C59" s="202" t="s">
        <v>17</v>
      </c>
      <c r="D59" s="202" t="s">
        <v>7</v>
      </c>
      <c r="E59" s="20" t="s">
        <v>173</v>
      </c>
      <c r="F59" s="20">
        <v>100</v>
      </c>
      <c r="G59" s="7">
        <v>1037.3</v>
      </c>
      <c r="H59" s="7">
        <v>743.5</v>
      </c>
      <c r="I59" s="7">
        <v>743.5</v>
      </c>
    </row>
    <row r="60" spans="1:11" ht="31.5" x14ac:dyDescent="0.25">
      <c r="A60" s="201" t="s">
        <v>22</v>
      </c>
      <c r="B60" s="20"/>
      <c r="C60" s="202" t="s">
        <v>17</v>
      </c>
      <c r="D60" s="202" t="s">
        <v>7</v>
      </c>
      <c r="E60" s="20" t="s">
        <v>173</v>
      </c>
      <c r="F60" s="202" t="s">
        <v>32</v>
      </c>
      <c r="G60" s="7">
        <v>0</v>
      </c>
      <c r="H60" s="7">
        <v>293.8</v>
      </c>
      <c r="I60" s="7">
        <v>293.8</v>
      </c>
    </row>
    <row r="61" spans="1:11" s="96" customFormat="1" ht="31.5" x14ac:dyDescent="0.25">
      <c r="A61" s="88" t="s">
        <v>126</v>
      </c>
      <c r="B61" s="106"/>
      <c r="C61" s="93" t="s">
        <v>17</v>
      </c>
      <c r="D61" s="93" t="s">
        <v>7</v>
      </c>
      <c r="E61" s="93" t="s">
        <v>147</v>
      </c>
      <c r="F61" s="93"/>
      <c r="G61" s="95">
        <f>G62</f>
        <v>6222.9000000000005</v>
      </c>
      <c r="H61" s="95">
        <f t="shared" ref="H61:I62" si="12">H62</f>
        <v>6222.9000000000005</v>
      </c>
      <c r="I61" s="95">
        <f t="shared" si="12"/>
        <v>6222.9000000000005</v>
      </c>
    </row>
    <row r="62" spans="1:11" x14ac:dyDescent="0.25">
      <c r="A62" s="201" t="s">
        <v>166</v>
      </c>
      <c r="B62" s="18"/>
      <c r="C62" s="202" t="s">
        <v>17</v>
      </c>
      <c r="D62" s="202" t="s">
        <v>7</v>
      </c>
      <c r="E62" s="202" t="s">
        <v>174</v>
      </c>
      <c r="F62" s="202"/>
      <c r="G62" s="7">
        <f>G63</f>
        <v>6222.9000000000005</v>
      </c>
      <c r="H62" s="7">
        <f t="shared" si="12"/>
        <v>6222.9000000000005</v>
      </c>
      <c r="I62" s="7">
        <f t="shared" si="12"/>
        <v>6222.9000000000005</v>
      </c>
    </row>
    <row r="63" spans="1:11" ht="31.5" x14ac:dyDescent="0.25">
      <c r="A63" s="201" t="s">
        <v>225</v>
      </c>
      <c r="B63" s="18"/>
      <c r="C63" s="202" t="s">
        <v>17</v>
      </c>
      <c r="D63" s="202" t="s">
        <v>7</v>
      </c>
      <c r="E63" s="202" t="s">
        <v>175</v>
      </c>
      <c r="F63" s="202"/>
      <c r="G63" s="7">
        <f>G64</f>
        <v>6222.9000000000005</v>
      </c>
      <c r="H63" s="7">
        <f t="shared" ref="H63:I63" si="13">H64</f>
        <v>6222.9000000000005</v>
      </c>
      <c r="I63" s="7">
        <f t="shared" si="13"/>
        <v>6222.9000000000005</v>
      </c>
    </row>
    <row r="64" spans="1:11" ht="31.5" x14ac:dyDescent="0.25">
      <c r="A64" s="201" t="s">
        <v>340</v>
      </c>
      <c r="B64" s="18"/>
      <c r="C64" s="202" t="s">
        <v>17</v>
      </c>
      <c r="D64" s="202" t="s">
        <v>7</v>
      </c>
      <c r="E64" s="202" t="s">
        <v>176</v>
      </c>
      <c r="F64" s="202"/>
      <c r="G64" s="7">
        <f>SUM(G65:G66)</f>
        <v>6222.9000000000005</v>
      </c>
      <c r="H64" s="7">
        <f>SUM(H65:H66)</f>
        <v>6222.9000000000005</v>
      </c>
      <c r="I64" s="7">
        <f>SUM(I65:I66)</f>
        <v>6222.9000000000005</v>
      </c>
    </row>
    <row r="65" spans="1:11" ht="47.25" x14ac:dyDescent="0.25">
      <c r="A65" s="2" t="s">
        <v>21</v>
      </c>
      <c r="B65" s="18"/>
      <c r="C65" s="202" t="s">
        <v>17</v>
      </c>
      <c r="D65" s="202" t="s">
        <v>7</v>
      </c>
      <c r="E65" s="202" t="s">
        <v>176</v>
      </c>
      <c r="F65" s="20">
        <v>100</v>
      </c>
      <c r="G65" s="7">
        <v>5926.3</v>
      </c>
      <c r="H65" s="7">
        <v>4830.6000000000004</v>
      </c>
      <c r="I65" s="7">
        <v>4830.6000000000004</v>
      </c>
    </row>
    <row r="66" spans="1:11" ht="31.5" x14ac:dyDescent="0.25">
      <c r="A66" s="201" t="s">
        <v>22</v>
      </c>
      <c r="B66" s="18"/>
      <c r="C66" s="202" t="s">
        <v>17</v>
      </c>
      <c r="D66" s="202" t="s">
        <v>7</v>
      </c>
      <c r="E66" s="202" t="s">
        <v>176</v>
      </c>
      <c r="F66" s="202" t="s">
        <v>32</v>
      </c>
      <c r="G66" s="7">
        <v>296.60000000000002</v>
      </c>
      <c r="H66" s="7">
        <v>1392.3</v>
      </c>
      <c r="I66" s="7">
        <v>1392.3</v>
      </c>
    </row>
    <row r="67" spans="1:11" x14ac:dyDescent="0.25">
      <c r="A67" s="201" t="s">
        <v>82</v>
      </c>
      <c r="B67" s="18"/>
      <c r="C67" s="202" t="s">
        <v>17</v>
      </c>
      <c r="D67" s="202" t="s">
        <v>7</v>
      </c>
      <c r="E67" s="202" t="s">
        <v>83</v>
      </c>
      <c r="F67" s="202"/>
      <c r="G67" s="7">
        <f>SUM(G68)</f>
        <v>218.4</v>
      </c>
      <c r="H67" s="7">
        <f>SUM(H68)</f>
        <v>137.69999999999999</v>
      </c>
      <c r="I67" s="7">
        <f>SUM(I68)</f>
        <v>137.80000000000001</v>
      </c>
    </row>
    <row r="68" spans="1:11" ht="157.5" x14ac:dyDescent="0.25">
      <c r="A68" s="64" t="s">
        <v>741</v>
      </c>
      <c r="B68" s="18"/>
      <c r="C68" s="202" t="s">
        <v>17</v>
      </c>
      <c r="D68" s="202" t="s">
        <v>7</v>
      </c>
      <c r="E68" s="202" t="s">
        <v>141</v>
      </c>
      <c r="F68" s="20"/>
      <c r="G68" s="7">
        <f>SUM(G69:G70)</f>
        <v>218.4</v>
      </c>
      <c r="H68" s="7">
        <f>SUM(H69:H70)</f>
        <v>137.69999999999999</v>
      </c>
      <c r="I68" s="7">
        <f>SUM(I69:I70)</f>
        <v>137.80000000000001</v>
      </c>
    </row>
    <row r="69" spans="1:11" ht="47.25" x14ac:dyDescent="0.25">
      <c r="A69" s="2" t="s">
        <v>21</v>
      </c>
      <c r="B69" s="18"/>
      <c r="C69" s="202" t="s">
        <v>17</v>
      </c>
      <c r="D69" s="202" t="s">
        <v>7</v>
      </c>
      <c r="E69" s="202" t="s">
        <v>141</v>
      </c>
      <c r="F69" s="202" t="s">
        <v>31</v>
      </c>
      <c r="G69" s="7">
        <v>201.6</v>
      </c>
      <c r="H69" s="7">
        <v>121</v>
      </c>
      <c r="I69" s="7">
        <v>121</v>
      </c>
    </row>
    <row r="70" spans="1:11" ht="31.5" x14ac:dyDescent="0.25">
      <c r="A70" s="201" t="s">
        <v>22</v>
      </c>
      <c r="B70" s="18"/>
      <c r="C70" s="202" t="s">
        <v>17</v>
      </c>
      <c r="D70" s="202" t="s">
        <v>7</v>
      </c>
      <c r="E70" s="202" t="s">
        <v>141</v>
      </c>
      <c r="F70" s="202" t="s">
        <v>32</v>
      </c>
      <c r="G70" s="7">
        <v>16.8</v>
      </c>
      <c r="H70" s="7">
        <v>16.7</v>
      </c>
      <c r="I70" s="7">
        <v>16.8</v>
      </c>
    </row>
    <row r="71" spans="1:11" x14ac:dyDescent="0.25">
      <c r="A71" s="201" t="s">
        <v>60</v>
      </c>
      <c r="B71" s="18"/>
      <c r="C71" s="202" t="s">
        <v>17</v>
      </c>
      <c r="D71" s="202" t="s">
        <v>61</v>
      </c>
      <c r="E71" s="202"/>
      <c r="F71" s="202"/>
      <c r="G71" s="7">
        <f t="shared" ref="G71:I73" si="14">SUM(G72)</f>
        <v>12.5</v>
      </c>
      <c r="H71" s="7">
        <f t="shared" si="14"/>
        <v>154.69999999999999</v>
      </c>
      <c r="I71" s="7">
        <f t="shared" si="14"/>
        <v>12</v>
      </c>
    </row>
    <row r="72" spans="1:11" x14ac:dyDescent="0.25">
      <c r="A72" s="201" t="s">
        <v>106</v>
      </c>
      <c r="B72" s="18"/>
      <c r="C72" s="202" t="s">
        <v>17</v>
      </c>
      <c r="D72" s="202" t="s">
        <v>61</v>
      </c>
      <c r="E72" s="202" t="s">
        <v>83</v>
      </c>
      <c r="F72" s="202"/>
      <c r="G72" s="7">
        <f>G73</f>
        <v>12.5</v>
      </c>
      <c r="H72" s="7">
        <f t="shared" si="14"/>
        <v>154.69999999999999</v>
      </c>
      <c r="I72" s="7">
        <f t="shared" si="14"/>
        <v>12</v>
      </c>
    </row>
    <row r="73" spans="1:11" ht="47.25" x14ac:dyDescent="0.25">
      <c r="A73" s="201" t="s">
        <v>89</v>
      </c>
      <c r="B73" s="18"/>
      <c r="C73" s="202" t="s">
        <v>17</v>
      </c>
      <c r="D73" s="202" t="s">
        <v>61</v>
      </c>
      <c r="E73" s="202" t="s">
        <v>108</v>
      </c>
      <c r="F73" s="202"/>
      <c r="G73" s="7">
        <f t="shared" si="14"/>
        <v>12.5</v>
      </c>
      <c r="H73" s="7">
        <f t="shared" si="14"/>
        <v>154.69999999999999</v>
      </c>
      <c r="I73" s="7">
        <f t="shared" si="14"/>
        <v>12</v>
      </c>
    </row>
    <row r="74" spans="1:11" ht="31.5" x14ac:dyDescent="0.25">
      <c r="A74" s="201" t="s">
        <v>22</v>
      </c>
      <c r="B74" s="18"/>
      <c r="C74" s="202" t="s">
        <v>17</v>
      </c>
      <c r="D74" s="202" t="s">
        <v>61</v>
      </c>
      <c r="E74" s="202" t="s">
        <v>108</v>
      </c>
      <c r="F74" s="202" t="s">
        <v>32</v>
      </c>
      <c r="G74" s="7">
        <v>12.5</v>
      </c>
      <c r="H74" s="7">
        <v>154.69999999999999</v>
      </c>
      <c r="I74" s="7">
        <v>12</v>
      </c>
    </row>
    <row r="75" spans="1:11" x14ac:dyDescent="0.25">
      <c r="A75" s="201" t="s">
        <v>109</v>
      </c>
      <c r="B75" s="18"/>
      <c r="C75" s="202" t="s">
        <v>17</v>
      </c>
      <c r="D75" s="202" t="s">
        <v>47</v>
      </c>
      <c r="E75" s="202"/>
      <c r="F75" s="202"/>
      <c r="G75" s="7">
        <f t="shared" ref="G75:I77" si="15">SUM(G76)</f>
        <v>10323.299999999999</v>
      </c>
      <c r="H75" s="7">
        <f t="shared" si="15"/>
        <v>0</v>
      </c>
      <c r="I75" s="7">
        <f t="shared" si="15"/>
        <v>0</v>
      </c>
    </row>
    <row r="76" spans="1:11" x14ac:dyDescent="0.25">
      <c r="A76" s="201" t="s">
        <v>82</v>
      </c>
      <c r="B76" s="18"/>
      <c r="C76" s="202" t="s">
        <v>17</v>
      </c>
      <c r="D76" s="202" t="s">
        <v>47</v>
      </c>
      <c r="E76" s="202" t="s">
        <v>83</v>
      </c>
      <c r="F76" s="202"/>
      <c r="G76" s="7">
        <f>G77</f>
        <v>10323.299999999999</v>
      </c>
      <c r="H76" s="7">
        <f t="shared" si="15"/>
        <v>0</v>
      </c>
      <c r="I76" s="7">
        <f t="shared" si="15"/>
        <v>0</v>
      </c>
    </row>
    <row r="77" spans="1:11" ht="31.5" x14ac:dyDescent="0.25">
      <c r="A77" s="201" t="s">
        <v>38</v>
      </c>
      <c r="B77" s="18"/>
      <c r="C77" s="202" t="s">
        <v>17</v>
      </c>
      <c r="D77" s="202" t="s">
        <v>47</v>
      </c>
      <c r="E77" s="202" t="s">
        <v>45</v>
      </c>
      <c r="F77" s="202"/>
      <c r="G77" s="7">
        <f t="shared" si="15"/>
        <v>10323.299999999999</v>
      </c>
      <c r="H77" s="7">
        <f t="shared" si="15"/>
        <v>0</v>
      </c>
      <c r="I77" s="7">
        <f t="shared" si="15"/>
        <v>0</v>
      </c>
    </row>
    <row r="78" spans="1:11" x14ac:dyDescent="0.25">
      <c r="A78" s="201" t="s">
        <v>10</v>
      </c>
      <c r="B78" s="18"/>
      <c r="C78" s="202" t="s">
        <v>17</v>
      </c>
      <c r="D78" s="202" t="s">
        <v>47</v>
      </c>
      <c r="E78" s="202" t="s">
        <v>45</v>
      </c>
      <c r="F78" s="202" t="s">
        <v>36</v>
      </c>
      <c r="G78" s="7">
        <v>10323.299999999999</v>
      </c>
      <c r="H78" s="7"/>
      <c r="I78" s="7"/>
    </row>
    <row r="79" spans="1:11" x14ac:dyDescent="0.25">
      <c r="A79" s="201" t="s">
        <v>33</v>
      </c>
      <c r="B79" s="18"/>
      <c r="C79" s="202" t="s">
        <v>17</v>
      </c>
      <c r="D79" s="202" t="s">
        <v>34</v>
      </c>
      <c r="E79" s="202"/>
      <c r="F79" s="20"/>
      <c r="G79" s="7">
        <f>SUM(G80+G109+G117+G130)+G95+G100+G125</f>
        <v>70410</v>
      </c>
      <c r="H79" s="7">
        <f t="shared" ref="H79:I79" si="16">SUM(H80+H109+H117+H130)+H95+H100+H125</f>
        <v>74017.3</v>
      </c>
      <c r="I79" s="7">
        <f t="shared" si="16"/>
        <v>77306.899999999994</v>
      </c>
    </row>
    <row r="80" spans="1:11" s="96" customFormat="1" ht="31.5" x14ac:dyDescent="0.25">
      <c r="A80" s="88" t="s">
        <v>124</v>
      </c>
      <c r="B80" s="106"/>
      <c r="C80" s="93" t="s">
        <v>17</v>
      </c>
      <c r="D80" s="93" t="s">
        <v>34</v>
      </c>
      <c r="E80" s="94" t="s">
        <v>145</v>
      </c>
      <c r="F80" s="94"/>
      <c r="G80" s="95">
        <f>G81</f>
        <v>43221.8</v>
      </c>
      <c r="H80" s="95">
        <f t="shared" ref="H80:I80" si="17">H81</f>
        <v>56171.100000000006</v>
      </c>
      <c r="I80" s="95">
        <f t="shared" si="17"/>
        <v>57644.800000000003</v>
      </c>
      <c r="K80" s="210"/>
    </row>
    <row r="81" spans="1:9" x14ac:dyDescent="0.25">
      <c r="A81" s="201" t="s">
        <v>166</v>
      </c>
      <c r="B81" s="18"/>
      <c r="C81" s="202" t="s">
        <v>17</v>
      </c>
      <c r="D81" s="202" t="s">
        <v>34</v>
      </c>
      <c r="E81" s="20" t="s">
        <v>169</v>
      </c>
      <c r="F81" s="20"/>
      <c r="G81" s="7">
        <f>G82+G92</f>
        <v>43221.8</v>
      </c>
      <c r="H81" s="7">
        <f t="shared" ref="H81:I81" si="18">H82+H92</f>
        <v>56171.100000000006</v>
      </c>
      <c r="I81" s="7">
        <f t="shared" si="18"/>
        <v>57644.800000000003</v>
      </c>
    </row>
    <row r="82" spans="1:9" ht="31.5" x14ac:dyDescent="0.25">
      <c r="A82" s="201" t="s">
        <v>227</v>
      </c>
      <c r="B82" s="18"/>
      <c r="C82" s="202" t="s">
        <v>17</v>
      </c>
      <c r="D82" s="202" t="s">
        <v>34</v>
      </c>
      <c r="E82" s="20" t="s">
        <v>167</v>
      </c>
      <c r="F82" s="20"/>
      <c r="G82" s="7">
        <f>G83+G86+G88</f>
        <v>43171.9</v>
      </c>
      <c r="H82" s="7">
        <f t="shared" ref="H82:I82" si="19">H83+H86+H88</f>
        <v>56096.100000000006</v>
      </c>
      <c r="I82" s="7">
        <f t="shared" si="19"/>
        <v>57569.8</v>
      </c>
    </row>
    <row r="83" spans="1:9" x14ac:dyDescent="0.25">
      <c r="A83" s="201" t="s">
        <v>35</v>
      </c>
      <c r="B83" s="18"/>
      <c r="C83" s="202" t="s">
        <v>17</v>
      </c>
      <c r="D83" s="202" t="s">
        <v>34</v>
      </c>
      <c r="E83" s="20" t="s">
        <v>177</v>
      </c>
      <c r="F83" s="20"/>
      <c r="G83" s="7">
        <f>SUM(G84:G85)</f>
        <v>5720.1</v>
      </c>
      <c r="H83" s="7">
        <f>SUM(H84:H85)</f>
        <v>2852.9</v>
      </c>
      <c r="I83" s="7">
        <f>SUM(I84:I85)</f>
        <v>2852.9</v>
      </c>
    </row>
    <row r="84" spans="1:9" ht="31.5" x14ac:dyDescent="0.25">
      <c r="A84" s="201" t="s">
        <v>22</v>
      </c>
      <c r="B84" s="18"/>
      <c r="C84" s="202" t="s">
        <v>17</v>
      </c>
      <c r="D84" s="202" t="s">
        <v>34</v>
      </c>
      <c r="E84" s="20" t="s">
        <v>177</v>
      </c>
      <c r="F84" s="20">
        <v>200</v>
      </c>
      <c r="G84" s="7">
        <v>5612.8</v>
      </c>
      <c r="H84" s="7">
        <v>2794.6</v>
      </c>
      <c r="I84" s="7">
        <v>2794.6</v>
      </c>
    </row>
    <row r="85" spans="1:9" x14ac:dyDescent="0.25">
      <c r="A85" s="201" t="s">
        <v>10</v>
      </c>
      <c r="B85" s="18"/>
      <c r="C85" s="202" t="s">
        <v>17</v>
      </c>
      <c r="D85" s="202" t="s">
        <v>34</v>
      </c>
      <c r="E85" s="20" t="s">
        <v>177</v>
      </c>
      <c r="F85" s="20">
        <v>800</v>
      </c>
      <c r="G85" s="7">
        <f>112.3-5</f>
        <v>107.3</v>
      </c>
      <c r="H85" s="7">
        <v>58.3</v>
      </c>
      <c r="I85" s="7">
        <v>58.3</v>
      </c>
    </row>
    <row r="86" spans="1:9" ht="31.5" x14ac:dyDescent="0.25">
      <c r="A86" s="201" t="s">
        <v>37</v>
      </c>
      <c r="B86" s="18"/>
      <c r="C86" s="202" t="s">
        <v>17</v>
      </c>
      <c r="D86" s="202" t="s">
        <v>34</v>
      </c>
      <c r="E86" s="20" t="s">
        <v>178</v>
      </c>
      <c r="F86" s="20"/>
      <c r="G86" s="7">
        <f>SUM(G87)</f>
        <v>15486.2</v>
      </c>
      <c r="H86" s="7">
        <f>SUM(H87)</f>
        <v>25152.7</v>
      </c>
      <c r="I86" s="7">
        <f>SUM(I87)</f>
        <v>25152.7</v>
      </c>
    </row>
    <row r="87" spans="1:9" ht="31.5" x14ac:dyDescent="0.25">
      <c r="A87" s="201" t="s">
        <v>22</v>
      </c>
      <c r="B87" s="18"/>
      <c r="C87" s="202" t="s">
        <v>17</v>
      </c>
      <c r="D87" s="202" t="s">
        <v>34</v>
      </c>
      <c r="E87" s="20" t="s">
        <v>178</v>
      </c>
      <c r="F87" s="20">
        <v>200</v>
      </c>
      <c r="G87" s="7">
        <f>16250-763.8</f>
        <v>15486.2</v>
      </c>
      <c r="H87" s="7">
        <v>25152.7</v>
      </c>
      <c r="I87" s="7">
        <v>25152.7</v>
      </c>
    </row>
    <row r="88" spans="1:9" ht="31.5" x14ac:dyDescent="0.25">
      <c r="A88" s="201" t="s">
        <v>38</v>
      </c>
      <c r="B88" s="18"/>
      <c r="C88" s="202" t="s">
        <v>17</v>
      </c>
      <c r="D88" s="202" t="s">
        <v>34</v>
      </c>
      <c r="E88" s="20" t="s">
        <v>179</v>
      </c>
      <c r="F88" s="20"/>
      <c r="G88" s="7">
        <f>SUM(G89:G91)</f>
        <v>21965.599999999999</v>
      </c>
      <c r="H88" s="7">
        <f>SUM(H89:H91)</f>
        <v>28090.5</v>
      </c>
      <c r="I88" s="7">
        <f>SUM(I89:I91)</f>
        <v>29564.199999999997</v>
      </c>
    </row>
    <row r="89" spans="1:9" ht="31.5" x14ac:dyDescent="0.25">
      <c r="A89" s="201" t="s">
        <v>22</v>
      </c>
      <c r="B89" s="18"/>
      <c r="C89" s="202" t="s">
        <v>17</v>
      </c>
      <c r="D89" s="202" t="s">
        <v>34</v>
      </c>
      <c r="E89" s="20" t="s">
        <v>179</v>
      </c>
      <c r="F89" s="20">
        <v>200</v>
      </c>
      <c r="G89" s="7">
        <f>17578.1-11</f>
        <v>17567.099999999999</v>
      </c>
      <c r="H89" s="7">
        <f>24912.9-7.6-1560.7</f>
        <v>23344.600000000002</v>
      </c>
      <c r="I89" s="7">
        <v>24818.3</v>
      </c>
    </row>
    <row r="90" spans="1:9" x14ac:dyDescent="0.25">
      <c r="A90" s="201" t="s">
        <v>19</v>
      </c>
      <c r="B90" s="18"/>
      <c r="C90" s="202" t="s">
        <v>17</v>
      </c>
      <c r="D90" s="202" t="s">
        <v>34</v>
      </c>
      <c r="E90" s="20" t="s">
        <v>179</v>
      </c>
      <c r="F90" s="20">
        <v>300</v>
      </c>
      <c r="G90" s="7">
        <v>2226.1999999999998</v>
      </c>
      <c r="H90" s="7">
        <v>600</v>
      </c>
      <c r="I90" s="7">
        <v>600</v>
      </c>
    </row>
    <row r="91" spans="1:9" x14ac:dyDescent="0.25">
      <c r="A91" s="201" t="s">
        <v>10</v>
      </c>
      <c r="B91" s="18"/>
      <c r="C91" s="202" t="s">
        <v>17</v>
      </c>
      <c r="D91" s="202" t="s">
        <v>34</v>
      </c>
      <c r="E91" s="20" t="s">
        <v>179</v>
      </c>
      <c r="F91" s="20">
        <v>800</v>
      </c>
      <c r="G91" s="7">
        <f>1530.7+641.6</f>
        <v>2172.3000000000002</v>
      </c>
      <c r="H91" s="7">
        <v>4145.8999999999996</v>
      </c>
      <c r="I91" s="7">
        <v>4145.8999999999996</v>
      </c>
    </row>
    <row r="92" spans="1:9" ht="31.5" x14ac:dyDescent="0.25">
      <c r="A92" s="201" t="s">
        <v>235</v>
      </c>
      <c r="B92" s="18"/>
      <c r="C92" s="202" t="s">
        <v>17</v>
      </c>
      <c r="D92" s="202" t="s">
        <v>34</v>
      </c>
      <c r="E92" s="202" t="s">
        <v>234</v>
      </c>
      <c r="F92" s="20"/>
      <c r="G92" s="7">
        <f>G93</f>
        <v>49.900000000000006</v>
      </c>
      <c r="H92" s="7">
        <f t="shared" ref="H92:I92" si="20">H93</f>
        <v>75</v>
      </c>
      <c r="I92" s="7">
        <f t="shared" si="20"/>
        <v>75</v>
      </c>
    </row>
    <row r="93" spans="1:9" ht="31.5" x14ac:dyDescent="0.25">
      <c r="A93" s="201" t="s">
        <v>38</v>
      </c>
      <c r="B93" s="18"/>
      <c r="C93" s="202" t="s">
        <v>17</v>
      </c>
      <c r="D93" s="202" t="s">
        <v>34</v>
      </c>
      <c r="E93" s="20" t="s">
        <v>233</v>
      </c>
      <c r="F93" s="20"/>
      <c r="G93" s="7">
        <f>SUM(G94)</f>
        <v>49.900000000000006</v>
      </c>
      <c r="H93" s="7">
        <f t="shared" ref="H93:I93" si="21">SUM(H94)</f>
        <v>75</v>
      </c>
      <c r="I93" s="7">
        <f t="shared" si="21"/>
        <v>75</v>
      </c>
    </row>
    <row r="94" spans="1:9" ht="31.5" x14ac:dyDescent="0.25">
      <c r="A94" s="201" t="s">
        <v>22</v>
      </c>
      <c r="B94" s="18"/>
      <c r="C94" s="202" t="s">
        <v>17</v>
      </c>
      <c r="D94" s="202" t="s">
        <v>34</v>
      </c>
      <c r="E94" s="20" t="s">
        <v>233</v>
      </c>
      <c r="F94" s="20">
        <v>200</v>
      </c>
      <c r="G94" s="7">
        <f>66.7-16.8</f>
        <v>49.900000000000006</v>
      </c>
      <c r="H94" s="7">
        <v>75</v>
      </c>
      <c r="I94" s="7">
        <v>75</v>
      </c>
    </row>
    <row r="95" spans="1:9" s="96" customFormat="1" ht="31.5" x14ac:dyDescent="0.25">
      <c r="A95" s="100" t="s">
        <v>126</v>
      </c>
      <c r="B95" s="106"/>
      <c r="C95" s="93" t="s">
        <v>17</v>
      </c>
      <c r="D95" s="93" t="s">
        <v>34</v>
      </c>
      <c r="E95" s="94" t="s">
        <v>147</v>
      </c>
      <c r="F95" s="94"/>
      <c r="G95" s="95">
        <f>SUM(G96)</f>
        <v>180</v>
      </c>
      <c r="H95" s="95">
        <f t="shared" ref="H95:I95" si="22">SUM(H96)</f>
        <v>180</v>
      </c>
      <c r="I95" s="95">
        <f t="shared" si="22"/>
        <v>180</v>
      </c>
    </row>
    <row r="96" spans="1:9" x14ac:dyDescent="0.25">
      <c r="A96" s="201" t="s">
        <v>166</v>
      </c>
      <c r="B96" s="18"/>
      <c r="C96" s="202" t="s">
        <v>17</v>
      </c>
      <c r="D96" s="202" t="s">
        <v>34</v>
      </c>
      <c r="E96" s="20" t="s">
        <v>174</v>
      </c>
      <c r="F96" s="20"/>
      <c r="G96" s="7">
        <f>G97</f>
        <v>180</v>
      </c>
      <c r="H96" s="7">
        <f t="shared" ref="H96" si="23">H97</f>
        <v>180</v>
      </c>
      <c r="I96" s="7">
        <f t="shared" ref="I96" si="24">I97</f>
        <v>180</v>
      </c>
    </row>
    <row r="97" spans="1:9" ht="47.25" x14ac:dyDescent="0.25">
      <c r="A97" s="201" t="s">
        <v>224</v>
      </c>
      <c r="B97" s="18"/>
      <c r="C97" s="202" t="s">
        <v>17</v>
      </c>
      <c r="D97" s="202" t="s">
        <v>34</v>
      </c>
      <c r="E97" s="20" t="s">
        <v>223</v>
      </c>
      <c r="F97" s="20"/>
      <c r="G97" s="7">
        <f>G98</f>
        <v>180</v>
      </c>
      <c r="H97" s="7">
        <f t="shared" ref="H97" si="25">H98</f>
        <v>180</v>
      </c>
      <c r="I97" s="7">
        <f t="shared" ref="I97" si="26">I98</f>
        <v>180</v>
      </c>
    </row>
    <row r="98" spans="1:9" ht="31.5" x14ac:dyDescent="0.25">
      <c r="A98" s="2" t="s">
        <v>38</v>
      </c>
      <c r="B98" s="18"/>
      <c r="C98" s="202" t="s">
        <v>17</v>
      </c>
      <c r="D98" s="202" t="s">
        <v>34</v>
      </c>
      <c r="E98" s="20" t="s">
        <v>226</v>
      </c>
      <c r="F98" s="20"/>
      <c r="G98" s="7">
        <f>SUM(G99:G99)</f>
        <v>180</v>
      </c>
      <c r="H98" s="7">
        <f t="shared" ref="H98:I98" si="27">SUM(H99)</f>
        <v>180</v>
      </c>
      <c r="I98" s="7">
        <f t="shared" si="27"/>
        <v>180</v>
      </c>
    </row>
    <row r="99" spans="1:9" ht="31.5" x14ac:dyDescent="0.25">
      <c r="A99" s="2" t="s">
        <v>22</v>
      </c>
      <c r="B99" s="18"/>
      <c r="C99" s="202" t="s">
        <v>17</v>
      </c>
      <c r="D99" s="202" t="s">
        <v>34</v>
      </c>
      <c r="E99" s="20" t="s">
        <v>226</v>
      </c>
      <c r="F99" s="20">
        <v>200</v>
      </c>
      <c r="G99" s="7">
        <v>180</v>
      </c>
      <c r="H99" s="7">
        <v>180</v>
      </c>
      <c r="I99" s="7">
        <v>180</v>
      </c>
    </row>
    <row r="100" spans="1:9" s="96" customFormat="1" ht="31.5" x14ac:dyDescent="0.25">
      <c r="A100" s="88" t="s">
        <v>862</v>
      </c>
      <c r="B100" s="93"/>
      <c r="C100" s="93" t="s">
        <v>17</v>
      </c>
      <c r="D100" s="93" t="s">
        <v>34</v>
      </c>
      <c r="E100" s="93" t="s">
        <v>149</v>
      </c>
      <c r="F100" s="93"/>
      <c r="G100" s="95">
        <f>G101</f>
        <v>554.90000000000009</v>
      </c>
      <c r="H100" s="95">
        <f t="shared" ref="H100:I100" si="28">H101</f>
        <v>600</v>
      </c>
      <c r="I100" s="95">
        <f t="shared" si="28"/>
        <v>600</v>
      </c>
    </row>
    <row r="101" spans="1:9" x14ac:dyDescent="0.25">
      <c r="A101" s="201" t="s">
        <v>166</v>
      </c>
      <c r="B101" s="202"/>
      <c r="C101" s="202" t="s">
        <v>17</v>
      </c>
      <c r="D101" s="202" t="s">
        <v>34</v>
      </c>
      <c r="E101" s="202" t="s">
        <v>180</v>
      </c>
      <c r="F101" s="202"/>
      <c r="G101" s="7">
        <f>SUM(G102)+G105</f>
        <v>554.90000000000009</v>
      </c>
      <c r="H101" s="7">
        <f t="shared" ref="H101:I101" si="29">SUM(H102)+H105</f>
        <v>600</v>
      </c>
      <c r="I101" s="7">
        <f t="shared" si="29"/>
        <v>600</v>
      </c>
    </row>
    <row r="102" spans="1:9" ht="31.5" x14ac:dyDescent="0.25">
      <c r="A102" s="201" t="s">
        <v>943</v>
      </c>
      <c r="B102" s="202"/>
      <c r="C102" s="202" t="s">
        <v>17</v>
      </c>
      <c r="D102" s="202" t="s">
        <v>34</v>
      </c>
      <c r="E102" s="202" t="s">
        <v>181</v>
      </c>
      <c r="F102" s="202"/>
      <c r="G102" s="7">
        <f>SUM(G103)</f>
        <v>212.3</v>
      </c>
      <c r="H102" s="7">
        <f t="shared" ref="H102:I105" si="30">SUM(H103)</f>
        <v>450</v>
      </c>
      <c r="I102" s="7">
        <f t="shared" si="30"/>
        <v>450</v>
      </c>
    </row>
    <row r="103" spans="1:9" x14ac:dyDescent="0.25">
      <c r="A103" s="201" t="s">
        <v>232</v>
      </c>
      <c r="B103" s="202"/>
      <c r="C103" s="202" t="s">
        <v>17</v>
      </c>
      <c r="D103" s="202" t="s">
        <v>34</v>
      </c>
      <c r="E103" s="202" t="s">
        <v>251</v>
      </c>
      <c r="F103" s="202"/>
      <c r="G103" s="7">
        <f>SUM(G104)</f>
        <v>212.3</v>
      </c>
      <c r="H103" s="7">
        <f t="shared" si="30"/>
        <v>450</v>
      </c>
      <c r="I103" s="7">
        <f t="shared" si="30"/>
        <v>450</v>
      </c>
    </row>
    <row r="104" spans="1:9" ht="31.5" x14ac:dyDescent="0.25">
      <c r="A104" s="201" t="s">
        <v>22</v>
      </c>
      <c r="B104" s="202"/>
      <c r="C104" s="202" t="s">
        <v>17</v>
      </c>
      <c r="D104" s="202" t="s">
        <v>34</v>
      </c>
      <c r="E104" s="202" t="s">
        <v>251</v>
      </c>
      <c r="F104" s="202" t="s">
        <v>32</v>
      </c>
      <c r="G104" s="7">
        <v>212.3</v>
      </c>
      <c r="H104" s="7">
        <v>450</v>
      </c>
      <c r="I104" s="7">
        <v>450</v>
      </c>
    </row>
    <row r="105" spans="1:9" ht="31.5" x14ac:dyDescent="0.25">
      <c r="A105" s="201" t="s">
        <v>944</v>
      </c>
      <c r="B105" s="202"/>
      <c r="C105" s="202" t="s">
        <v>17</v>
      </c>
      <c r="D105" s="202" t="s">
        <v>34</v>
      </c>
      <c r="E105" s="202" t="s">
        <v>231</v>
      </c>
      <c r="F105" s="202"/>
      <c r="G105" s="7">
        <f>SUM(G106)</f>
        <v>342.6</v>
      </c>
      <c r="H105" s="7">
        <f t="shared" si="30"/>
        <v>150</v>
      </c>
      <c r="I105" s="7">
        <f t="shared" si="30"/>
        <v>150</v>
      </c>
    </row>
    <row r="106" spans="1:9" x14ac:dyDescent="0.25">
      <c r="A106" s="201" t="s">
        <v>232</v>
      </c>
      <c r="B106" s="202"/>
      <c r="C106" s="202" t="s">
        <v>17</v>
      </c>
      <c r="D106" s="202" t="s">
        <v>34</v>
      </c>
      <c r="E106" s="202" t="s">
        <v>252</v>
      </c>
      <c r="F106" s="202"/>
      <c r="G106" s="7">
        <f>G107+G108</f>
        <v>342.6</v>
      </c>
      <c r="H106" s="7">
        <f>SUM(H108)</f>
        <v>150</v>
      </c>
      <c r="I106" s="7">
        <f>SUM(I108)</f>
        <v>150</v>
      </c>
    </row>
    <row r="107" spans="1:9" ht="31.5" x14ac:dyDescent="0.25">
      <c r="A107" s="201" t="s">
        <v>22</v>
      </c>
      <c r="B107" s="202"/>
      <c r="C107" s="202" t="s">
        <v>17</v>
      </c>
      <c r="D107" s="202" t="s">
        <v>34</v>
      </c>
      <c r="E107" s="202" t="s">
        <v>252</v>
      </c>
      <c r="F107" s="202" t="s">
        <v>32</v>
      </c>
      <c r="G107" s="7">
        <v>192.6</v>
      </c>
      <c r="H107" s="7"/>
      <c r="I107" s="7"/>
    </row>
    <row r="108" spans="1:9" x14ac:dyDescent="0.25">
      <c r="A108" s="2" t="s">
        <v>19</v>
      </c>
      <c r="B108" s="202"/>
      <c r="C108" s="202" t="s">
        <v>17</v>
      </c>
      <c r="D108" s="202" t="s">
        <v>34</v>
      </c>
      <c r="E108" s="202" t="s">
        <v>252</v>
      </c>
      <c r="F108" s="202" t="s">
        <v>39</v>
      </c>
      <c r="G108" s="7">
        <v>150</v>
      </c>
      <c r="H108" s="7">
        <v>150</v>
      </c>
      <c r="I108" s="7">
        <v>150</v>
      </c>
    </row>
    <row r="109" spans="1:9" s="96" customFormat="1" ht="31.5" x14ac:dyDescent="0.25">
      <c r="A109" s="88" t="s">
        <v>726</v>
      </c>
      <c r="B109" s="106"/>
      <c r="C109" s="93" t="s">
        <v>17</v>
      </c>
      <c r="D109" s="93" t="s">
        <v>34</v>
      </c>
      <c r="E109" s="94" t="s">
        <v>150</v>
      </c>
      <c r="F109" s="94"/>
      <c r="G109" s="95">
        <f>SUM(G111)</f>
        <v>14011.6</v>
      </c>
      <c r="H109" s="95">
        <f t="shared" ref="H109:I109" si="31">SUM(H111)</f>
        <v>8237.7999999999993</v>
      </c>
      <c r="I109" s="95">
        <f t="shared" si="31"/>
        <v>10053.700000000001</v>
      </c>
    </row>
    <row r="110" spans="1:9" x14ac:dyDescent="0.25">
      <c r="A110" s="201" t="s">
        <v>166</v>
      </c>
      <c r="B110" s="202"/>
      <c r="C110" s="202" t="s">
        <v>17</v>
      </c>
      <c r="D110" s="202" t="s">
        <v>34</v>
      </c>
      <c r="E110" s="202" t="s">
        <v>183</v>
      </c>
      <c r="F110" s="202"/>
      <c r="G110" s="7">
        <f>SUM(G111)</f>
        <v>14011.6</v>
      </c>
      <c r="H110" s="7">
        <f t="shared" ref="H110:I110" si="32">SUM(H111)</f>
        <v>8237.7999999999993</v>
      </c>
      <c r="I110" s="7">
        <f t="shared" si="32"/>
        <v>10053.700000000001</v>
      </c>
    </row>
    <row r="111" spans="1:9" ht="47.25" x14ac:dyDescent="0.25">
      <c r="A111" s="201" t="s">
        <v>242</v>
      </c>
      <c r="B111" s="18"/>
      <c r="C111" s="202" t="s">
        <v>17</v>
      </c>
      <c r="D111" s="202" t="s">
        <v>34</v>
      </c>
      <c r="E111" s="20" t="s">
        <v>201</v>
      </c>
      <c r="F111" s="20"/>
      <c r="G111" s="7">
        <f>G112+G115</f>
        <v>14011.6</v>
      </c>
      <c r="H111" s="7">
        <f t="shared" ref="H111:I111" si="33">H112+H115</f>
        <v>8237.7999999999993</v>
      </c>
      <c r="I111" s="7">
        <f t="shared" si="33"/>
        <v>10053.700000000001</v>
      </c>
    </row>
    <row r="112" spans="1:9" x14ac:dyDescent="0.25">
      <c r="A112" s="201" t="s">
        <v>243</v>
      </c>
      <c r="B112" s="18"/>
      <c r="C112" s="202" t="s">
        <v>17</v>
      </c>
      <c r="D112" s="202" t="s">
        <v>34</v>
      </c>
      <c r="E112" s="20" t="s">
        <v>202</v>
      </c>
      <c r="F112" s="20"/>
      <c r="G112" s="7">
        <f>SUM(G113:G114)</f>
        <v>6011.6</v>
      </c>
      <c r="H112" s="7">
        <f>SUM(H113:H114)</f>
        <v>8237.7999999999993</v>
      </c>
      <c r="I112" s="7">
        <f>SUM(I113:I114)</f>
        <v>10053.700000000001</v>
      </c>
    </row>
    <row r="113" spans="1:11" ht="31.5" x14ac:dyDescent="0.25">
      <c r="A113" s="201" t="s">
        <v>22</v>
      </c>
      <c r="B113" s="18"/>
      <c r="C113" s="202" t="s">
        <v>17</v>
      </c>
      <c r="D113" s="202" t="s">
        <v>34</v>
      </c>
      <c r="E113" s="20" t="s">
        <v>202</v>
      </c>
      <c r="F113" s="20">
        <v>200</v>
      </c>
      <c r="G113" s="7">
        <f>6291.7-234.4-45.7</f>
        <v>6011.6</v>
      </c>
      <c r="H113" s="7">
        <v>8232.7999999999993</v>
      </c>
      <c r="I113" s="7">
        <v>10048.700000000001</v>
      </c>
    </row>
    <row r="114" spans="1:11" x14ac:dyDescent="0.25">
      <c r="A114" s="201" t="s">
        <v>10</v>
      </c>
      <c r="B114" s="18"/>
      <c r="C114" s="202" t="s">
        <v>17</v>
      </c>
      <c r="D114" s="202" t="s">
        <v>34</v>
      </c>
      <c r="E114" s="20" t="s">
        <v>202</v>
      </c>
      <c r="F114" s="20">
        <v>800</v>
      </c>
      <c r="G114" s="7">
        <v>0</v>
      </c>
      <c r="H114" s="7">
        <v>5</v>
      </c>
      <c r="I114" s="7">
        <v>5</v>
      </c>
    </row>
    <row r="115" spans="1:11" x14ac:dyDescent="0.25">
      <c r="A115" s="201" t="s">
        <v>244</v>
      </c>
      <c r="B115" s="18"/>
      <c r="C115" s="202" t="s">
        <v>17</v>
      </c>
      <c r="D115" s="202" t="s">
        <v>34</v>
      </c>
      <c r="E115" s="20" t="s">
        <v>245</v>
      </c>
      <c r="F115" s="20"/>
      <c r="G115" s="7">
        <f>G116</f>
        <v>8000</v>
      </c>
      <c r="H115" s="7">
        <f t="shared" ref="H115:I115" si="34">H116</f>
        <v>0</v>
      </c>
      <c r="I115" s="7">
        <f t="shared" si="34"/>
        <v>0</v>
      </c>
    </row>
    <row r="116" spans="1:11" ht="31.5" x14ac:dyDescent="0.25">
      <c r="A116" s="201" t="s">
        <v>22</v>
      </c>
      <c r="B116" s="18"/>
      <c r="C116" s="202" t="s">
        <v>17</v>
      </c>
      <c r="D116" s="202" t="s">
        <v>34</v>
      </c>
      <c r="E116" s="20" t="s">
        <v>245</v>
      </c>
      <c r="F116" s="20">
        <v>200</v>
      </c>
      <c r="G116" s="7">
        <v>8000</v>
      </c>
      <c r="H116" s="7"/>
      <c r="I116" s="7"/>
    </row>
    <row r="117" spans="1:11" s="96" customFormat="1" ht="31.5" x14ac:dyDescent="0.25">
      <c r="A117" s="88" t="s">
        <v>727</v>
      </c>
      <c r="B117" s="106"/>
      <c r="C117" s="93" t="s">
        <v>17</v>
      </c>
      <c r="D117" s="93" t="s">
        <v>34</v>
      </c>
      <c r="E117" s="94" t="s">
        <v>151</v>
      </c>
      <c r="F117" s="94"/>
      <c r="G117" s="95">
        <f>G118</f>
        <v>8875.9</v>
      </c>
      <c r="H117" s="95">
        <f t="shared" ref="H117:I117" si="35">H118</f>
        <v>8828.4</v>
      </c>
      <c r="I117" s="95">
        <f t="shared" si="35"/>
        <v>8828.4</v>
      </c>
    </row>
    <row r="118" spans="1:11" x14ac:dyDescent="0.25">
      <c r="A118" s="201" t="s">
        <v>166</v>
      </c>
      <c r="B118" s="18"/>
      <c r="C118" s="202" t="s">
        <v>17</v>
      </c>
      <c r="D118" s="202" t="s">
        <v>34</v>
      </c>
      <c r="E118" s="20" t="s">
        <v>182</v>
      </c>
      <c r="F118" s="20"/>
      <c r="G118" s="7">
        <f>G119+G122</f>
        <v>8875.9</v>
      </c>
      <c r="H118" s="7">
        <f>H119+H122</f>
        <v>8828.4</v>
      </c>
      <c r="I118" s="7">
        <f>I119+I122</f>
        <v>8828.4</v>
      </c>
    </row>
    <row r="119" spans="1:11" ht="31.5" x14ac:dyDescent="0.25">
      <c r="A119" s="201" t="s">
        <v>239</v>
      </c>
      <c r="B119" s="18"/>
      <c r="C119" s="202" t="s">
        <v>17</v>
      </c>
      <c r="D119" s="202" t="s">
        <v>34</v>
      </c>
      <c r="E119" s="20" t="s">
        <v>184</v>
      </c>
      <c r="F119" s="20"/>
      <c r="G119" s="7">
        <f>G120</f>
        <v>8639.5</v>
      </c>
      <c r="H119" s="7">
        <f>H120</f>
        <v>8592</v>
      </c>
      <c r="I119" s="7">
        <f>I120</f>
        <v>8592</v>
      </c>
    </row>
    <row r="120" spans="1:11" x14ac:dyDescent="0.25">
      <c r="A120" s="201" t="s">
        <v>248</v>
      </c>
      <c r="B120" s="18"/>
      <c r="C120" s="202" t="s">
        <v>17</v>
      </c>
      <c r="D120" s="202" t="s">
        <v>34</v>
      </c>
      <c r="E120" s="20" t="s">
        <v>249</v>
      </c>
      <c r="F120" s="20"/>
      <c r="G120" s="7">
        <f>SUM(G121)</f>
        <v>8639.5</v>
      </c>
      <c r="H120" s="7">
        <f>SUM(H121)</f>
        <v>8592</v>
      </c>
      <c r="I120" s="7">
        <f>SUM(I121)</f>
        <v>8592</v>
      </c>
      <c r="K120" s="49"/>
    </row>
    <row r="121" spans="1:11" ht="31.5" x14ac:dyDescent="0.25">
      <c r="A121" s="201" t="s">
        <v>90</v>
      </c>
      <c r="B121" s="18"/>
      <c r="C121" s="202" t="s">
        <v>17</v>
      </c>
      <c r="D121" s="202" t="s">
        <v>34</v>
      </c>
      <c r="E121" s="20" t="s">
        <v>249</v>
      </c>
      <c r="F121" s="20">
        <v>600</v>
      </c>
      <c r="G121" s="7">
        <v>8639.5</v>
      </c>
      <c r="H121" s="7">
        <v>8592</v>
      </c>
      <c r="I121" s="7">
        <v>8592</v>
      </c>
    </row>
    <row r="122" spans="1:11" ht="31.5" x14ac:dyDescent="0.25">
      <c r="A122" s="201" t="s">
        <v>240</v>
      </c>
      <c r="B122" s="18"/>
      <c r="C122" s="202" t="s">
        <v>17</v>
      </c>
      <c r="D122" s="202" t="s">
        <v>34</v>
      </c>
      <c r="E122" s="20" t="s">
        <v>185</v>
      </c>
      <c r="F122" s="20"/>
      <c r="G122" s="7">
        <f>G123</f>
        <v>236.4</v>
      </c>
      <c r="H122" s="7">
        <f t="shared" ref="H122:I122" si="36">H123</f>
        <v>236.4</v>
      </c>
      <c r="I122" s="7">
        <f t="shared" si="36"/>
        <v>236.4</v>
      </c>
    </row>
    <row r="123" spans="1:11" ht="47.25" x14ac:dyDescent="0.25">
      <c r="A123" s="201" t="s">
        <v>341</v>
      </c>
      <c r="B123" s="18"/>
      <c r="C123" s="202" t="s">
        <v>17</v>
      </c>
      <c r="D123" s="202" t="s">
        <v>34</v>
      </c>
      <c r="E123" s="20" t="s">
        <v>241</v>
      </c>
      <c r="F123" s="20"/>
      <c r="G123" s="7">
        <f>SUM(G124)</f>
        <v>236.4</v>
      </c>
      <c r="H123" s="7">
        <f>SUM(H124)</f>
        <v>236.4</v>
      </c>
      <c r="I123" s="7">
        <f>SUM(I124)</f>
        <v>236.4</v>
      </c>
    </row>
    <row r="124" spans="1:11" ht="31.5" x14ac:dyDescent="0.25">
      <c r="A124" s="201" t="s">
        <v>90</v>
      </c>
      <c r="B124" s="18"/>
      <c r="C124" s="202" t="s">
        <v>17</v>
      </c>
      <c r="D124" s="202" t="s">
        <v>34</v>
      </c>
      <c r="E124" s="20" t="s">
        <v>241</v>
      </c>
      <c r="F124" s="20">
        <v>600</v>
      </c>
      <c r="G124" s="7">
        <v>236.4</v>
      </c>
      <c r="H124" s="7">
        <v>236.4</v>
      </c>
      <c r="I124" s="7">
        <v>236.4</v>
      </c>
    </row>
    <row r="125" spans="1:11" ht="31.5" x14ac:dyDescent="0.25">
      <c r="A125" s="88" t="s">
        <v>942</v>
      </c>
      <c r="B125" s="93"/>
      <c r="C125" s="93" t="s">
        <v>17</v>
      </c>
      <c r="D125" s="93" t="s">
        <v>34</v>
      </c>
      <c r="E125" s="93" t="s">
        <v>937</v>
      </c>
      <c r="F125" s="93"/>
      <c r="G125" s="95">
        <f>G126</f>
        <v>200</v>
      </c>
      <c r="H125" s="95">
        <f t="shared" ref="H125:I126" si="37">H126</f>
        <v>0</v>
      </c>
      <c r="I125" s="95">
        <f t="shared" si="37"/>
        <v>0</v>
      </c>
    </row>
    <row r="126" spans="1:11" x14ac:dyDescent="0.25">
      <c r="A126" s="201" t="s">
        <v>166</v>
      </c>
      <c r="B126" s="202"/>
      <c r="C126" s="202" t="s">
        <v>17</v>
      </c>
      <c r="D126" s="202" t="s">
        <v>34</v>
      </c>
      <c r="E126" s="202" t="s">
        <v>938</v>
      </c>
      <c r="F126" s="202"/>
      <c r="G126" s="7">
        <f>G127</f>
        <v>200</v>
      </c>
      <c r="H126" s="7">
        <f t="shared" si="37"/>
        <v>0</v>
      </c>
      <c r="I126" s="7">
        <f t="shared" si="37"/>
        <v>0</v>
      </c>
    </row>
    <row r="127" spans="1:11" ht="31.5" x14ac:dyDescent="0.25">
      <c r="A127" s="201" t="s">
        <v>941</v>
      </c>
      <c r="B127" s="202"/>
      <c r="C127" s="202" t="s">
        <v>17</v>
      </c>
      <c r="D127" s="202" t="s">
        <v>34</v>
      </c>
      <c r="E127" s="202" t="s">
        <v>939</v>
      </c>
      <c r="F127" s="202"/>
      <c r="G127" s="7">
        <f>SUM(G128)</f>
        <v>200</v>
      </c>
      <c r="H127" s="7">
        <f t="shared" ref="H127:I128" si="38">SUM(H128)</f>
        <v>0</v>
      </c>
      <c r="I127" s="7">
        <f t="shared" si="38"/>
        <v>0</v>
      </c>
    </row>
    <row r="128" spans="1:11" x14ac:dyDescent="0.25">
      <c r="A128" s="201" t="s">
        <v>232</v>
      </c>
      <c r="B128" s="202"/>
      <c r="C128" s="202" t="s">
        <v>17</v>
      </c>
      <c r="D128" s="202" t="s">
        <v>34</v>
      </c>
      <c r="E128" s="202" t="s">
        <v>940</v>
      </c>
      <c r="F128" s="202"/>
      <c r="G128" s="7">
        <f>SUM(G129)</f>
        <v>200</v>
      </c>
      <c r="H128" s="7">
        <f t="shared" si="38"/>
        <v>0</v>
      </c>
      <c r="I128" s="7">
        <f t="shared" si="38"/>
        <v>0</v>
      </c>
    </row>
    <row r="129" spans="1:9" ht="31.5" x14ac:dyDescent="0.25">
      <c r="A129" s="201" t="s">
        <v>22</v>
      </c>
      <c r="B129" s="202"/>
      <c r="C129" s="202" t="s">
        <v>17</v>
      </c>
      <c r="D129" s="202" t="s">
        <v>34</v>
      </c>
      <c r="E129" s="202" t="s">
        <v>940</v>
      </c>
      <c r="F129" s="202" t="s">
        <v>32</v>
      </c>
      <c r="G129" s="7">
        <v>200</v>
      </c>
      <c r="H129" s="7"/>
      <c r="I129" s="7"/>
    </row>
    <row r="130" spans="1:9" x14ac:dyDescent="0.25">
      <c r="A130" s="88" t="s">
        <v>82</v>
      </c>
      <c r="B130" s="18"/>
      <c r="C130" s="93" t="s">
        <v>17</v>
      </c>
      <c r="D130" s="93" t="s">
        <v>34</v>
      </c>
      <c r="E130" s="94" t="s">
        <v>83</v>
      </c>
      <c r="F130" s="94"/>
      <c r="G130" s="95">
        <f>G131</f>
        <v>3365.7999999999997</v>
      </c>
      <c r="H130" s="95">
        <f t="shared" ref="H130:I130" si="39">H131</f>
        <v>0</v>
      </c>
      <c r="I130" s="95">
        <f t="shared" si="39"/>
        <v>0</v>
      </c>
    </row>
    <row r="131" spans="1:9" ht="31.5" x14ac:dyDescent="0.25">
      <c r="A131" s="201" t="s">
        <v>38</v>
      </c>
      <c r="B131" s="18"/>
      <c r="C131" s="202" t="s">
        <v>17</v>
      </c>
      <c r="D131" s="202" t="s">
        <v>34</v>
      </c>
      <c r="E131" s="20" t="s">
        <v>45</v>
      </c>
      <c r="F131" s="20"/>
      <c r="G131" s="7">
        <f>G133+G132</f>
        <v>3365.7999999999997</v>
      </c>
      <c r="H131" s="7">
        <f t="shared" ref="H131:I131" si="40">H133+H132</f>
        <v>0</v>
      </c>
      <c r="I131" s="7">
        <f t="shared" si="40"/>
        <v>0</v>
      </c>
    </row>
    <row r="132" spans="1:9" ht="31.5" hidden="1" x14ac:dyDescent="0.25">
      <c r="A132" s="2" t="s">
        <v>22</v>
      </c>
      <c r="B132" s="18"/>
      <c r="C132" s="202" t="s">
        <v>17</v>
      </c>
      <c r="D132" s="202" t="s">
        <v>34</v>
      </c>
      <c r="E132" s="20" t="s">
        <v>45</v>
      </c>
      <c r="F132" s="20">
        <v>200</v>
      </c>
      <c r="G132" s="7"/>
      <c r="H132" s="7"/>
      <c r="I132" s="7"/>
    </row>
    <row r="133" spans="1:9" x14ac:dyDescent="0.25">
      <c r="A133" s="201" t="s">
        <v>10</v>
      </c>
      <c r="B133" s="18"/>
      <c r="C133" s="202" t="s">
        <v>17</v>
      </c>
      <c r="D133" s="202" t="s">
        <v>34</v>
      </c>
      <c r="E133" s="20" t="s">
        <v>45</v>
      </c>
      <c r="F133" s="20">
        <v>800</v>
      </c>
      <c r="G133" s="7">
        <f>3165.1+200.7</f>
        <v>3365.7999999999997</v>
      </c>
      <c r="H133" s="7"/>
      <c r="I133" s="7"/>
    </row>
    <row r="134" spans="1:9" x14ac:dyDescent="0.25">
      <c r="A134" s="201" t="s">
        <v>91</v>
      </c>
      <c r="B134" s="18"/>
      <c r="C134" s="202" t="s">
        <v>24</v>
      </c>
      <c r="D134" s="202"/>
      <c r="E134" s="202"/>
      <c r="F134" s="202"/>
      <c r="G134" s="7">
        <f>G135+G144+G158+G188</f>
        <v>119994.70000000001</v>
      </c>
      <c r="H134" s="7">
        <f t="shared" ref="H134:I134" si="41">H135+H144+H158+H188</f>
        <v>63006.7</v>
      </c>
      <c r="I134" s="7">
        <f t="shared" si="41"/>
        <v>61673.5</v>
      </c>
    </row>
    <row r="135" spans="1:9" x14ac:dyDescent="0.25">
      <c r="A135" s="21" t="s">
        <v>63</v>
      </c>
      <c r="B135" s="20"/>
      <c r="C135" s="202" t="s">
        <v>24</v>
      </c>
      <c r="D135" s="202" t="s">
        <v>7</v>
      </c>
      <c r="E135" s="202"/>
      <c r="F135" s="202"/>
      <c r="G135" s="7">
        <f t="shared" ref="G135:I135" si="42">SUM(G136)</f>
        <v>8653.2999999999993</v>
      </c>
      <c r="H135" s="7">
        <f t="shared" si="42"/>
        <v>7916.5</v>
      </c>
      <c r="I135" s="7">
        <f t="shared" si="42"/>
        <v>8144</v>
      </c>
    </row>
    <row r="136" spans="1:9" s="96" customFormat="1" x14ac:dyDescent="0.25">
      <c r="A136" s="88" t="s">
        <v>82</v>
      </c>
      <c r="B136" s="106"/>
      <c r="C136" s="93" t="s">
        <v>24</v>
      </c>
      <c r="D136" s="93" t="s">
        <v>7</v>
      </c>
      <c r="E136" s="94" t="s">
        <v>83</v>
      </c>
      <c r="F136" s="93"/>
      <c r="G136" s="95">
        <f>G137+G141</f>
        <v>8653.2999999999993</v>
      </c>
      <c r="H136" s="95">
        <f t="shared" ref="H136:I136" si="43">H137+H141</f>
        <v>7916.5</v>
      </c>
      <c r="I136" s="95">
        <f t="shared" si="43"/>
        <v>8144</v>
      </c>
    </row>
    <row r="137" spans="1:9" ht="31.5" x14ac:dyDescent="0.25">
      <c r="A137" s="201" t="s">
        <v>764</v>
      </c>
      <c r="B137" s="18"/>
      <c r="C137" s="202" t="s">
        <v>24</v>
      </c>
      <c r="D137" s="202" t="s">
        <v>7</v>
      </c>
      <c r="E137" s="202" t="s">
        <v>118</v>
      </c>
      <c r="F137" s="202"/>
      <c r="G137" s="7">
        <f>G138+G139+G140</f>
        <v>7042.4</v>
      </c>
      <c r="H137" s="7">
        <f t="shared" ref="H137:I137" si="44">H138+H139+H140</f>
        <v>6412.7</v>
      </c>
      <c r="I137" s="7">
        <f t="shared" si="44"/>
        <v>6640.2</v>
      </c>
    </row>
    <row r="138" spans="1:9" ht="47.25" x14ac:dyDescent="0.25">
      <c r="A138" s="2" t="s">
        <v>21</v>
      </c>
      <c r="B138" s="18"/>
      <c r="C138" s="202" t="s">
        <v>24</v>
      </c>
      <c r="D138" s="202" t="s">
        <v>7</v>
      </c>
      <c r="E138" s="202" t="s">
        <v>118</v>
      </c>
      <c r="F138" s="202" t="s">
        <v>31</v>
      </c>
      <c r="G138" s="7">
        <v>6029.4</v>
      </c>
      <c r="H138" s="7">
        <v>5423.5</v>
      </c>
      <c r="I138" s="7">
        <v>5423.5</v>
      </c>
    </row>
    <row r="139" spans="1:9" ht="31.5" x14ac:dyDescent="0.25">
      <c r="A139" s="201" t="s">
        <v>22</v>
      </c>
      <c r="B139" s="18"/>
      <c r="C139" s="202" t="s">
        <v>24</v>
      </c>
      <c r="D139" s="202" t="s">
        <v>7</v>
      </c>
      <c r="E139" s="202" t="s">
        <v>118</v>
      </c>
      <c r="F139" s="202" t="s">
        <v>32</v>
      </c>
      <c r="G139" s="7">
        <v>1013</v>
      </c>
      <c r="H139" s="7">
        <v>989.2</v>
      </c>
      <c r="I139" s="7">
        <v>1216.7</v>
      </c>
    </row>
    <row r="140" spans="1:9" hidden="1" x14ac:dyDescent="0.25">
      <c r="A140" s="201" t="s">
        <v>10</v>
      </c>
      <c r="B140" s="18"/>
      <c r="C140" s="202" t="s">
        <v>24</v>
      </c>
      <c r="D140" s="202" t="s">
        <v>7</v>
      </c>
      <c r="E140" s="202" t="s">
        <v>118</v>
      </c>
      <c r="F140" s="202" t="s">
        <v>36</v>
      </c>
      <c r="G140" s="7"/>
      <c r="H140" s="7"/>
      <c r="I140" s="7"/>
    </row>
    <row r="141" spans="1:9" ht="47.25" x14ac:dyDescent="0.25">
      <c r="A141" s="201" t="s">
        <v>344</v>
      </c>
      <c r="B141" s="18"/>
      <c r="C141" s="202" t="s">
        <v>24</v>
      </c>
      <c r="D141" s="202" t="s">
        <v>7</v>
      </c>
      <c r="E141" s="202" t="s">
        <v>343</v>
      </c>
      <c r="F141" s="202"/>
      <c r="G141" s="7">
        <f>SUM(G142:G143)</f>
        <v>1610.9</v>
      </c>
      <c r="H141" s="7">
        <f t="shared" ref="H141:I141" si="45">SUM(H142:H143)</f>
        <v>1503.8</v>
      </c>
      <c r="I141" s="7">
        <f t="shared" si="45"/>
        <v>1503.8</v>
      </c>
    </row>
    <row r="142" spans="1:9" ht="47.25" x14ac:dyDescent="0.25">
      <c r="A142" s="2" t="s">
        <v>21</v>
      </c>
      <c r="B142" s="18"/>
      <c r="C142" s="202" t="s">
        <v>24</v>
      </c>
      <c r="D142" s="202" t="s">
        <v>7</v>
      </c>
      <c r="E142" s="202" t="s">
        <v>343</v>
      </c>
      <c r="F142" s="202" t="s">
        <v>31</v>
      </c>
      <c r="G142" s="7">
        <v>1610.9</v>
      </c>
      <c r="H142" s="7"/>
      <c r="I142" s="7"/>
    </row>
    <row r="143" spans="1:9" ht="31.5" x14ac:dyDescent="0.25">
      <c r="A143" s="201" t="s">
        <v>22</v>
      </c>
      <c r="B143" s="18"/>
      <c r="C143" s="202" t="s">
        <v>24</v>
      </c>
      <c r="D143" s="202" t="s">
        <v>7</v>
      </c>
      <c r="E143" s="202" t="s">
        <v>343</v>
      </c>
      <c r="F143" s="202" t="s">
        <v>32</v>
      </c>
      <c r="G143" s="7"/>
      <c r="H143" s="7">
        <v>1503.8</v>
      </c>
      <c r="I143" s="7">
        <v>1503.8</v>
      </c>
    </row>
    <row r="144" spans="1:9" x14ac:dyDescent="0.25">
      <c r="A144" s="2" t="s">
        <v>121</v>
      </c>
      <c r="B144" s="3"/>
      <c r="C144" s="3" t="s">
        <v>24</v>
      </c>
      <c r="D144" s="3" t="s">
        <v>64</v>
      </c>
      <c r="E144" s="3"/>
      <c r="F144" s="3"/>
      <c r="G144" s="5">
        <f>SUM(G145)+G155</f>
        <v>41357.400000000009</v>
      </c>
      <c r="H144" s="5">
        <f t="shared" ref="H144:I144" si="46">SUM(H145)+H155</f>
        <v>31588.3</v>
      </c>
      <c r="I144" s="5">
        <f t="shared" si="46"/>
        <v>31026.600000000002</v>
      </c>
    </row>
    <row r="145" spans="1:9" s="96" customFormat="1" ht="31.5" x14ac:dyDescent="0.25">
      <c r="A145" s="100" t="s">
        <v>258</v>
      </c>
      <c r="B145" s="97"/>
      <c r="C145" s="97" t="s">
        <v>24</v>
      </c>
      <c r="D145" s="97" t="s">
        <v>64</v>
      </c>
      <c r="E145" s="97" t="s">
        <v>152</v>
      </c>
      <c r="F145" s="97"/>
      <c r="G145" s="98">
        <f>SUM(G146)</f>
        <v>41347.400000000009</v>
      </c>
      <c r="H145" s="98">
        <f t="shared" ref="H145:I145" si="47">SUM(H146)</f>
        <v>31588.3</v>
      </c>
      <c r="I145" s="98">
        <f t="shared" si="47"/>
        <v>31026.600000000002</v>
      </c>
    </row>
    <row r="146" spans="1:9" x14ac:dyDescent="0.25">
      <c r="A146" s="2" t="s">
        <v>166</v>
      </c>
      <c r="B146" s="3"/>
      <c r="C146" s="3" t="s">
        <v>24</v>
      </c>
      <c r="D146" s="3" t="s">
        <v>64</v>
      </c>
      <c r="E146" s="3" t="s">
        <v>307</v>
      </c>
      <c r="F146" s="3"/>
      <c r="G146" s="5">
        <f>G147+G152</f>
        <v>41347.400000000009</v>
      </c>
      <c r="H146" s="5">
        <f t="shared" ref="H146:I146" si="48">H147+H152</f>
        <v>31588.3</v>
      </c>
      <c r="I146" s="5">
        <f t="shared" si="48"/>
        <v>31026.600000000002</v>
      </c>
    </row>
    <row r="147" spans="1:9" ht="31.5" x14ac:dyDescent="0.25">
      <c r="A147" s="2" t="s">
        <v>655</v>
      </c>
      <c r="B147" s="3"/>
      <c r="C147" s="3" t="s">
        <v>24</v>
      </c>
      <c r="D147" s="3" t="s">
        <v>64</v>
      </c>
      <c r="E147" s="3" t="s">
        <v>308</v>
      </c>
      <c r="F147" s="3"/>
      <c r="G147" s="5">
        <f>G148</f>
        <v>41269.100000000006</v>
      </c>
      <c r="H147" s="5">
        <f t="shared" ref="H147:I147" si="49">H148</f>
        <v>31478.3</v>
      </c>
      <c r="I147" s="5">
        <f t="shared" si="49"/>
        <v>30916.600000000002</v>
      </c>
    </row>
    <row r="148" spans="1:9" x14ac:dyDescent="0.25">
      <c r="A148" s="2" t="s">
        <v>248</v>
      </c>
      <c r="B148" s="3"/>
      <c r="C148" s="3" t="s">
        <v>24</v>
      </c>
      <c r="D148" s="3" t="s">
        <v>64</v>
      </c>
      <c r="E148" s="3" t="s">
        <v>309</v>
      </c>
      <c r="F148" s="3"/>
      <c r="G148" s="5">
        <f>G149+G150+G151</f>
        <v>41269.100000000006</v>
      </c>
      <c r="H148" s="5">
        <f t="shared" ref="H148:I148" si="50">H149+H150+H151</f>
        <v>31478.3</v>
      </c>
      <c r="I148" s="5">
        <f t="shared" si="50"/>
        <v>30916.600000000002</v>
      </c>
    </row>
    <row r="149" spans="1:9" ht="47.25" x14ac:dyDescent="0.25">
      <c r="A149" s="2" t="s">
        <v>21</v>
      </c>
      <c r="B149" s="3"/>
      <c r="C149" s="3" t="s">
        <v>24</v>
      </c>
      <c r="D149" s="3" t="s">
        <v>64</v>
      </c>
      <c r="E149" s="3" t="s">
        <v>309</v>
      </c>
      <c r="F149" s="3" t="s">
        <v>31</v>
      </c>
      <c r="G149" s="5">
        <f>34739.3+267.3+2205.4</f>
        <v>37212.000000000007</v>
      </c>
      <c r="H149" s="5">
        <f>27870.9-899.4</f>
        <v>26971.5</v>
      </c>
      <c r="I149" s="5">
        <v>27870.9</v>
      </c>
    </row>
    <row r="150" spans="1:9" ht="31.5" x14ac:dyDescent="0.25">
      <c r="A150" s="2" t="s">
        <v>22</v>
      </c>
      <c r="B150" s="3"/>
      <c r="C150" s="3" t="s">
        <v>24</v>
      </c>
      <c r="D150" s="3" t="s">
        <v>64</v>
      </c>
      <c r="E150" s="3" t="s">
        <v>309</v>
      </c>
      <c r="F150" s="3" t="s">
        <v>32</v>
      </c>
      <c r="G150" s="5">
        <v>3799.5</v>
      </c>
      <c r="H150" s="5">
        <f>2923.2+1461.1</f>
        <v>4384.2999999999993</v>
      </c>
      <c r="I150" s="5">
        <v>2923.2</v>
      </c>
    </row>
    <row r="151" spans="1:9" x14ac:dyDescent="0.25">
      <c r="A151" s="201" t="s">
        <v>10</v>
      </c>
      <c r="B151" s="3"/>
      <c r="C151" s="3" t="s">
        <v>24</v>
      </c>
      <c r="D151" s="3" t="s">
        <v>64</v>
      </c>
      <c r="E151" s="3" t="s">
        <v>309</v>
      </c>
      <c r="F151" s="3" t="s">
        <v>36</v>
      </c>
      <c r="G151" s="5">
        <v>257.60000000000002</v>
      </c>
      <c r="H151" s="5">
        <v>122.5</v>
      </c>
      <c r="I151" s="5">
        <v>122.5</v>
      </c>
    </row>
    <row r="152" spans="1:9" ht="47.25" x14ac:dyDescent="0.25">
      <c r="A152" s="2" t="s">
        <v>654</v>
      </c>
      <c r="B152" s="3"/>
      <c r="C152" s="3" t="s">
        <v>24</v>
      </c>
      <c r="D152" s="3" t="s">
        <v>64</v>
      </c>
      <c r="E152" s="3" t="s">
        <v>310</v>
      </c>
      <c r="F152" s="3"/>
      <c r="G152" s="5">
        <f>G153</f>
        <v>78.3</v>
      </c>
      <c r="H152" s="5">
        <f t="shared" ref="H152:I152" si="51">H153</f>
        <v>110</v>
      </c>
      <c r="I152" s="5">
        <f t="shared" si="51"/>
        <v>110</v>
      </c>
    </row>
    <row r="153" spans="1:9" x14ac:dyDescent="0.25">
      <c r="A153" s="2" t="s">
        <v>232</v>
      </c>
      <c r="B153" s="3"/>
      <c r="C153" s="3" t="s">
        <v>24</v>
      </c>
      <c r="D153" s="3" t="s">
        <v>64</v>
      </c>
      <c r="E153" s="3" t="s">
        <v>311</v>
      </c>
      <c r="F153" s="3"/>
      <c r="G153" s="5">
        <f>G154</f>
        <v>78.3</v>
      </c>
      <c r="H153" s="5">
        <f t="shared" ref="H153:I153" si="52">H154</f>
        <v>110</v>
      </c>
      <c r="I153" s="5">
        <f t="shared" si="52"/>
        <v>110</v>
      </c>
    </row>
    <row r="154" spans="1:9" ht="31.5" x14ac:dyDescent="0.25">
      <c r="A154" s="2" t="s">
        <v>22</v>
      </c>
      <c r="B154" s="3"/>
      <c r="C154" s="3" t="s">
        <v>24</v>
      </c>
      <c r="D154" s="3" t="s">
        <v>64</v>
      </c>
      <c r="E154" s="3" t="s">
        <v>311</v>
      </c>
      <c r="F154" s="3" t="s">
        <v>32</v>
      </c>
      <c r="G154" s="5">
        <v>78.3</v>
      </c>
      <c r="H154" s="5">
        <v>110</v>
      </c>
      <c r="I154" s="5">
        <v>110</v>
      </c>
    </row>
    <row r="155" spans="1:9" x14ac:dyDescent="0.25">
      <c r="A155" s="2" t="s">
        <v>82</v>
      </c>
      <c r="B155" s="3"/>
      <c r="C155" s="3" t="s">
        <v>24</v>
      </c>
      <c r="D155" s="3" t="s">
        <v>64</v>
      </c>
      <c r="E155" s="3" t="s">
        <v>83</v>
      </c>
      <c r="F155" s="3"/>
      <c r="G155" s="5">
        <f>G156</f>
        <v>10</v>
      </c>
      <c r="H155" s="5"/>
      <c r="I155" s="5"/>
    </row>
    <row r="156" spans="1:9" ht="31.5" x14ac:dyDescent="0.25">
      <c r="A156" s="2" t="s">
        <v>864</v>
      </c>
      <c r="B156" s="3"/>
      <c r="C156" s="3" t="s">
        <v>24</v>
      </c>
      <c r="D156" s="3" t="s">
        <v>64</v>
      </c>
      <c r="E156" s="3" t="s">
        <v>863</v>
      </c>
      <c r="F156" s="3"/>
      <c r="G156" s="5">
        <f>G157</f>
        <v>10</v>
      </c>
      <c r="H156" s="5"/>
      <c r="I156" s="5"/>
    </row>
    <row r="157" spans="1:9" ht="31.5" x14ac:dyDescent="0.25">
      <c r="A157" s="2" t="s">
        <v>864</v>
      </c>
      <c r="B157" s="3"/>
      <c r="C157" s="3" t="s">
        <v>24</v>
      </c>
      <c r="D157" s="3" t="s">
        <v>64</v>
      </c>
      <c r="E157" s="3" t="s">
        <v>863</v>
      </c>
      <c r="F157" s="3" t="s">
        <v>36</v>
      </c>
      <c r="G157" s="5">
        <f>441-431</f>
        <v>10</v>
      </c>
      <c r="H157" s="5"/>
      <c r="I157" s="5"/>
    </row>
    <row r="158" spans="1:9" ht="31.5" x14ac:dyDescent="0.25">
      <c r="A158" s="2" t="s">
        <v>122</v>
      </c>
      <c r="B158" s="3"/>
      <c r="C158" s="3" t="s">
        <v>24</v>
      </c>
      <c r="D158" s="3" t="s">
        <v>14</v>
      </c>
      <c r="E158" s="3"/>
      <c r="F158" s="3"/>
      <c r="G158" s="5">
        <f>G159+G171+G185+G176</f>
        <v>24250.7</v>
      </c>
      <c r="H158" s="5">
        <f t="shared" ref="H158:I158" si="53">H159+H171+H185+H176</f>
        <v>21941.200000000001</v>
      </c>
      <c r="I158" s="5">
        <f t="shared" si="53"/>
        <v>22502.899999999998</v>
      </c>
    </row>
    <row r="159" spans="1:9" ht="31.5" x14ac:dyDescent="0.25">
      <c r="A159" s="100" t="s">
        <v>258</v>
      </c>
      <c r="B159" s="97"/>
      <c r="C159" s="97" t="s">
        <v>24</v>
      </c>
      <c r="D159" s="97" t="s">
        <v>14</v>
      </c>
      <c r="E159" s="97" t="s">
        <v>152</v>
      </c>
      <c r="F159" s="97"/>
      <c r="G159" s="5">
        <f>G160+G164</f>
        <v>5201.7999999999993</v>
      </c>
      <c r="H159" s="5">
        <f t="shared" ref="H159:I159" si="54">H160+H164</f>
        <v>1948.9</v>
      </c>
      <c r="I159" s="5">
        <f t="shared" si="54"/>
        <v>4382.0999999999995</v>
      </c>
    </row>
    <row r="160" spans="1:9" hidden="1" x14ac:dyDescent="0.25">
      <c r="A160" s="2" t="s">
        <v>205</v>
      </c>
      <c r="B160" s="3"/>
      <c r="C160" s="3" t="s">
        <v>656</v>
      </c>
      <c r="D160" s="3" t="s">
        <v>14</v>
      </c>
      <c r="E160" s="3" t="s">
        <v>657</v>
      </c>
      <c r="F160" s="3"/>
      <c r="G160" s="5">
        <f>G161</f>
        <v>0</v>
      </c>
      <c r="H160" s="5">
        <f t="shared" ref="H160:I160" si="55">H161</f>
        <v>0</v>
      </c>
      <c r="I160" s="5">
        <f t="shared" si="55"/>
        <v>0</v>
      </c>
    </row>
    <row r="161" spans="1:9" ht="31.5" hidden="1" x14ac:dyDescent="0.25">
      <c r="A161" s="2" t="s">
        <v>661</v>
      </c>
      <c r="B161" s="3"/>
      <c r="C161" s="3" t="s">
        <v>656</v>
      </c>
      <c r="D161" s="3" t="s">
        <v>14</v>
      </c>
      <c r="E161" s="3" t="s">
        <v>658</v>
      </c>
      <c r="F161" s="3"/>
      <c r="G161" s="5">
        <f>G162</f>
        <v>0</v>
      </c>
      <c r="H161" s="5">
        <f t="shared" ref="H161:I161" si="56">H162</f>
        <v>0</v>
      </c>
      <c r="I161" s="5">
        <f t="shared" si="56"/>
        <v>0</v>
      </c>
    </row>
    <row r="162" spans="1:9" ht="31.5" hidden="1" x14ac:dyDescent="0.25">
      <c r="A162" s="2" t="s">
        <v>659</v>
      </c>
      <c r="B162" s="3"/>
      <c r="C162" s="3" t="s">
        <v>24</v>
      </c>
      <c r="D162" s="3" t="s">
        <v>14</v>
      </c>
      <c r="E162" s="3" t="s">
        <v>660</v>
      </c>
      <c r="F162" s="3"/>
      <c r="G162" s="5">
        <f>G163</f>
        <v>0</v>
      </c>
      <c r="H162" s="5">
        <f t="shared" ref="H162:I162" si="57">H163</f>
        <v>0</v>
      </c>
      <c r="I162" s="5">
        <f t="shared" si="57"/>
        <v>0</v>
      </c>
    </row>
    <row r="163" spans="1:9" ht="31.5" hidden="1" x14ac:dyDescent="0.25">
      <c r="A163" s="2" t="s">
        <v>22</v>
      </c>
      <c r="B163" s="3"/>
      <c r="C163" s="3" t="s">
        <v>24</v>
      </c>
      <c r="D163" s="3" t="s">
        <v>14</v>
      </c>
      <c r="E163" s="3" t="s">
        <v>660</v>
      </c>
      <c r="F163" s="3" t="s">
        <v>32</v>
      </c>
      <c r="G163" s="5">
        <v>0</v>
      </c>
      <c r="H163" s="5"/>
      <c r="I163" s="5"/>
    </row>
    <row r="164" spans="1:9" x14ac:dyDescent="0.25">
      <c r="A164" s="2" t="s">
        <v>166</v>
      </c>
      <c r="B164" s="3"/>
      <c r="C164" s="3" t="s">
        <v>24</v>
      </c>
      <c r="D164" s="3" t="s">
        <v>14</v>
      </c>
      <c r="E164" s="3" t="s">
        <v>307</v>
      </c>
      <c r="F164" s="3"/>
      <c r="G164" s="5">
        <f>G165+G168</f>
        <v>5201.7999999999993</v>
      </c>
      <c r="H164" s="5">
        <f t="shared" ref="H164:I164" si="58">H165+H168</f>
        <v>1948.9</v>
      </c>
      <c r="I164" s="5">
        <f t="shared" si="58"/>
        <v>4382.0999999999995</v>
      </c>
    </row>
    <row r="165" spans="1:9" ht="47.25" x14ac:dyDescent="0.25">
      <c r="A165" s="2" t="s">
        <v>312</v>
      </c>
      <c r="B165" s="3"/>
      <c r="C165" s="3" t="s">
        <v>24</v>
      </c>
      <c r="D165" s="3" t="s">
        <v>14</v>
      </c>
      <c r="E165" s="3" t="s">
        <v>313</v>
      </c>
      <c r="F165" s="3"/>
      <c r="G165" s="5">
        <f>G166</f>
        <v>4998.5999999999995</v>
      </c>
      <c r="H165" s="5">
        <f t="shared" ref="H165:I165" si="59">H166</f>
        <v>1734.5</v>
      </c>
      <c r="I165" s="5">
        <f t="shared" si="59"/>
        <v>4167.7</v>
      </c>
    </row>
    <row r="166" spans="1:9" x14ac:dyDescent="0.25">
      <c r="A166" s="2" t="s">
        <v>232</v>
      </c>
      <c r="B166" s="3"/>
      <c r="C166" s="3" t="s">
        <v>24</v>
      </c>
      <c r="D166" s="3" t="s">
        <v>14</v>
      </c>
      <c r="E166" s="3" t="s">
        <v>314</v>
      </c>
      <c r="F166" s="3"/>
      <c r="G166" s="5">
        <f>G167</f>
        <v>4998.5999999999995</v>
      </c>
      <c r="H166" s="5">
        <f t="shared" ref="H166:I166" si="60">H167</f>
        <v>1734.5</v>
      </c>
      <c r="I166" s="5">
        <f t="shared" si="60"/>
        <v>4167.7</v>
      </c>
    </row>
    <row r="167" spans="1:9" ht="31.5" x14ac:dyDescent="0.25">
      <c r="A167" s="2" t="s">
        <v>22</v>
      </c>
      <c r="B167" s="3"/>
      <c r="C167" s="3" t="s">
        <v>24</v>
      </c>
      <c r="D167" s="3" t="s">
        <v>14</v>
      </c>
      <c r="E167" s="3" t="s">
        <v>314</v>
      </c>
      <c r="F167" s="3" t="s">
        <v>32</v>
      </c>
      <c r="G167" s="5">
        <f>5265.9-267.3</f>
        <v>4998.5999999999995</v>
      </c>
      <c r="H167" s="5">
        <f>4167.7-561.7-773-1098.5</f>
        <v>1734.5</v>
      </c>
      <c r="I167" s="5">
        <v>4167.7</v>
      </c>
    </row>
    <row r="168" spans="1:9" ht="32.25" customHeight="1" x14ac:dyDescent="0.25">
      <c r="A168" s="2" t="s">
        <v>315</v>
      </c>
      <c r="B168" s="3"/>
      <c r="C168" s="3" t="s">
        <v>24</v>
      </c>
      <c r="D168" s="3" t="s">
        <v>14</v>
      </c>
      <c r="E168" s="3" t="s">
        <v>316</v>
      </c>
      <c r="F168" s="3"/>
      <c r="G168" s="5">
        <f>G169</f>
        <v>203.20000000000002</v>
      </c>
      <c r="H168" s="5">
        <f t="shared" ref="H168:I169" si="61">H169</f>
        <v>214.4</v>
      </c>
      <c r="I168" s="5">
        <f t="shared" si="61"/>
        <v>214.4</v>
      </c>
    </row>
    <row r="169" spans="1:9" x14ac:dyDescent="0.25">
      <c r="A169" s="2" t="s">
        <v>232</v>
      </c>
      <c r="B169" s="3"/>
      <c r="C169" s="3" t="s">
        <v>24</v>
      </c>
      <c r="D169" s="3" t="s">
        <v>14</v>
      </c>
      <c r="E169" s="3" t="s">
        <v>317</v>
      </c>
      <c r="F169" s="3"/>
      <c r="G169" s="5">
        <f>G170</f>
        <v>203.20000000000002</v>
      </c>
      <c r="H169" s="5">
        <f t="shared" si="61"/>
        <v>214.4</v>
      </c>
      <c r="I169" s="5">
        <f t="shared" si="61"/>
        <v>214.4</v>
      </c>
    </row>
    <row r="170" spans="1:9" ht="31.5" x14ac:dyDescent="0.25">
      <c r="A170" s="2" t="s">
        <v>22</v>
      </c>
      <c r="B170" s="3"/>
      <c r="C170" s="3" t="s">
        <v>24</v>
      </c>
      <c r="D170" s="3" t="s">
        <v>14</v>
      </c>
      <c r="E170" s="3" t="s">
        <v>317</v>
      </c>
      <c r="F170" s="3" t="s">
        <v>32</v>
      </c>
      <c r="G170" s="5">
        <f>214.4-11.2</f>
        <v>203.20000000000002</v>
      </c>
      <c r="H170" s="5">
        <v>214.4</v>
      </c>
      <c r="I170" s="5">
        <v>214.4</v>
      </c>
    </row>
    <row r="171" spans="1:9" s="96" customFormat="1" ht="31.5" x14ac:dyDescent="0.25">
      <c r="A171" s="88" t="s">
        <v>125</v>
      </c>
      <c r="B171" s="97"/>
      <c r="C171" s="97" t="s">
        <v>24</v>
      </c>
      <c r="D171" s="97" t="s">
        <v>14</v>
      </c>
      <c r="E171" s="97" t="s">
        <v>153</v>
      </c>
      <c r="F171" s="97"/>
      <c r="G171" s="98">
        <f>G172</f>
        <v>0</v>
      </c>
      <c r="H171" s="98">
        <f t="shared" ref="H171:I171" si="62">H172</f>
        <v>12</v>
      </c>
      <c r="I171" s="98">
        <f t="shared" si="62"/>
        <v>12</v>
      </c>
    </row>
    <row r="172" spans="1:9" x14ac:dyDescent="0.25">
      <c r="A172" s="214" t="s">
        <v>166</v>
      </c>
      <c r="B172" s="3"/>
      <c r="C172" s="3" t="s">
        <v>24</v>
      </c>
      <c r="D172" s="3" t="s">
        <v>14</v>
      </c>
      <c r="E172" s="3" t="s">
        <v>203</v>
      </c>
      <c r="F172" s="3"/>
      <c r="G172" s="5">
        <f>G173</f>
        <v>0</v>
      </c>
      <c r="H172" s="5">
        <f t="shared" ref="H172:I172" si="63">H173</f>
        <v>12</v>
      </c>
      <c r="I172" s="5">
        <f t="shared" si="63"/>
        <v>12</v>
      </c>
    </row>
    <row r="173" spans="1:9" ht="31.5" x14ac:dyDescent="0.25">
      <c r="A173" s="214" t="s">
        <v>255</v>
      </c>
      <c r="B173" s="3"/>
      <c r="C173" s="3" t="s">
        <v>24</v>
      </c>
      <c r="D173" s="3" t="s">
        <v>14</v>
      </c>
      <c r="E173" s="3" t="s">
        <v>204</v>
      </c>
      <c r="F173" s="3"/>
      <c r="G173" s="5">
        <f>SUM(G174)</f>
        <v>0</v>
      </c>
      <c r="H173" s="5">
        <f t="shared" ref="H173:I174" si="64">SUM(H174)</f>
        <v>12</v>
      </c>
      <c r="I173" s="5">
        <f t="shared" si="64"/>
        <v>12</v>
      </c>
    </row>
    <row r="174" spans="1:9" ht="141.75" x14ac:dyDescent="0.25">
      <c r="A174" s="201" t="s">
        <v>742</v>
      </c>
      <c r="B174" s="3"/>
      <c r="C174" s="3" t="s">
        <v>24</v>
      </c>
      <c r="D174" s="3" t="s">
        <v>14</v>
      </c>
      <c r="E174" s="4" t="s">
        <v>998</v>
      </c>
      <c r="F174" s="3"/>
      <c r="G174" s="5">
        <f>SUM(G175)</f>
        <v>0</v>
      </c>
      <c r="H174" s="5">
        <f t="shared" si="64"/>
        <v>12</v>
      </c>
      <c r="I174" s="5">
        <f t="shared" si="64"/>
        <v>12</v>
      </c>
    </row>
    <row r="175" spans="1:9" ht="47.25" x14ac:dyDescent="0.25">
      <c r="A175" s="2" t="s">
        <v>21</v>
      </c>
      <c r="B175" s="3"/>
      <c r="C175" s="3" t="s">
        <v>24</v>
      </c>
      <c r="D175" s="3" t="s">
        <v>14</v>
      </c>
      <c r="E175" s="4" t="s">
        <v>998</v>
      </c>
      <c r="F175" s="3" t="s">
        <v>31</v>
      </c>
      <c r="G175" s="5"/>
      <c r="H175" s="5">
        <v>12</v>
      </c>
      <c r="I175" s="5">
        <v>12</v>
      </c>
    </row>
    <row r="176" spans="1:9" ht="31.5" x14ac:dyDescent="0.25">
      <c r="A176" s="2" t="s">
        <v>117</v>
      </c>
      <c r="B176" s="3"/>
      <c r="C176" s="3" t="s">
        <v>24</v>
      </c>
      <c r="D176" s="3" t="s">
        <v>14</v>
      </c>
      <c r="E176" s="20" t="s">
        <v>274</v>
      </c>
      <c r="F176" s="3"/>
      <c r="G176" s="5">
        <f>G177+G181</f>
        <v>18548.900000000001</v>
      </c>
      <c r="H176" s="5">
        <f t="shared" ref="H176:I176" si="65">H177+H181</f>
        <v>19480.3</v>
      </c>
      <c r="I176" s="5">
        <f t="shared" si="65"/>
        <v>17608.8</v>
      </c>
    </row>
    <row r="177" spans="1:9" x14ac:dyDescent="0.25">
      <c r="A177" s="50" t="s">
        <v>205</v>
      </c>
      <c r="B177" s="47"/>
      <c r="C177" s="3" t="s">
        <v>24</v>
      </c>
      <c r="D177" s="3" t="s">
        <v>14</v>
      </c>
      <c r="E177" s="20" t="s">
        <v>673</v>
      </c>
      <c r="F177" s="20"/>
      <c r="G177" s="5">
        <f>SUM(G178)</f>
        <v>5212.1000000000004</v>
      </c>
      <c r="H177" s="5">
        <f t="shared" ref="H177:I179" si="66">SUM(H178)</f>
        <v>7608.8</v>
      </c>
      <c r="I177" s="5">
        <f t="shared" si="66"/>
        <v>7608.8</v>
      </c>
    </row>
    <row r="178" spans="1:9" ht="31.5" x14ac:dyDescent="0.25">
      <c r="A178" s="83" t="s">
        <v>680</v>
      </c>
      <c r="B178" s="47"/>
      <c r="C178" s="3" t="s">
        <v>24</v>
      </c>
      <c r="D178" s="3" t="s">
        <v>14</v>
      </c>
      <c r="E178" s="20" t="s">
        <v>674</v>
      </c>
      <c r="F178" s="20"/>
      <c r="G178" s="5">
        <f>SUM(G179)</f>
        <v>5212.1000000000004</v>
      </c>
      <c r="H178" s="5">
        <f t="shared" si="66"/>
        <v>7608.8</v>
      </c>
      <c r="I178" s="5">
        <f t="shared" si="66"/>
        <v>7608.8</v>
      </c>
    </row>
    <row r="179" spans="1:9" ht="47.25" x14ac:dyDescent="0.25">
      <c r="A179" s="83" t="s">
        <v>675</v>
      </c>
      <c r="B179" s="47"/>
      <c r="C179" s="3" t="s">
        <v>24</v>
      </c>
      <c r="D179" s="3" t="s">
        <v>14</v>
      </c>
      <c r="E179" s="20" t="s">
        <v>676</v>
      </c>
      <c r="F179" s="20"/>
      <c r="G179" s="5">
        <f>SUM(G180)</f>
        <v>5212.1000000000004</v>
      </c>
      <c r="H179" s="5">
        <f t="shared" si="66"/>
        <v>7608.8</v>
      </c>
      <c r="I179" s="5">
        <f t="shared" si="66"/>
        <v>7608.8</v>
      </c>
    </row>
    <row r="180" spans="1:9" ht="31.5" x14ac:dyDescent="0.25">
      <c r="A180" s="201" t="s">
        <v>22</v>
      </c>
      <c r="B180" s="47"/>
      <c r="C180" s="3" t="s">
        <v>24</v>
      </c>
      <c r="D180" s="3" t="s">
        <v>14</v>
      </c>
      <c r="E180" s="20" t="s">
        <v>676</v>
      </c>
      <c r="F180" s="20">
        <v>200</v>
      </c>
      <c r="G180" s="5">
        <v>5212.1000000000004</v>
      </c>
      <c r="H180" s="5">
        <f>7601.2+7.6</f>
        <v>7608.8</v>
      </c>
      <c r="I180" s="5">
        <f>7601.2+7.6</f>
        <v>7608.8</v>
      </c>
    </row>
    <row r="181" spans="1:9" x14ac:dyDescent="0.25">
      <c r="A181" s="201" t="s">
        <v>166</v>
      </c>
      <c r="B181" s="47"/>
      <c r="C181" s="3" t="s">
        <v>24</v>
      </c>
      <c r="D181" s="3" t="s">
        <v>14</v>
      </c>
      <c r="E181" s="20" t="s">
        <v>677</v>
      </c>
      <c r="F181" s="20"/>
      <c r="G181" s="5">
        <f>SUM(G182)</f>
        <v>13336.8</v>
      </c>
      <c r="H181" s="5">
        <f t="shared" ref="H181:I183" si="67">SUM(H182)</f>
        <v>11871.5</v>
      </c>
      <c r="I181" s="5">
        <f t="shared" si="67"/>
        <v>10000</v>
      </c>
    </row>
    <row r="182" spans="1:9" ht="63" x14ac:dyDescent="0.25">
      <c r="A182" s="83" t="s">
        <v>681</v>
      </c>
      <c r="B182" s="47"/>
      <c r="C182" s="3" t="s">
        <v>24</v>
      </c>
      <c r="D182" s="3" t="s">
        <v>14</v>
      </c>
      <c r="E182" s="20" t="s">
        <v>678</v>
      </c>
      <c r="F182" s="20"/>
      <c r="G182" s="5">
        <f>SUM(G183)</f>
        <v>13336.8</v>
      </c>
      <c r="H182" s="5">
        <f t="shared" si="67"/>
        <v>11871.5</v>
      </c>
      <c r="I182" s="5">
        <f t="shared" si="67"/>
        <v>10000</v>
      </c>
    </row>
    <row r="183" spans="1:9" x14ac:dyDescent="0.25">
      <c r="A183" s="50" t="s">
        <v>18</v>
      </c>
      <c r="B183" s="47"/>
      <c r="C183" s="3" t="s">
        <v>24</v>
      </c>
      <c r="D183" s="3" t="s">
        <v>14</v>
      </c>
      <c r="E183" s="20" t="s">
        <v>679</v>
      </c>
      <c r="F183" s="20"/>
      <c r="G183" s="5">
        <f>SUM(G184)</f>
        <v>13336.8</v>
      </c>
      <c r="H183" s="5">
        <f t="shared" si="67"/>
        <v>11871.5</v>
      </c>
      <c r="I183" s="5">
        <f t="shared" si="67"/>
        <v>10000</v>
      </c>
    </row>
    <row r="184" spans="1:9" ht="31.5" x14ac:dyDescent="0.25">
      <c r="A184" s="201" t="s">
        <v>22</v>
      </c>
      <c r="B184" s="47"/>
      <c r="C184" s="3" t="s">
        <v>24</v>
      </c>
      <c r="D184" s="3" t="s">
        <v>14</v>
      </c>
      <c r="E184" s="20" t="s">
        <v>679</v>
      </c>
      <c r="F184" s="20">
        <v>200</v>
      </c>
      <c r="G184" s="5">
        <f>15321.8-1985</f>
        <v>13336.8</v>
      </c>
      <c r="H184" s="5">
        <f>10000-113.5+1985</f>
        <v>11871.5</v>
      </c>
      <c r="I184" s="5">
        <v>10000</v>
      </c>
    </row>
    <row r="185" spans="1:9" x14ac:dyDescent="0.25">
      <c r="A185" s="100" t="s">
        <v>82</v>
      </c>
      <c r="B185" s="97"/>
      <c r="C185" s="97" t="s">
        <v>24</v>
      </c>
      <c r="D185" s="97" t="s">
        <v>14</v>
      </c>
      <c r="E185" s="97" t="s">
        <v>83</v>
      </c>
      <c r="F185" s="97"/>
      <c r="G185" s="98">
        <f>SUM(G186)</f>
        <v>500</v>
      </c>
      <c r="H185" s="98">
        <f t="shared" ref="H185:I185" si="68">SUM(H186)</f>
        <v>500</v>
      </c>
      <c r="I185" s="98">
        <f t="shared" si="68"/>
        <v>500</v>
      </c>
    </row>
    <row r="186" spans="1:9" ht="31.5" x14ac:dyDescent="0.25">
      <c r="A186" s="2" t="s">
        <v>101</v>
      </c>
      <c r="B186" s="3"/>
      <c r="C186" s="3" t="s">
        <v>24</v>
      </c>
      <c r="D186" s="3" t="s">
        <v>14</v>
      </c>
      <c r="E186" s="3" t="s">
        <v>102</v>
      </c>
      <c r="F186" s="3"/>
      <c r="G186" s="5">
        <f>SUM(G187)</f>
        <v>500</v>
      </c>
      <c r="H186" s="5">
        <f>SUM(H187)</f>
        <v>500</v>
      </c>
      <c r="I186" s="5">
        <f>SUM(I187)</f>
        <v>500</v>
      </c>
    </row>
    <row r="187" spans="1:9" ht="31.5" x14ac:dyDescent="0.25">
      <c r="A187" s="2" t="s">
        <v>22</v>
      </c>
      <c r="B187" s="3"/>
      <c r="C187" s="3" t="s">
        <v>24</v>
      </c>
      <c r="D187" s="3" t="s">
        <v>14</v>
      </c>
      <c r="E187" s="3" t="s">
        <v>102</v>
      </c>
      <c r="F187" s="3" t="s">
        <v>32</v>
      </c>
      <c r="G187" s="5">
        <v>500</v>
      </c>
      <c r="H187" s="5">
        <v>500</v>
      </c>
      <c r="I187" s="5">
        <v>500</v>
      </c>
    </row>
    <row r="188" spans="1:9" ht="31.5" x14ac:dyDescent="0.25">
      <c r="A188" s="2" t="s">
        <v>936</v>
      </c>
      <c r="B188" s="3"/>
      <c r="C188" s="3" t="s">
        <v>24</v>
      </c>
      <c r="D188" s="3" t="s">
        <v>935</v>
      </c>
      <c r="E188" s="3"/>
      <c r="F188" s="3"/>
      <c r="G188" s="5">
        <f>G189</f>
        <v>45733.299999999996</v>
      </c>
      <c r="H188" s="5">
        <f t="shared" ref="H188:I188" si="69">H189</f>
        <v>1560.7</v>
      </c>
      <c r="I188" s="5">
        <f t="shared" si="69"/>
        <v>0</v>
      </c>
    </row>
    <row r="189" spans="1:9" ht="31.5" x14ac:dyDescent="0.25">
      <c r="A189" s="88" t="s">
        <v>148</v>
      </c>
      <c r="B189" s="93"/>
      <c r="C189" s="3" t="s">
        <v>24</v>
      </c>
      <c r="D189" s="3" t="s">
        <v>935</v>
      </c>
      <c r="E189" s="93" t="s">
        <v>149</v>
      </c>
      <c r="F189" s="93"/>
      <c r="G189" s="95">
        <f>G190</f>
        <v>45733.299999999996</v>
      </c>
      <c r="H189" s="95">
        <f>H190</f>
        <v>1560.7</v>
      </c>
      <c r="I189" s="95">
        <f t="shared" ref="H189:I194" si="70">I190</f>
        <v>0</v>
      </c>
    </row>
    <row r="190" spans="1:9" x14ac:dyDescent="0.25">
      <c r="A190" s="201" t="s">
        <v>166</v>
      </c>
      <c r="B190" s="202"/>
      <c r="C190" s="3" t="s">
        <v>24</v>
      </c>
      <c r="D190" s="3" t="s">
        <v>935</v>
      </c>
      <c r="E190" s="202" t="s">
        <v>180</v>
      </c>
      <c r="F190" s="202"/>
      <c r="G190" s="7">
        <f>G191+G196</f>
        <v>45733.299999999996</v>
      </c>
      <c r="H190" s="7">
        <f>H191+H196</f>
        <v>1560.7</v>
      </c>
      <c r="I190" s="7">
        <f t="shared" ref="I190" si="71">I191+I196</f>
        <v>0</v>
      </c>
    </row>
    <row r="191" spans="1:9" ht="31.5" x14ac:dyDescent="0.25">
      <c r="A191" s="201" t="s">
        <v>230</v>
      </c>
      <c r="B191" s="202"/>
      <c r="C191" s="3" t="s">
        <v>24</v>
      </c>
      <c r="D191" s="3" t="s">
        <v>935</v>
      </c>
      <c r="E191" s="202" t="s">
        <v>181</v>
      </c>
      <c r="F191" s="202"/>
      <c r="G191" s="7">
        <f>G194+G192</f>
        <v>45111.6</v>
      </c>
      <c r="H191" s="7">
        <f>H194+H192</f>
        <v>1560.7</v>
      </c>
      <c r="I191" s="7">
        <f>I194</f>
        <v>0</v>
      </c>
    </row>
    <row r="192" spans="1:9" x14ac:dyDescent="0.25">
      <c r="A192" s="50" t="s">
        <v>18</v>
      </c>
      <c r="B192" s="221"/>
      <c r="C192" s="3" t="s">
        <v>24</v>
      </c>
      <c r="D192" s="3" t="s">
        <v>935</v>
      </c>
      <c r="E192" s="221" t="s">
        <v>251</v>
      </c>
      <c r="F192" s="221"/>
      <c r="G192" s="7">
        <f>G193</f>
        <v>66.599999999999994</v>
      </c>
      <c r="H192" s="7">
        <f>H193</f>
        <v>1560.7</v>
      </c>
      <c r="I192" s="7"/>
    </row>
    <row r="193" spans="1:9" ht="31.5" x14ac:dyDescent="0.25">
      <c r="A193" s="220" t="s">
        <v>22</v>
      </c>
      <c r="B193" s="221"/>
      <c r="C193" s="3" t="s">
        <v>24</v>
      </c>
      <c r="D193" s="3" t="s">
        <v>935</v>
      </c>
      <c r="E193" s="221" t="s">
        <v>251</v>
      </c>
      <c r="F193" s="221" t="s">
        <v>32</v>
      </c>
      <c r="G193" s="7">
        <v>66.599999999999994</v>
      </c>
      <c r="H193" s="7">
        <v>1560.7</v>
      </c>
      <c r="I193" s="7"/>
    </row>
    <row r="194" spans="1:9" ht="47.25" x14ac:dyDescent="0.25">
      <c r="A194" s="201" t="s">
        <v>945</v>
      </c>
      <c r="B194" s="202"/>
      <c r="C194" s="3" t="s">
        <v>24</v>
      </c>
      <c r="D194" s="3" t="s">
        <v>935</v>
      </c>
      <c r="E194" s="202" t="s">
        <v>733</v>
      </c>
      <c r="F194" s="202"/>
      <c r="G194" s="7">
        <f>G195</f>
        <v>45045</v>
      </c>
      <c r="H194" s="7">
        <f t="shared" si="70"/>
        <v>0</v>
      </c>
      <c r="I194" s="7">
        <f t="shared" si="70"/>
        <v>0</v>
      </c>
    </row>
    <row r="195" spans="1:9" ht="31.5" x14ac:dyDescent="0.25">
      <c r="A195" s="201" t="s">
        <v>22</v>
      </c>
      <c r="B195" s="202"/>
      <c r="C195" s="3" t="s">
        <v>24</v>
      </c>
      <c r="D195" s="3" t="s">
        <v>935</v>
      </c>
      <c r="E195" s="202" t="s">
        <v>733</v>
      </c>
      <c r="F195" s="202" t="s">
        <v>32</v>
      </c>
      <c r="G195" s="7">
        <v>45045</v>
      </c>
      <c r="H195" s="7"/>
      <c r="I195" s="7"/>
    </row>
    <row r="196" spans="1:9" ht="31.5" x14ac:dyDescent="0.25">
      <c r="A196" s="201" t="s">
        <v>994</v>
      </c>
      <c r="B196" s="202"/>
      <c r="C196" s="3" t="s">
        <v>24</v>
      </c>
      <c r="D196" s="3" t="s">
        <v>935</v>
      </c>
      <c r="E196" s="202" t="s">
        <v>231</v>
      </c>
      <c r="F196" s="202"/>
      <c r="G196" s="7">
        <f>G197</f>
        <v>621.70000000000005</v>
      </c>
      <c r="H196" s="7">
        <f t="shared" ref="H196:I197" si="72">H197</f>
        <v>0</v>
      </c>
      <c r="I196" s="7">
        <f t="shared" si="72"/>
        <v>0</v>
      </c>
    </row>
    <row r="197" spans="1:9" ht="31.5" x14ac:dyDescent="0.25">
      <c r="A197" s="201" t="s">
        <v>974</v>
      </c>
      <c r="B197" s="202"/>
      <c r="C197" s="3" t="s">
        <v>24</v>
      </c>
      <c r="D197" s="3" t="s">
        <v>935</v>
      </c>
      <c r="E197" s="202" t="s">
        <v>973</v>
      </c>
      <c r="F197" s="202"/>
      <c r="G197" s="7">
        <f>G198</f>
        <v>621.70000000000005</v>
      </c>
      <c r="H197" s="7">
        <f t="shared" si="72"/>
        <v>0</v>
      </c>
      <c r="I197" s="7">
        <f t="shared" si="72"/>
        <v>0</v>
      </c>
    </row>
    <row r="198" spans="1:9" ht="47.25" x14ac:dyDescent="0.25">
      <c r="A198" s="2" t="s">
        <v>21</v>
      </c>
      <c r="B198" s="202"/>
      <c r="C198" s="3" t="s">
        <v>24</v>
      </c>
      <c r="D198" s="3" t="s">
        <v>935</v>
      </c>
      <c r="E198" s="202" t="s">
        <v>973</v>
      </c>
      <c r="F198" s="202" t="s">
        <v>31</v>
      </c>
      <c r="G198" s="7">
        <v>621.70000000000005</v>
      </c>
      <c r="H198" s="7"/>
      <c r="I198" s="7"/>
    </row>
    <row r="199" spans="1:9" x14ac:dyDescent="0.25">
      <c r="A199" s="201" t="s">
        <v>6</v>
      </c>
      <c r="B199" s="18"/>
      <c r="C199" s="202" t="s">
        <v>7</v>
      </c>
      <c r="D199" s="20"/>
      <c r="E199" s="20"/>
      <c r="F199" s="20"/>
      <c r="G199" s="7">
        <f>G200+G231+G316</f>
        <v>1396416.2</v>
      </c>
      <c r="H199" s="7">
        <f>H200+H231+H316</f>
        <v>838519.6</v>
      </c>
      <c r="I199" s="7">
        <f>I200+I231+I316</f>
        <v>857201.80000000016</v>
      </c>
    </row>
    <row r="200" spans="1:9" x14ac:dyDescent="0.25">
      <c r="A200" s="2" t="s">
        <v>8</v>
      </c>
      <c r="B200" s="3"/>
      <c r="C200" s="3" t="s">
        <v>7</v>
      </c>
      <c r="D200" s="3" t="s">
        <v>9</v>
      </c>
      <c r="E200" s="3"/>
      <c r="F200" s="3"/>
      <c r="G200" s="5">
        <f>SUM(G201)+G210+G228</f>
        <v>649744.79999999993</v>
      </c>
      <c r="H200" s="5">
        <f t="shared" ref="H200:I200" si="73">SUM(H201)+H210</f>
        <v>484595.10000000003</v>
      </c>
      <c r="I200" s="5">
        <f t="shared" si="73"/>
        <v>457662.70000000007</v>
      </c>
    </row>
    <row r="201" spans="1:9" s="96" customFormat="1" ht="31.5" x14ac:dyDescent="0.25">
      <c r="A201" s="88" t="s">
        <v>259</v>
      </c>
      <c r="B201" s="97"/>
      <c r="C201" s="97" t="s">
        <v>7</v>
      </c>
      <c r="D201" s="97" t="s">
        <v>9</v>
      </c>
      <c r="E201" s="97" t="s">
        <v>156</v>
      </c>
      <c r="F201" s="97"/>
      <c r="G201" s="98">
        <f>G206+G202</f>
        <v>12700.4</v>
      </c>
      <c r="H201" s="98">
        <f t="shared" ref="H201:I201" si="74">H206+H202</f>
        <v>0</v>
      </c>
      <c r="I201" s="98">
        <f t="shared" si="74"/>
        <v>0</v>
      </c>
    </row>
    <row r="202" spans="1:9" s="96" customFormat="1" x14ac:dyDescent="0.25">
      <c r="A202" s="201" t="s">
        <v>205</v>
      </c>
      <c r="B202" s="97"/>
      <c r="C202" s="3" t="s">
        <v>7</v>
      </c>
      <c r="D202" s="3" t="s">
        <v>9</v>
      </c>
      <c r="E202" s="3" t="s">
        <v>662</v>
      </c>
      <c r="F202" s="97"/>
      <c r="G202" s="5">
        <f>G203</f>
        <v>12537.4</v>
      </c>
      <c r="H202" s="5"/>
      <c r="I202" s="5"/>
    </row>
    <row r="203" spans="1:9" s="96" customFormat="1" ht="31.5" x14ac:dyDescent="0.25">
      <c r="A203" s="201" t="s">
        <v>511</v>
      </c>
      <c r="B203" s="97"/>
      <c r="C203" s="3" t="s">
        <v>7</v>
      </c>
      <c r="D203" s="3" t="s">
        <v>9</v>
      </c>
      <c r="E203" s="3" t="s">
        <v>865</v>
      </c>
      <c r="F203" s="97"/>
      <c r="G203" s="5">
        <f>G204</f>
        <v>12537.4</v>
      </c>
      <c r="H203" s="5"/>
      <c r="I203" s="5"/>
    </row>
    <row r="204" spans="1:9" s="96" customFormat="1" ht="63" x14ac:dyDescent="0.25">
      <c r="A204" s="201" t="s">
        <v>513</v>
      </c>
      <c r="B204" s="97"/>
      <c r="C204" s="3" t="s">
        <v>7</v>
      </c>
      <c r="D204" s="3" t="s">
        <v>9</v>
      </c>
      <c r="E204" s="3" t="s">
        <v>866</v>
      </c>
      <c r="F204" s="97"/>
      <c r="G204" s="5">
        <f>G205</f>
        <v>12537.4</v>
      </c>
      <c r="H204" s="5"/>
      <c r="I204" s="5"/>
    </row>
    <row r="205" spans="1:9" s="96" customFormat="1" ht="31.5" x14ac:dyDescent="0.25">
      <c r="A205" s="21" t="s">
        <v>100</v>
      </c>
      <c r="B205" s="97"/>
      <c r="C205" s="3" t="s">
        <v>7</v>
      </c>
      <c r="D205" s="3" t="s">
        <v>9</v>
      </c>
      <c r="E205" s="3" t="s">
        <v>866</v>
      </c>
      <c r="F205" s="3" t="s">
        <v>95</v>
      </c>
      <c r="G205" s="5">
        <v>12537.4</v>
      </c>
      <c r="H205" s="5"/>
      <c r="I205" s="5"/>
    </row>
    <row r="206" spans="1:9" x14ac:dyDescent="0.25">
      <c r="A206" s="22" t="s">
        <v>318</v>
      </c>
      <c r="B206" s="3"/>
      <c r="C206" s="3" t="s">
        <v>7</v>
      </c>
      <c r="D206" s="3" t="s">
        <v>9</v>
      </c>
      <c r="E206" s="4" t="s">
        <v>319</v>
      </c>
      <c r="F206" s="3"/>
      <c r="G206" s="5">
        <f>G207</f>
        <v>163</v>
      </c>
      <c r="H206" s="5">
        <f t="shared" ref="H206:I206" si="75">H207</f>
        <v>0</v>
      </c>
      <c r="I206" s="5">
        <f t="shared" si="75"/>
        <v>0</v>
      </c>
    </row>
    <row r="207" spans="1:9" ht="47.25" x14ac:dyDescent="0.25">
      <c r="A207" s="50" t="s">
        <v>718</v>
      </c>
      <c r="B207" s="3"/>
      <c r="C207" s="3" t="s">
        <v>7</v>
      </c>
      <c r="D207" s="3" t="s">
        <v>9</v>
      </c>
      <c r="E207" s="20" t="s">
        <v>326</v>
      </c>
      <c r="F207" s="3"/>
      <c r="G207" s="5">
        <f>G208</f>
        <v>163</v>
      </c>
      <c r="H207" s="5">
        <f t="shared" ref="H207:I207" si="76">H208</f>
        <v>0</v>
      </c>
      <c r="I207" s="5">
        <f t="shared" si="76"/>
        <v>0</v>
      </c>
    </row>
    <row r="208" spans="1:9" ht="31.5" x14ac:dyDescent="0.25">
      <c r="A208" s="50" t="s">
        <v>322</v>
      </c>
      <c r="B208" s="3"/>
      <c r="C208" s="3" t="s">
        <v>7</v>
      </c>
      <c r="D208" s="3" t="s">
        <v>9</v>
      </c>
      <c r="E208" s="20" t="s">
        <v>327</v>
      </c>
      <c r="F208" s="3"/>
      <c r="G208" s="5">
        <f>G209</f>
        <v>163</v>
      </c>
      <c r="H208" s="5">
        <f t="shared" ref="H208:I208" si="77">H209</f>
        <v>0</v>
      </c>
      <c r="I208" s="5">
        <f t="shared" si="77"/>
        <v>0</v>
      </c>
    </row>
    <row r="209" spans="1:9" ht="31.5" x14ac:dyDescent="0.25">
      <c r="A209" s="21" t="s">
        <v>100</v>
      </c>
      <c r="B209" s="3"/>
      <c r="C209" s="3" t="s">
        <v>7</v>
      </c>
      <c r="D209" s="3" t="s">
        <v>9</v>
      </c>
      <c r="E209" s="20" t="s">
        <v>327</v>
      </c>
      <c r="F209" s="3" t="s">
        <v>95</v>
      </c>
      <c r="G209" s="5">
        <f>279.8-116.8</f>
        <v>163</v>
      </c>
      <c r="H209" s="5"/>
      <c r="I209" s="5"/>
    </row>
    <row r="210" spans="1:9" s="96" customFormat="1" ht="31.5" x14ac:dyDescent="0.25">
      <c r="A210" s="100" t="s">
        <v>267</v>
      </c>
      <c r="B210" s="97"/>
      <c r="C210" s="97" t="s">
        <v>7</v>
      </c>
      <c r="D210" s="97" t="s">
        <v>9</v>
      </c>
      <c r="E210" s="97" t="s">
        <v>266</v>
      </c>
      <c r="F210" s="97"/>
      <c r="G210" s="98">
        <f>G211+G220</f>
        <v>635915.29999999993</v>
      </c>
      <c r="H210" s="98">
        <f t="shared" ref="H210:I210" si="78">H211+H220</f>
        <v>484595.10000000003</v>
      </c>
      <c r="I210" s="98">
        <f t="shared" si="78"/>
        <v>457662.70000000007</v>
      </c>
    </row>
    <row r="211" spans="1:9" x14ac:dyDescent="0.25">
      <c r="A211" s="21" t="s">
        <v>205</v>
      </c>
      <c r="B211" s="47"/>
      <c r="C211" s="3" t="s">
        <v>7</v>
      </c>
      <c r="D211" s="3" t="s">
        <v>9</v>
      </c>
      <c r="E211" s="20" t="s">
        <v>510</v>
      </c>
      <c r="F211" s="20"/>
      <c r="G211" s="5">
        <f>G212+G215</f>
        <v>326107.19999999995</v>
      </c>
      <c r="H211" s="5">
        <f t="shared" ref="H211:I211" si="79">H212+H215</f>
        <v>190653.2</v>
      </c>
      <c r="I211" s="5">
        <f t="shared" si="79"/>
        <v>279698.30000000005</v>
      </c>
    </row>
    <row r="212" spans="1:9" ht="31.5" x14ac:dyDescent="0.25">
      <c r="A212" s="201" t="s">
        <v>511</v>
      </c>
      <c r="B212" s="47"/>
      <c r="C212" s="3" t="s">
        <v>7</v>
      </c>
      <c r="D212" s="3" t="s">
        <v>9</v>
      </c>
      <c r="E212" s="20" t="s">
        <v>512</v>
      </c>
      <c r="F212" s="20"/>
      <c r="G212" s="5">
        <f>G213</f>
        <v>54962.6</v>
      </c>
      <c r="H212" s="5">
        <f t="shared" ref="H212:I212" si="80">H213</f>
        <v>60750</v>
      </c>
      <c r="I212" s="5">
        <f t="shared" si="80"/>
        <v>67500</v>
      </c>
    </row>
    <row r="213" spans="1:9" ht="63" x14ac:dyDescent="0.25">
      <c r="A213" s="201" t="s">
        <v>513</v>
      </c>
      <c r="B213" s="47"/>
      <c r="C213" s="3" t="s">
        <v>7</v>
      </c>
      <c r="D213" s="3" t="s">
        <v>9</v>
      </c>
      <c r="E213" s="20" t="s">
        <v>514</v>
      </c>
      <c r="F213" s="20"/>
      <c r="G213" s="5">
        <f>G214</f>
        <v>54962.6</v>
      </c>
      <c r="H213" s="5">
        <f t="shared" ref="H213:I213" si="81">H214</f>
        <v>60750</v>
      </c>
      <c r="I213" s="5">
        <f t="shared" si="81"/>
        <v>67500</v>
      </c>
    </row>
    <row r="214" spans="1:9" ht="31.5" x14ac:dyDescent="0.25">
      <c r="A214" s="22" t="s">
        <v>22</v>
      </c>
      <c r="B214" s="47"/>
      <c r="C214" s="3" t="s">
        <v>7</v>
      </c>
      <c r="D214" s="3" t="s">
        <v>9</v>
      </c>
      <c r="E214" s="20" t="s">
        <v>514</v>
      </c>
      <c r="F214" s="20">
        <v>200</v>
      </c>
      <c r="G214" s="5">
        <v>54962.6</v>
      </c>
      <c r="H214" s="5">
        <v>60750</v>
      </c>
      <c r="I214" s="5">
        <v>67500</v>
      </c>
    </row>
    <row r="215" spans="1:9" ht="47.25" x14ac:dyDescent="0.25">
      <c r="A215" s="201" t="s">
        <v>515</v>
      </c>
      <c r="B215" s="47"/>
      <c r="C215" s="3" t="s">
        <v>7</v>
      </c>
      <c r="D215" s="3" t="s">
        <v>9</v>
      </c>
      <c r="E215" s="20" t="s">
        <v>516</v>
      </c>
      <c r="F215" s="20"/>
      <c r="G215" s="5">
        <f>G216+G218</f>
        <v>271144.59999999998</v>
      </c>
      <c r="H215" s="5">
        <f t="shared" ref="H215:I215" si="82">H216+H218</f>
        <v>129903.2</v>
      </c>
      <c r="I215" s="5">
        <f t="shared" si="82"/>
        <v>212198.30000000002</v>
      </c>
    </row>
    <row r="216" spans="1:9" ht="47.25" x14ac:dyDescent="0.25">
      <c r="A216" s="201" t="s">
        <v>517</v>
      </c>
      <c r="B216" s="47"/>
      <c r="C216" s="3" t="s">
        <v>7</v>
      </c>
      <c r="D216" s="3" t="s">
        <v>9</v>
      </c>
      <c r="E216" s="20" t="s">
        <v>518</v>
      </c>
      <c r="F216" s="20"/>
      <c r="G216" s="5">
        <f>G217</f>
        <v>78278</v>
      </c>
      <c r="H216" s="5">
        <f t="shared" ref="H216:I216" si="83">H217</f>
        <v>11599</v>
      </c>
      <c r="I216" s="5">
        <f t="shared" si="83"/>
        <v>19331.7</v>
      </c>
    </row>
    <row r="217" spans="1:9" ht="31.5" x14ac:dyDescent="0.25">
      <c r="A217" s="22" t="s">
        <v>22</v>
      </c>
      <c r="B217" s="47"/>
      <c r="C217" s="3" t="s">
        <v>7</v>
      </c>
      <c r="D217" s="3" t="s">
        <v>9</v>
      </c>
      <c r="E217" s="20" t="s">
        <v>518</v>
      </c>
      <c r="F217" s="20">
        <v>200</v>
      </c>
      <c r="G217" s="5">
        <v>78278</v>
      </c>
      <c r="H217" s="5">
        <v>11599</v>
      </c>
      <c r="I217" s="5">
        <v>19331.7</v>
      </c>
    </row>
    <row r="218" spans="1:9" ht="47.25" x14ac:dyDescent="0.25">
      <c r="A218" s="201" t="s">
        <v>519</v>
      </c>
      <c r="B218" s="47"/>
      <c r="C218" s="3" t="s">
        <v>7</v>
      </c>
      <c r="D218" s="3" t="s">
        <v>9</v>
      </c>
      <c r="E218" s="20" t="s">
        <v>520</v>
      </c>
      <c r="F218" s="20"/>
      <c r="G218" s="5">
        <f>G219</f>
        <v>192866.6</v>
      </c>
      <c r="H218" s="5">
        <f t="shared" ref="H218:I218" si="84">H219</f>
        <v>118304.2</v>
      </c>
      <c r="I218" s="5">
        <f t="shared" si="84"/>
        <v>192866.6</v>
      </c>
    </row>
    <row r="219" spans="1:9" ht="31.5" x14ac:dyDescent="0.25">
      <c r="A219" s="22" t="s">
        <v>22</v>
      </c>
      <c r="B219" s="3"/>
      <c r="C219" s="3" t="s">
        <v>7</v>
      </c>
      <c r="D219" s="3" t="s">
        <v>9</v>
      </c>
      <c r="E219" s="20" t="s">
        <v>520</v>
      </c>
      <c r="F219" s="20">
        <v>200</v>
      </c>
      <c r="G219" s="5">
        <v>192866.6</v>
      </c>
      <c r="H219" s="5">
        <v>118304.2</v>
      </c>
      <c r="I219" s="5">
        <v>192866.6</v>
      </c>
    </row>
    <row r="220" spans="1:9" x14ac:dyDescent="0.25">
      <c r="A220" s="201" t="s">
        <v>166</v>
      </c>
      <c r="B220" s="3"/>
      <c r="C220" s="3" t="s">
        <v>7</v>
      </c>
      <c r="D220" s="3" t="s">
        <v>9</v>
      </c>
      <c r="E220" s="20" t="s">
        <v>521</v>
      </c>
      <c r="F220" s="20"/>
      <c r="G220" s="5">
        <f>G221</f>
        <v>309808.09999999998</v>
      </c>
      <c r="H220" s="5">
        <f t="shared" ref="H220:I220" si="85">H221</f>
        <v>293941.90000000002</v>
      </c>
      <c r="I220" s="5">
        <f t="shared" si="85"/>
        <v>177964.4</v>
      </c>
    </row>
    <row r="221" spans="1:9" ht="31.5" x14ac:dyDescent="0.25">
      <c r="A221" s="201" t="s">
        <v>522</v>
      </c>
      <c r="B221" s="3"/>
      <c r="C221" s="3" t="s">
        <v>7</v>
      </c>
      <c r="D221" s="3" t="s">
        <v>9</v>
      </c>
      <c r="E221" s="20" t="s">
        <v>523</v>
      </c>
      <c r="F221" s="20"/>
      <c r="G221" s="5">
        <f>G224+G226+G222</f>
        <v>309808.09999999998</v>
      </c>
      <c r="H221" s="5">
        <f t="shared" ref="H221:I221" si="86">H224+H226+H222</f>
        <v>293941.90000000002</v>
      </c>
      <c r="I221" s="5">
        <f t="shared" si="86"/>
        <v>177964.4</v>
      </c>
    </row>
    <row r="222" spans="1:9" x14ac:dyDescent="0.25">
      <c r="A222" s="90" t="s">
        <v>18</v>
      </c>
      <c r="B222" s="47"/>
      <c r="C222" s="3" t="s">
        <v>7</v>
      </c>
      <c r="D222" s="3" t="s">
        <v>9</v>
      </c>
      <c r="E222" s="20" t="s">
        <v>703</v>
      </c>
      <c r="F222" s="20"/>
      <c r="G222" s="5">
        <f>G223</f>
        <v>430.6</v>
      </c>
      <c r="H222" s="5">
        <f t="shared" ref="H222:I222" si="87">H223</f>
        <v>0</v>
      </c>
      <c r="I222" s="5">
        <f t="shared" si="87"/>
        <v>3250</v>
      </c>
    </row>
    <row r="223" spans="1:9" ht="31.5" x14ac:dyDescent="0.25">
      <c r="A223" s="91" t="s">
        <v>22</v>
      </c>
      <c r="B223" s="47"/>
      <c r="C223" s="3" t="s">
        <v>7</v>
      </c>
      <c r="D223" s="3" t="s">
        <v>9</v>
      </c>
      <c r="E223" s="20" t="s">
        <v>703</v>
      </c>
      <c r="F223" s="20">
        <v>200</v>
      </c>
      <c r="G223" s="5">
        <v>430.6</v>
      </c>
      <c r="H223" s="5">
        <v>0</v>
      </c>
      <c r="I223" s="5">
        <v>3250</v>
      </c>
    </row>
    <row r="224" spans="1:9" x14ac:dyDescent="0.25">
      <c r="A224" s="201" t="s">
        <v>524</v>
      </c>
      <c r="B224" s="3"/>
      <c r="C224" s="3" t="s">
        <v>7</v>
      </c>
      <c r="D224" s="3" t="s">
        <v>9</v>
      </c>
      <c r="E224" s="20" t="s">
        <v>525</v>
      </c>
      <c r="F224" s="20"/>
      <c r="G224" s="5">
        <f>G225</f>
        <v>297055.09999999998</v>
      </c>
      <c r="H224" s="5">
        <f t="shared" ref="H224:I224" si="88">H225</f>
        <v>212074.8</v>
      </c>
      <c r="I224" s="5">
        <f t="shared" si="88"/>
        <v>174714.4</v>
      </c>
    </row>
    <row r="225" spans="1:9" ht="31.5" x14ac:dyDescent="0.25">
      <c r="A225" s="22" t="s">
        <v>22</v>
      </c>
      <c r="B225" s="3"/>
      <c r="C225" s="3" t="s">
        <v>7</v>
      </c>
      <c r="D225" s="3" t="s">
        <v>9</v>
      </c>
      <c r="E225" s="20" t="s">
        <v>525</v>
      </c>
      <c r="F225" s="20">
        <v>200</v>
      </c>
      <c r="G225" s="5">
        <v>297055.09999999998</v>
      </c>
      <c r="H225" s="5">
        <v>212074.8</v>
      </c>
      <c r="I225" s="5">
        <v>174714.4</v>
      </c>
    </row>
    <row r="226" spans="1:9" x14ac:dyDescent="0.25">
      <c r="A226" s="201" t="s">
        <v>526</v>
      </c>
      <c r="B226" s="3"/>
      <c r="C226" s="3" t="s">
        <v>7</v>
      </c>
      <c r="D226" s="3" t="s">
        <v>9</v>
      </c>
      <c r="E226" s="20" t="s">
        <v>527</v>
      </c>
      <c r="F226" s="20"/>
      <c r="G226" s="5">
        <f>G227</f>
        <v>12322.4</v>
      </c>
      <c r="H226" s="5">
        <f t="shared" ref="H226:I226" si="89">H227</f>
        <v>81867.100000000006</v>
      </c>
      <c r="I226" s="5">
        <f t="shared" si="89"/>
        <v>0</v>
      </c>
    </row>
    <row r="227" spans="1:9" ht="31.5" x14ac:dyDescent="0.25">
      <c r="A227" s="22" t="s">
        <v>22</v>
      </c>
      <c r="B227" s="3"/>
      <c r="C227" s="3" t="s">
        <v>7</v>
      </c>
      <c r="D227" s="3" t="s">
        <v>9</v>
      </c>
      <c r="E227" s="20" t="s">
        <v>527</v>
      </c>
      <c r="F227" s="20">
        <v>200</v>
      </c>
      <c r="G227" s="5">
        <v>12322.4</v>
      </c>
      <c r="H227" s="5">
        <v>81867.100000000006</v>
      </c>
      <c r="I227" s="5"/>
    </row>
    <row r="228" spans="1:9" x14ac:dyDescent="0.25">
      <c r="A228" s="2" t="s">
        <v>82</v>
      </c>
      <c r="B228" s="3"/>
      <c r="C228" s="3" t="s">
        <v>7</v>
      </c>
      <c r="D228" s="3" t="s">
        <v>9</v>
      </c>
      <c r="E228" s="3" t="s">
        <v>83</v>
      </c>
      <c r="F228" s="3"/>
      <c r="G228" s="5">
        <f>G229</f>
        <v>1129.0999999999999</v>
      </c>
      <c r="H228" s="5"/>
      <c r="I228" s="5"/>
    </row>
    <row r="229" spans="1:9" ht="31.5" x14ac:dyDescent="0.25">
      <c r="A229" s="201" t="s">
        <v>38</v>
      </c>
      <c r="B229" s="3"/>
      <c r="C229" s="3" t="s">
        <v>7</v>
      </c>
      <c r="D229" s="3" t="s">
        <v>9</v>
      </c>
      <c r="E229" s="20" t="s">
        <v>45</v>
      </c>
      <c r="F229" s="3"/>
      <c r="G229" s="5">
        <f>G230</f>
        <v>1129.0999999999999</v>
      </c>
      <c r="H229" s="5"/>
      <c r="I229" s="5"/>
    </row>
    <row r="230" spans="1:9" x14ac:dyDescent="0.25">
      <c r="A230" s="201" t="s">
        <v>10</v>
      </c>
      <c r="B230" s="18"/>
      <c r="C230" s="3" t="s">
        <v>7</v>
      </c>
      <c r="D230" s="3" t="s">
        <v>9</v>
      </c>
      <c r="E230" s="20" t="s">
        <v>45</v>
      </c>
      <c r="F230" s="20">
        <v>800</v>
      </c>
      <c r="G230" s="5">
        <v>1129.0999999999999</v>
      </c>
      <c r="H230" s="5"/>
      <c r="I230" s="5"/>
    </row>
    <row r="231" spans="1:9" x14ac:dyDescent="0.25">
      <c r="A231" s="2" t="s">
        <v>99</v>
      </c>
      <c r="B231" s="3"/>
      <c r="C231" s="3" t="s">
        <v>7</v>
      </c>
      <c r="D231" s="3" t="s">
        <v>64</v>
      </c>
      <c r="E231" s="3"/>
      <c r="F231" s="3"/>
      <c r="G231" s="5">
        <f>G232+G246+G241+G258+G263</f>
        <v>712395.29999999993</v>
      </c>
      <c r="H231" s="5">
        <f t="shared" ref="H231:I231" si="90">H232+H246+H241+H258+H263</f>
        <v>320736.90000000002</v>
      </c>
      <c r="I231" s="5">
        <f t="shared" si="90"/>
        <v>380016.80000000005</v>
      </c>
    </row>
    <row r="232" spans="1:9" s="96" customFormat="1" ht="31.5" x14ac:dyDescent="0.25">
      <c r="A232" s="88" t="s">
        <v>259</v>
      </c>
      <c r="B232" s="97"/>
      <c r="C232" s="97" t="s">
        <v>7</v>
      </c>
      <c r="D232" s="97" t="s">
        <v>64</v>
      </c>
      <c r="E232" s="97" t="s">
        <v>156</v>
      </c>
      <c r="F232" s="97"/>
      <c r="G232" s="98">
        <f>G237+G233</f>
        <v>94266.5</v>
      </c>
      <c r="H232" s="98">
        <f t="shared" ref="H232:I232" si="91">H237+H233</f>
        <v>83992.700000000012</v>
      </c>
      <c r="I232" s="98">
        <f t="shared" si="91"/>
        <v>118274.1</v>
      </c>
    </row>
    <row r="233" spans="1:9" x14ac:dyDescent="0.25">
      <c r="A233" s="201" t="s">
        <v>205</v>
      </c>
      <c r="B233" s="3"/>
      <c r="C233" s="3" t="s">
        <v>7</v>
      </c>
      <c r="D233" s="3" t="s">
        <v>64</v>
      </c>
      <c r="E233" s="3" t="s">
        <v>662</v>
      </c>
      <c r="F233" s="3"/>
      <c r="G233" s="5">
        <f>G234</f>
        <v>85946.9</v>
      </c>
      <c r="H233" s="5">
        <f t="shared" ref="H233:I233" si="92">H234</f>
        <v>29236.5</v>
      </c>
      <c r="I233" s="5">
        <f t="shared" si="92"/>
        <v>0</v>
      </c>
    </row>
    <row r="234" spans="1:9" ht="31.5" x14ac:dyDescent="0.25">
      <c r="A234" s="201" t="s">
        <v>528</v>
      </c>
      <c r="B234" s="3"/>
      <c r="C234" s="3" t="s">
        <v>7</v>
      </c>
      <c r="D234" s="3" t="s">
        <v>64</v>
      </c>
      <c r="E234" s="3" t="s">
        <v>663</v>
      </c>
      <c r="F234" s="3"/>
      <c r="G234" s="5">
        <f>G235</f>
        <v>85946.9</v>
      </c>
      <c r="H234" s="5">
        <f t="shared" ref="H234:I234" si="93">H235</f>
        <v>29236.5</v>
      </c>
      <c r="I234" s="5">
        <f t="shared" si="93"/>
        <v>0</v>
      </c>
    </row>
    <row r="235" spans="1:9" ht="31.5" x14ac:dyDescent="0.25">
      <c r="A235" s="201" t="s">
        <v>664</v>
      </c>
      <c r="B235" s="3"/>
      <c r="C235" s="3" t="s">
        <v>7</v>
      </c>
      <c r="D235" s="3" t="s">
        <v>64</v>
      </c>
      <c r="E235" s="3" t="s">
        <v>665</v>
      </c>
      <c r="F235" s="3"/>
      <c r="G235" s="5">
        <f>G236</f>
        <v>85946.9</v>
      </c>
      <c r="H235" s="5">
        <f t="shared" ref="H235:I235" si="94">H236</f>
        <v>29236.5</v>
      </c>
      <c r="I235" s="5">
        <f t="shared" si="94"/>
        <v>0</v>
      </c>
    </row>
    <row r="236" spans="1:9" ht="31.5" x14ac:dyDescent="0.25">
      <c r="A236" s="201" t="s">
        <v>100</v>
      </c>
      <c r="B236" s="3"/>
      <c r="C236" s="3" t="s">
        <v>7</v>
      </c>
      <c r="D236" s="3" t="s">
        <v>64</v>
      </c>
      <c r="E236" s="3" t="s">
        <v>665</v>
      </c>
      <c r="F236" s="3" t="s">
        <v>95</v>
      </c>
      <c r="G236" s="5">
        <v>85946.9</v>
      </c>
      <c r="H236" s="5">
        <v>29236.5</v>
      </c>
      <c r="I236" s="5"/>
    </row>
    <row r="237" spans="1:9" x14ac:dyDescent="0.25">
      <c r="A237" s="22" t="s">
        <v>318</v>
      </c>
      <c r="B237" s="3"/>
      <c r="C237" s="3" t="s">
        <v>7</v>
      </c>
      <c r="D237" s="3" t="s">
        <v>64</v>
      </c>
      <c r="E237" s="4" t="s">
        <v>319</v>
      </c>
      <c r="F237" s="3"/>
      <c r="G237" s="5">
        <f>G238</f>
        <v>8319.6</v>
      </c>
      <c r="H237" s="5">
        <f t="shared" ref="H237:I237" si="95">H238</f>
        <v>54756.200000000004</v>
      </c>
      <c r="I237" s="5">
        <f t="shared" si="95"/>
        <v>118274.1</v>
      </c>
    </row>
    <row r="238" spans="1:9" ht="47.25" x14ac:dyDescent="0.25">
      <c r="A238" s="50" t="s">
        <v>718</v>
      </c>
      <c r="B238" s="3"/>
      <c r="C238" s="3" t="s">
        <v>7</v>
      </c>
      <c r="D238" s="3" t="s">
        <v>64</v>
      </c>
      <c r="E238" s="20" t="s">
        <v>326</v>
      </c>
      <c r="F238" s="3"/>
      <c r="G238" s="5">
        <f>G239</f>
        <v>8319.6</v>
      </c>
      <c r="H238" s="5">
        <f t="shared" ref="H238:I238" si="96">H239</f>
        <v>54756.200000000004</v>
      </c>
      <c r="I238" s="5">
        <f t="shared" si="96"/>
        <v>118274.1</v>
      </c>
    </row>
    <row r="239" spans="1:9" ht="31.5" x14ac:dyDescent="0.25">
      <c r="A239" s="50" t="s">
        <v>322</v>
      </c>
      <c r="B239" s="3"/>
      <c r="C239" s="3" t="s">
        <v>7</v>
      </c>
      <c r="D239" s="3" t="s">
        <v>64</v>
      </c>
      <c r="E239" s="20" t="s">
        <v>327</v>
      </c>
      <c r="F239" s="3"/>
      <c r="G239" s="5">
        <f>G240</f>
        <v>8319.6</v>
      </c>
      <c r="H239" s="5">
        <f t="shared" ref="H239:I239" si="97">H240</f>
        <v>54756.200000000004</v>
      </c>
      <c r="I239" s="5">
        <f t="shared" si="97"/>
        <v>118274.1</v>
      </c>
    </row>
    <row r="240" spans="1:9" ht="31.5" x14ac:dyDescent="0.25">
      <c r="A240" s="21" t="s">
        <v>100</v>
      </c>
      <c r="B240" s="3"/>
      <c r="C240" s="3" t="s">
        <v>7</v>
      </c>
      <c r="D240" s="3" t="s">
        <v>64</v>
      </c>
      <c r="E240" s="20" t="s">
        <v>327</v>
      </c>
      <c r="F240" s="3" t="s">
        <v>95</v>
      </c>
      <c r="G240" s="5">
        <f>8361.9-42.3</f>
        <v>8319.6</v>
      </c>
      <c r="H240" s="5">
        <f>86886.1-32129.9</f>
        <v>54756.200000000004</v>
      </c>
      <c r="I240" s="5">
        <f>86144.2+32129.9</f>
        <v>118274.1</v>
      </c>
    </row>
    <row r="241" spans="1:9" s="96" customFormat="1" ht="31.5" x14ac:dyDescent="0.25">
      <c r="A241" s="100" t="s">
        <v>562</v>
      </c>
      <c r="B241" s="97"/>
      <c r="C241" s="97" t="s">
        <v>7</v>
      </c>
      <c r="D241" s="97" t="s">
        <v>64</v>
      </c>
      <c r="E241" s="97" t="s">
        <v>262</v>
      </c>
      <c r="F241" s="97"/>
      <c r="G241" s="98">
        <f>SUM(G242)</f>
        <v>48890.5</v>
      </c>
      <c r="H241" s="98">
        <f t="shared" ref="H241:I244" si="98">SUM(H242)</f>
        <v>0</v>
      </c>
      <c r="I241" s="98">
        <f t="shared" si="98"/>
        <v>20000</v>
      </c>
    </row>
    <row r="242" spans="1:9" x14ac:dyDescent="0.25">
      <c r="A242" s="201" t="s">
        <v>166</v>
      </c>
      <c r="B242" s="3"/>
      <c r="C242" s="3" t="s">
        <v>7</v>
      </c>
      <c r="D242" s="3" t="s">
        <v>64</v>
      </c>
      <c r="E242" s="20" t="s">
        <v>568</v>
      </c>
      <c r="F242" s="3"/>
      <c r="G242" s="5">
        <f>SUM(G243)</f>
        <v>48890.5</v>
      </c>
      <c r="H242" s="5">
        <f t="shared" si="98"/>
        <v>0</v>
      </c>
      <c r="I242" s="5">
        <f t="shared" si="98"/>
        <v>20000</v>
      </c>
    </row>
    <row r="243" spans="1:9" ht="31.5" x14ac:dyDescent="0.25">
      <c r="A243" s="83" t="s">
        <v>569</v>
      </c>
      <c r="B243" s="3"/>
      <c r="C243" s="3" t="s">
        <v>7</v>
      </c>
      <c r="D243" s="3" t="s">
        <v>64</v>
      </c>
      <c r="E243" s="20" t="s">
        <v>570</v>
      </c>
      <c r="F243" s="3"/>
      <c r="G243" s="5">
        <f>SUM(G244)</f>
        <v>48890.5</v>
      </c>
      <c r="H243" s="5">
        <f t="shared" si="98"/>
        <v>0</v>
      </c>
      <c r="I243" s="5">
        <f t="shared" si="98"/>
        <v>20000</v>
      </c>
    </row>
    <row r="244" spans="1:9" ht="31.5" x14ac:dyDescent="0.25">
      <c r="A244" s="22" t="s">
        <v>670</v>
      </c>
      <c r="B244" s="3"/>
      <c r="C244" s="3" t="s">
        <v>7</v>
      </c>
      <c r="D244" s="3" t="s">
        <v>64</v>
      </c>
      <c r="E244" s="20" t="s">
        <v>671</v>
      </c>
      <c r="F244" s="3"/>
      <c r="G244" s="5">
        <f>SUM(G245)</f>
        <v>48890.5</v>
      </c>
      <c r="H244" s="5">
        <f t="shared" si="98"/>
        <v>0</v>
      </c>
      <c r="I244" s="5">
        <f t="shared" si="98"/>
        <v>20000</v>
      </c>
    </row>
    <row r="245" spans="1:9" ht="31.5" x14ac:dyDescent="0.25">
      <c r="A245" s="22" t="s">
        <v>22</v>
      </c>
      <c r="B245" s="3"/>
      <c r="C245" s="3" t="s">
        <v>7</v>
      </c>
      <c r="D245" s="3" t="s">
        <v>64</v>
      </c>
      <c r="E245" s="20" t="s">
        <v>671</v>
      </c>
      <c r="F245" s="3" t="s">
        <v>32</v>
      </c>
      <c r="G245" s="5">
        <f>48907.7-17.2</f>
        <v>48890.5</v>
      </c>
      <c r="H245" s="5"/>
      <c r="I245" s="5">
        <v>20000</v>
      </c>
    </row>
    <row r="246" spans="1:9" s="96" customFormat="1" ht="31.5" x14ac:dyDescent="0.25">
      <c r="A246" s="100" t="s">
        <v>267</v>
      </c>
      <c r="B246" s="97"/>
      <c r="C246" s="97" t="s">
        <v>7</v>
      </c>
      <c r="D246" s="97" t="s">
        <v>64</v>
      </c>
      <c r="E246" s="97" t="s">
        <v>266</v>
      </c>
      <c r="F246" s="107"/>
      <c r="G246" s="98">
        <f>G247+G251</f>
        <v>473687.6</v>
      </c>
      <c r="H246" s="98">
        <f t="shared" ref="H246:I246" si="99">H247+H251</f>
        <v>236744.2</v>
      </c>
      <c r="I246" s="98">
        <f t="shared" si="99"/>
        <v>241742.7</v>
      </c>
    </row>
    <row r="247" spans="1:9" x14ac:dyDescent="0.25">
      <c r="A247" s="21" t="s">
        <v>205</v>
      </c>
      <c r="B247" s="47"/>
      <c r="C247" s="3" t="s">
        <v>7</v>
      </c>
      <c r="D247" s="3" t="s">
        <v>64</v>
      </c>
      <c r="E247" s="20" t="s">
        <v>510</v>
      </c>
      <c r="F247" s="47"/>
      <c r="G247" s="5">
        <f>G248</f>
        <v>192754.5</v>
      </c>
      <c r="H247" s="5">
        <f t="shared" ref="H247:I247" si="100">H248</f>
        <v>90587.1</v>
      </c>
      <c r="I247" s="5">
        <f t="shared" si="100"/>
        <v>90529.1</v>
      </c>
    </row>
    <row r="248" spans="1:9" ht="31.5" x14ac:dyDescent="0.25">
      <c r="A248" s="201" t="s">
        <v>528</v>
      </c>
      <c r="B248" s="47"/>
      <c r="C248" s="3" t="s">
        <v>7</v>
      </c>
      <c r="D248" s="3" t="s">
        <v>64</v>
      </c>
      <c r="E248" s="20" t="s">
        <v>529</v>
      </c>
      <c r="F248" s="20"/>
      <c r="G248" s="5">
        <f>G249</f>
        <v>192754.5</v>
      </c>
      <c r="H248" s="5">
        <f t="shared" ref="H248:I248" si="101">H249</f>
        <v>90587.1</v>
      </c>
      <c r="I248" s="5">
        <f t="shared" si="101"/>
        <v>90529.1</v>
      </c>
    </row>
    <row r="249" spans="1:9" ht="31.5" x14ac:dyDescent="0.25">
      <c r="A249" s="201" t="s">
        <v>530</v>
      </c>
      <c r="B249" s="47"/>
      <c r="C249" s="3" t="s">
        <v>7</v>
      </c>
      <c r="D249" s="3" t="s">
        <v>64</v>
      </c>
      <c r="E249" s="20" t="s">
        <v>531</v>
      </c>
      <c r="F249" s="20"/>
      <c r="G249" s="5">
        <f>G250</f>
        <v>192754.5</v>
      </c>
      <c r="H249" s="5">
        <f t="shared" ref="H249:I249" si="102">H250</f>
        <v>90587.1</v>
      </c>
      <c r="I249" s="5">
        <f t="shared" si="102"/>
        <v>90529.1</v>
      </c>
    </row>
    <row r="250" spans="1:9" ht="31.5" x14ac:dyDescent="0.25">
      <c r="A250" s="22" t="s">
        <v>22</v>
      </c>
      <c r="B250" s="47"/>
      <c r="C250" s="3" t="s">
        <v>7</v>
      </c>
      <c r="D250" s="3" t="s">
        <v>64</v>
      </c>
      <c r="E250" s="20" t="s">
        <v>531</v>
      </c>
      <c r="F250" s="20">
        <v>200</v>
      </c>
      <c r="G250" s="5">
        <v>192754.5</v>
      </c>
      <c r="H250" s="5">
        <v>90587.1</v>
      </c>
      <c r="I250" s="5">
        <v>90529.1</v>
      </c>
    </row>
    <row r="251" spans="1:9" x14ac:dyDescent="0.25">
      <c r="A251" s="22" t="s">
        <v>162</v>
      </c>
      <c r="B251" s="47"/>
      <c r="C251" s="3" t="s">
        <v>7</v>
      </c>
      <c r="D251" s="3" t="s">
        <v>64</v>
      </c>
      <c r="E251" s="20" t="s">
        <v>521</v>
      </c>
      <c r="F251" s="20"/>
      <c r="G251" s="5">
        <f>G252+G255</f>
        <v>280933.09999999998</v>
      </c>
      <c r="H251" s="5">
        <f t="shared" ref="H251:I251" si="103">H252+H255</f>
        <v>146157.1</v>
      </c>
      <c r="I251" s="5">
        <f t="shared" si="103"/>
        <v>151213.6</v>
      </c>
    </row>
    <row r="252" spans="1:9" ht="31.5" x14ac:dyDescent="0.25">
      <c r="A252" s="201" t="s">
        <v>532</v>
      </c>
      <c r="B252" s="47"/>
      <c r="C252" s="3" t="s">
        <v>7</v>
      </c>
      <c r="D252" s="3" t="s">
        <v>64</v>
      </c>
      <c r="E252" s="20" t="s">
        <v>533</v>
      </c>
      <c r="F252" s="20"/>
      <c r="G252" s="5">
        <f>G253</f>
        <v>212682</v>
      </c>
      <c r="H252" s="5">
        <f t="shared" ref="H252:I252" si="104">H253</f>
        <v>136615.70000000001</v>
      </c>
      <c r="I252" s="5">
        <f t="shared" si="104"/>
        <v>138302.1</v>
      </c>
    </row>
    <row r="253" spans="1:9" ht="31.5" x14ac:dyDescent="0.25">
      <c r="A253" s="201" t="s">
        <v>534</v>
      </c>
      <c r="B253" s="47"/>
      <c r="C253" s="3" t="s">
        <v>7</v>
      </c>
      <c r="D253" s="3" t="s">
        <v>64</v>
      </c>
      <c r="E253" s="20" t="s">
        <v>535</v>
      </c>
      <c r="F253" s="20"/>
      <c r="G253" s="5">
        <f>G254</f>
        <v>212682</v>
      </c>
      <c r="H253" s="5">
        <f t="shared" ref="H253:I253" si="105">H254</f>
        <v>136615.70000000001</v>
      </c>
      <c r="I253" s="5">
        <f t="shared" si="105"/>
        <v>138302.1</v>
      </c>
    </row>
    <row r="254" spans="1:9" ht="31.5" x14ac:dyDescent="0.25">
      <c r="A254" s="22" t="s">
        <v>22</v>
      </c>
      <c r="B254" s="47"/>
      <c r="C254" s="3" t="s">
        <v>7</v>
      </c>
      <c r="D254" s="3" t="s">
        <v>64</v>
      </c>
      <c r="E254" s="20" t="s">
        <v>535</v>
      </c>
      <c r="F254" s="20">
        <v>200</v>
      </c>
      <c r="G254" s="5">
        <f>213781.1-300-799.1</f>
        <v>212682</v>
      </c>
      <c r="H254" s="5">
        <v>136615.70000000001</v>
      </c>
      <c r="I254" s="5">
        <v>138302.1</v>
      </c>
    </row>
    <row r="255" spans="1:9" ht="31.5" x14ac:dyDescent="0.25">
      <c r="A255" s="201" t="s">
        <v>536</v>
      </c>
      <c r="B255" s="47"/>
      <c r="C255" s="3" t="s">
        <v>7</v>
      </c>
      <c r="D255" s="3" t="s">
        <v>64</v>
      </c>
      <c r="E255" s="20" t="s">
        <v>537</v>
      </c>
      <c r="F255" s="20"/>
      <c r="G255" s="5">
        <f>G256</f>
        <v>68251.099999999991</v>
      </c>
      <c r="H255" s="5">
        <f t="shared" ref="H255:I255" si="106">H256</f>
        <v>9541.4</v>
      </c>
      <c r="I255" s="5">
        <f t="shared" si="106"/>
        <v>12911.5</v>
      </c>
    </row>
    <row r="256" spans="1:9" x14ac:dyDescent="0.25">
      <c r="A256" s="21" t="s">
        <v>538</v>
      </c>
      <c r="B256" s="47"/>
      <c r="C256" s="3" t="s">
        <v>7</v>
      </c>
      <c r="D256" s="3" t="s">
        <v>64</v>
      </c>
      <c r="E256" s="20" t="s">
        <v>539</v>
      </c>
      <c r="F256" s="20"/>
      <c r="G256" s="5">
        <f>G257</f>
        <v>68251.099999999991</v>
      </c>
      <c r="H256" s="5">
        <f t="shared" ref="H256:I256" si="107">H257</f>
        <v>9541.4</v>
      </c>
      <c r="I256" s="5">
        <f t="shared" si="107"/>
        <v>12911.5</v>
      </c>
    </row>
    <row r="257" spans="1:9" ht="31.5" x14ac:dyDescent="0.25">
      <c r="A257" s="22" t="s">
        <v>22</v>
      </c>
      <c r="B257" s="3"/>
      <c r="C257" s="3" t="s">
        <v>7</v>
      </c>
      <c r="D257" s="3" t="s">
        <v>64</v>
      </c>
      <c r="E257" s="20" t="s">
        <v>539</v>
      </c>
      <c r="F257" s="20">
        <v>200</v>
      </c>
      <c r="G257" s="5">
        <f>68011.4+239.7</f>
        <v>68251.099999999991</v>
      </c>
      <c r="H257" s="5">
        <v>9541.4</v>
      </c>
      <c r="I257" s="5">
        <f>45041.4-32129.9</f>
        <v>12911.5</v>
      </c>
    </row>
    <row r="258" spans="1:9" s="96" customFormat="1" ht="31.5" hidden="1" x14ac:dyDescent="0.25">
      <c r="A258" s="108" t="s">
        <v>608</v>
      </c>
      <c r="B258" s="107"/>
      <c r="C258" s="97" t="s">
        <v>7</v>
      </c>
      <c r="D258" s="97" t="s">
        <v>64</v>
      </c>
      <c r="E258" s="94" t="s">
        <v>268</v>
      </c>
      <c r="F258" s="94"/>
      <c r="G258" s="98">
        <f>SUM(G259)</f>
        <v>0</v>
      </c>
      <c r="H258" s="98">
        <f t="shared" ref="H258:I261" si="108">SUM(H259)</f>
        <v>0</v>
      </c>
      <c r="I258" s="98">
        <f t="shared" si="108"/>
        <v>0</v>
      </c>
    </row>
    <row r="259" spans="1:9" hidden="1" x14ac:dyDescent="0.25">
      <c r="A259" s="22" t="s">
        <v>318</v>
      </c>
      <c r="B259" s="47"/>
      <c r="C259" s="3" t="s">
        <v>7</v>
      </c>
      <c r="D259" s="3" t="s">
        <v>64</v>
      </c>
      <c r="E259" s="20" t="s">
        <v>585</v>
      </c>
      <c r="F259" s="20"/>
      <c r="G259" s="5">
        <f>SUM(G260)</f>
        <v>0</v>
      </c>
      <c r="H259" s="5">
        <f t="shared" si="108"/>
        <v>0</v>
      </c>
      <c r="I259" s="5">
        <f t="shared" si="108"/>
        <v>0</v>
      </c>
    </row>
    <row r="260" spans="1:9" hidden="1" x14ac:dyDescent="0.25">
      <c r="A260" s="22" t="s">
        <v>586</v>
      </c>
      <c r="B260" s="47"/>
      <c r="C260" s="3" t="s">
        <v>7</v>
      </c>
      <c r="D260" s="3" t="s">
        <v>64</v>
      </c>
      <c r="E260" s="20" t="s">
        <v>587</v>
      </c>
      <c r="F260" s="20"/>
      <c r="G260" s="5">
        <f>SUM(G261)</f>
        <v>0</v>
      </c>
      <c r="H260" s="5">
        <f t="shared" si="108"/>
        <v>0</v>
      </c>
      <c r="I260" s="5">
        <f t="shared" si="108"/>
        <v>0</v>
      </c>
    </row>
    <row r="261" spans="1:9" ht="31.5" hidden="1" x14ac:dyDescent="0.25">
      <c r="A261" s="22" t="s">
        <v>670</v>
      </c>
      <c r="B261" s="47"/>
      <c r="C261" s="3" t="s">
        <v>7</v>
      </c>
      <c r="D261" s="3" t="s">
        <v>64</v>
      </c>
      <c r="E261" s="20" t="s">
        <v>672</v>
      </c>
      <c r="F261" s="20"/>
      <c r="G261" s="5">
        <f>SUM(G262)</f>
        <v>0</v>
      </c>
      <c r="H261" s="5">
        <f t="shared" si="108"/>
        <v>0</v>
      </c>
      <c r="I261" s="5">
        <f t="shared" si="108"/>
        <v>0</v>
      </c>
    </row>
    <row r="262" spans="1:9" ht="31.5" hidden="1" x14ac:dyDescent="0.25">
      <c r="A262" s="22" t="s">
        <v>22</v>
      </c>
      <c r="B262" s="47"/>
      <c r="C262" s="3" t="s">
        <v>7</v>
      </c>
      <c r="D262" s="3" t="s">
        <v>64</v>
      </c>
      <c r="E262" s="20" t="s">
        <v>672</v>
      </c>
      <c r="F262" s="20">
        <v>200</v>
      </c>
      <c r="G262" s="5"/>
      <c r="H262" s="5"/>
      <c r="I262" s="5"/>
    </row>
    <row r="263" spans="1:9" s="96" customFormat="1" ht="31.5" x14ac:dyDescent="0.25">
      <c r="A263" s="108" t="s">
        <v>731</v>
      </c>
      <c r="B263" s="107"/>
      <c r="C263" s="97" t="s">
        <v>7</v>
      </c>
      <c r="D263" s="97" t="s">
        <v>64</v>
      </c>
      <c r="E263" s="162" t="s">
        <v>269</v>
      </c>
      <c r="F263" s="94"/>
      <c r="G263" s="98">
        <f>G264+G308</f>
        <v>95550.699999999983</v>
      </c>
      <c r="H263" s="98">
        <f t="shared" ref="H263:I263" si="109">H264+H308</f>
        <v>0</v>
      </c>
      <c r="I263" s="98">
        <f t="shared" si="109"/>
        <v>0</v>
      </c>
    </row>
    <row r="264" spans="1:9" x14ac:dyDescent="0.25">
      <c r="A264" s="22" t="s">
        <v>205</v>
      </c>
      <c r="B264" s="47"/>
      <c r="C264" s="3" t="s">
        <v>7</v>
      </c>
      <c r="D264" s="3" t="s">
        <v>64</v>
      </c>
      <c r="E264" s="161" t="s">
        <v>590</v>
      </c>
      <c r="F264" s="20"/>
      <c r="G264" s="5">
        <f>G265</f>
        <v>93269.699999999983</v>
      </c>
      <c r="H264" s="5">
        <f t="shared" ref="H264:I264" si="110">H265</f>
        <v>0</v>
      </c>
      <c r="I264" s="5">
        <f t="shared" si="110"/>
        <v>0</v>
      </c>
    </row>
    <row r="265" spans="1:9" ht="31.5" x14ac:dyDescent="0.25">
      <c r="A265" s="22" t="s">
        <v>689</v>
      </c>
      <c r="B265" s="47"/>
      <c r="C265" s="3" t="s">
        <v>7</v>
      </c>
      <c r="D265" s="3" t="s">
        <v>64</v>
      </c>
      <c r="E265" s="161" t="s">
        <v>591</v>
      </c>
      <c r="F265" s="20"/>
      <c r="G265" s="5">
        <f>G268+G270+G272+G274+G276+G278+G280+G282+G284+G286+G288+G290+G292+G294+G296+G298+G300+G302+G304+G306+G266</f>
        <v>93269.699999999983</v>
      </c>
      <c r="H265" s="5">
        <f t="shared" ref="H265:I265" si="111">H268+H270+H272+H274+H276+H278+H280+H282+H284+H286+H288+H290+H292+H294+H296+H298+H300+H302+H304+H306+H266</f>
        <v>0</v>
      </c>
      <c r="I265" s="5">
        <f t="shared" si="111"/>
        <v>0</v>
      </c>
    </row>
    <row r="266" spans="1:9" ht="31.5" x14ac:dyDescent="0.25">
      <c r="A266" s="22" t="s">
        <v>992</v>
      </c>
      <c r="B266" s="47"/>
      <c r="C266" s="3" t="s">
        <v>7</v>
      </c>
      <c r="D266" s="3" t="s">
        <v>64</v>
      </c>
      <c r="E266" s="161" t="s">
        <v>993</v>
      </c>
      <c r="F266" s="20"/>
      <c r="G266" s="5">
        <f>G267</f>
        <v>5707.4</v>
      </c>
      <c r="H266" s="5"/>
      <c r="I266" s="5"/>
    </row>
    <row r="267" spans="1:9" ht="31.5" x14ac:dyDescent="0.25">
      <c r="A267" s="22" t="s">
        <v>22</v>
      </c>
      <c r="B267" s="47"/>
      <c r="C267" s="3" t="s">
        <v>7</v>
      </c>
      <c r="D267" s="3" t="s">
        <v>64</v>
      </c>
      <c r="E267" s="161" t="s">
        <v>993</v>
      </c>
      <c r="F267" s="20">
        <v>200</v>
      </c>
      <c r="G267" s="5">
        <v>5707.4</v>
      </c>
      <c r="H267" s="5"/>
      <c r="I267" s="5"/>
    </row>
    <row r="268" spans="1:9" ht="31.5" x14ac:dyDescent="0.25">
      <c r="A268" s="22" t="s">
        <v>867</v>
      </c>
      <c r="B268" s="47"/>
      <c r="C268" s="3" t="s">
        <v>7</v>
      </c>
      <c r="D268" s="3" t="s">
        <v>64</v>
      </c>
      <c r="E268" s="161" t="s">
        <v>887</v>
      </c>
      <c r="F268" s="20"/>
      <c r="G268" s="5">
        <f>G269</f>
        <v>3533.6</v>
      </c>
      <c r="H268" s="5">
        <f t="shared" ref="H268:I268" si="112">H269</f>
        <v>0</v>
      </c>
      <c r="I268" s="5">
        <f t="shared" si="112"/>
        <v>0</v>
      </c>
    </row>
    <row r="269" spans="1:9" ht="31.5" x14ac:dyDescent="0.25">
      <c r="A269" s="22" t="s">
        <v>22</v>
      </c>
      <c r="B269" s="47"/>
      <c r="C269" s="3" t="s">
        <v>7</v>
      </c>
      <c r="D269" s="3" t="s">
        <v>64</v>
      </c>
      <c r="E269" s="161" t="s">
        <v>887</v>
      </c>
      <c r="F269" s="20">
        <v>200</v>
      </c>
      <c r="G269" s="5">
        <v>3533.6</v>
      </c>
      <c r="H269" s="5"/>
      <c r="I269" s="5"/>
    </row>
    <row r="270" spans="1:9" ht="31.5" x14ac:dyDescent="0.25">
      <c r="A270" s="22" t="s">
        <v>868</v>
      </c>
      <c r="B270" s="47"/>
      <c r="C270" s="3" t="s">
        <v>7</v>
      </c>
      <c r="D270" s="3" t="s">
        <v>64</v>
      </c>
      <c r="E270" s="161" t="s">
        <v>888</v>
      </c>
      <c r="F270" s="20"/>
      <c r="G270" s="5">
        <f>G271</f>
        <v>2920.6</v>
      </c>
      <c r="H270" s="5">
        <f t="shared" ref="H270" si="113">H271</f>
        <v>0</v>
      </c>
      <c r="I270" s="5">
        <f t="shared" ref="I270" si="114">I271</f>
        <v>0</v>
      </c>
    </row>
    <row r="271" spans="1:9" ht="31.5" x14ac:dyDescent="0.25">
      <c r="A271" s="22" t="s">
        <v>22</v>
      </c>
      <c r="B271" s="47"/>
      <c r="C271" s="3" t="s">
        <v>7</v>
      </c>
      <c r="D271" s="3" t="s">
        <v>64</v>
      </c>
      <c r="E271" s="160" t="s">
        <v>888</v>
      </c>
      <c r="F271" s="20">
        <v>200</v>
      </c>
      <c r="G271" s="5">
        <v>2920.6</v>
      </c>
      <c r="H271" s="5"/>
      <c r="I271" s="5"/>
    </row>
    <row r="272" spans="1:9" ht="31.5" x14ac:dyDescent="0.25">
      <c r="A272" s="22" t="s">
        <v>869</v>
      </c>
      <c r="B272" s="47"/>
      <c r="C272" s="3" t="s">
        <v>7</v>
      </c>
      <c r="D272" s="3" t="s">
        <v>64</v>
      </c>
      <c r="E272" s="161" t="s">
        <v>889</v>
      </c>
      <c r="F272" s="20"/>
      <c r="G272" s="5">
        <f>G273</f>
        <v>7766.3</v>
      </c>
      <c r="H272" s="5">
        <f t="shared" ref="H272" si="115">H273</f>
        <v>0</v>
      </c>
      <c r="I272" s="5">
        <f t="shared" ref="I272" si="116">I273</f>
        <v>0</v>
      </c>
    </row>
    <row r="273" spans="1:9" ht="31.5" x14ac:dyDescent="0.25">
      <c r="A273" s="22" t="s">
        <v>22</v>
      </c>
      <c r="B273" s="47"/>
      <c r="C273" s="3" t="s">
        <v>7</v>
      </c>
      <c r="D273" s="3" t="s">
        <v>64</v>
      </c>
      <c r="E273" s="160" t="s">
        <v>889</v>
      </c>
      <c r="F273" s="20">
        <v>200</v>
      </c>
      <c r="G273" s="5">
        <v>7766.3</v>
      </c>
      <c r="H273" s="5"/>
      <c r="I273" s="5"/>
    </row>
    <row r="274" spans="1:9" ht="31.5" x14ac:dyDescent="0.25">
      <c r="A274" s="22" t="s">
        <v>870</v>
      </c>
      <c r="B274" s="47"/>
      <c r="C274" s="3" t="s">
        <v>7</v>
      </c>
      <c r="D274" s="3" t="s">
        <v>64</v>
      </c>
      <c r="E274" s="161" t="s">
        <v>890</v>
      </c>
      <c r="F274" s="20"/>
      <c r="G274" s="5">
        <f>G275</f>
        <v>2310.6999999999998</v>
      </c>
      <c r="H274" s="5">
        <f t="shared" ref="H274" si="117">H275</f>
        <v>0</v>
      </c>
      <c r="I274" s="5">
        <f t="shared" ref="I274" si="118">I275</f>
        <v>0</v>
      </c>
    </row>
    <row r="275" spans="1:9" ht="31.5" x14ac:dyDescent="0.25">
      <c r="A275" s="22" t="s">
        <v>22</v>
      </c>
      <c r="B275" s="47"/>
      <c r="C275" s="3" t="s">
        <v>7</v>
      </c>
      <c r="D275" s="3" t="s">
        <v>64</v>
      </c>
      <c r="E275" s="160" t="s">
        <v>890</v>
      </c>
      <c r="F275" s="20">
        <v>200</v>
      </c>
      <c r="G275" s="5">
        <v>2310.6999999999998</v>
      </c>
      <c r="H275" s="5"/>
      <c r="I275" s="5"/>
    </row>
    <row r="276" spans="1:9" ht="31.5" x14ac:dyDescent="0.25">
      <c r="A276" s="22" t="s">
        <v>871</v>
      </c>
      <c r="B276" s="47"/>
      <c r="C276" s="3" t="s">
        <v>7</v>
      </c>
      <c r="D276" s="3" t="s">
        <v>64</v>
      </c>
      <c r="E276" s="161" t="s">
        <v>891</v>
      </c>
      <c r="F276" s="20"/>
      <c r="G276" s="5">
        <f>G277</f>
        <v>6995.1</v>
      </c>
      <c r="H276" s="5">
        <f t="shared" ref="H276" si="119">H277</f>
        <v>0</v>
      </c>
      <c r="I276" s="5">
        <f t="shared" ref="I276" si="120">I277</f>
        <v>0</v>
      </c>
    </row>
    <row r="277" spans="1:9" ht="31.5" x14ac:dyDescent="0.25">
      <c r="A277" s="22" t="s">
        <v>22</v>
      </c>
      <c r="B277" s="47"/>
      <c r="C277" s="3" t="s">
        <v>7</v>
      </c>
      <c r="D277" s="3" t="s">
        <v>64</v>
      </c>
      <c r="E277" s="160" t="s">
        <v>891</v>
      </c>
      <c r="F277" s="20">
        <v>200</v>
      </c>
      <c r="G277" s="5">
        <v>6995.1</v>
      </c>
      <c r="H277" s="5"/>
      <c r="I277" s="5"/>
    </row>
    <row r="278" spans="1:9" ht="31.5" x14ac:dyDescent="0.25">
      <c r="A278" s="22" t="s">
        <v>872</v>
      </c>
      <c r="B278" s="47"/>
      <c r="C278" s="3" t="s">
        <v>7</v>
      </c>
      <c r="D278" s="3" t="s">
        <v>64</v>
      </c>
      <c r="E278" s="161" t="s">
        <v>892</v>
      </c>
      <c r="F278" s="20"/>
      <c r="G278" s="5">
        <f>G279</f>
        <v>8190</v>
      </c>
      <c r="H278" s="5">
        <f t="shared" ref="H278" si="121">H279</f>
        <v>0</v>
      </c>
      <c r="I278" s="5">
        <f t="shared" ref="I278" si="122">I279</f>
        <v>0</v>
      </c>
    </row>
    <row r="279" spans="1:9" ht="31.5" x14ac:dyDescent="0.25">
      <c r="A279" s="22" t="s">
        <v>22</v>
      </c>
      <c r="B279" s="47"/>
      <c r="C279" s="3" t="s">
        <v>7</v>
      </c>
      <c r="D279" s="3" t="s">
        <v>64</v>
      </c>
      <c r="E279" s="160" t="s">
        <v>892</v>
      </c>
      <c r="F279" s="20">
        <v>200</v>
      </c>
      <c r="G279" s="5">
        <v>8190</v>
      </c>
      <c r="H279" s="5"/>
      <c r="I279" s="5"/>
    </row>
    <row r="280" spans="1:9" ht="31.5" x14ac:dyDescent="0.25">
      <c r="A280" s="22" t="s">
        <v>873</v>
      </c>
      <c r="B280" s="47"/>
      <c r="C280" s="3" t="s">
        <v>7</v>
      </c>
      <c r="D280" s="3" t="s">
        <v>64</v>
      </c>
      <c r="E280" s="161" t="s">
        <v>893</v>
      </c>
      <c r="F280" s="20"/>
      <c r="G280" s="5">
        <f>G281</f>
        <v>2653.2</v>
      </c>
      <c r="H280" s="5">
        <f t="shared" ref="H280" si="123">H281</f>
        <v>0</v>
      </c>
      <c r="I280" s="5">
        <f t="shared" ref="I280" si="124">I281</f>
        <v>0</v>
      </c>
    </row>
    <row r="281" spans="1:9" ht="31.5" x14ac:dyDescent="0.25">
      <c r="A281" s="22" t="s">
        <v>22</v>
      </c>
      <c r="B281" s="47"/>
      <c r="C281" s="3" t="s">
        <v>7</v>
      </c>
      <c r="D281" s="3" t="s">
        <v>64</v>
      </c>
      <c r="E281" s="160" t="s">
        <v>893</v>
      </c>
      <c r="F281" s="20">
        <v>200</v>
      </c>
      <c r="G281" s="5">
        <v>2653.2</v>
      </c>
      <c r="H281" s="5"/>
      <c r="I281" s="5"/>
    </row>
    <row r="282" spans="1:9" ht="31.5" x14ac:dyDescent="0.25">
      <c r="A282" s="22" t="s">
        <v>874</v>
      </c>
      <c r="B282" s="47"/>
      <c r="C282" s="3" t="s">
        <v>7</v>
      </c>
      <c r="D282" s="3" t="s">
        <v>64</v>
      </c>
      <c r="E282" s="161" t="s">
        <v>894</v>
      </c>
      <c r="F282" s="20"/>
      <c r="G282" s="5">
        <f>G283</f>
        <v>752.8</v>
      </c>
      <c r="H282" s="5">
        <f t="shared" ref="H282" si="125">H283</f>
        <v>0</v>
      </c>
      <c r="I282" s="5">
        <f t="shared" ref="I282" si="126">I283</f>
        <v>0</v>
      </c>
    </row>
    <row r="283" spans="1:9" ht="31.5" x14ac:dyDescent="0.25">
      <c r="A283" s="22" t="s">
        <v>22</v>
      </c>
      <c r="B283" s="47"/>
      <c r="C283" s="3" t="s">
        <v>7</v>
      </c>
      <c r="D283" s="3" t="s">
        <v>64</v>
      </c>
      <c r="E283" s="160" t="s">
        <v>894</v>
      </c>
      <c r="F283" s="20">
        <v>200</v>
      </c>
      <c r="G283" s="5">
        <v>752.8</v>
      </c>
      <c r="H283" s="5"/>
      <c r="I283" s="5"/>
    </row>
    <row r="284" spans="1:9" ht="31.5" x14ac:dyDescent="0.25">
      <c r="A284" s="22" t="s">
        <v>875</v>
      </c>
      <c r="B284" s="47"/>
      <c r="C284" s="3" t="s">
        <v>7</v>
      </c>
      <c r="D284" s="3" t="s">
        <v>64</v>
      </c>
      <c r="E284" s="161" t="s">
        <v>895</v>
      </c>
      <c r="F284" s="20"/>
      <c r="G284" s="5">
        <f>G285</f>
        <v>2244.3000000000002</v>
      </c>
      <c r="H284" s="5">
        <f t="shared" ref="H284" si="127">H285</f>
        <v>0</v>
      </c>
      <c r="I284" s="5">
        <f t="shared" ref="I284" si="128">I285</f>
        <v>0</v>
      </c>
    </row>
    <row r="285" spans="1:9" ht="31.5" x14ac:dyDescent="0.25">
      <c r="A285" s="22" t="s">
        <v>22</v>
      </c>
      <c r="B285" s="47"/>
      <c r="C285" s="3" t="s">
        <v>7</v>
      </c>
      <c r="D285" s="3" t="s">
        <v>64</v>
      </c>
      <c r="E285" s="160" t="s">
        <v>895</v>
      </c>
      <c r="F285" s="20">
        <v>200</v>
      </c>
      <c r="G285" s="5">
        <v>2244.3000000000002</v>
      </c>
      <c r="H285" s="5"/>
      <c r="I285" s="5"/>
    </row>
    <row r="286" spans="1:9" ht="31.5" x14ac:dyDescent="0.25">
      <c r="A286" s="22" t="s">
        <v>876</v>
      </c>
      <c r="B286" s="47"/>
      <c r="C286" s="3" t="s">
        <v>7</v>
      </c>
      <c r="D286" s="3" t="s">
        <v>64</v>
      </c>
      <c r="E286" s="161" t="s">
        <v>896</v>
      </c>
      <c r="F286" s="20"/>
      <c r="G286" s="5">
        <f>G287</f>
        <v>9722.4</v>
      </c>
      <c r="H286" s="5">
        <f t="shared" ref="H286" si="129">H287</f>
        <v>0</v>
      </c>
      <c r="I286" s="5">
        <f t="shared" ref="I286" si="130">I287</f>
        <v>0</v>
      </c>
    </row>
    <row r="287" spans="1:9" ht="31.5" x14ac:dyDescent="0.25">
      <c r="A287" s="22" t="s">
        <v>22</v>
      </c>
      <c r="B287" s="47"/>
      <c r="C287" s="3" t="s">
        <v>7</v>
      </c>
      <c r="D287" s="3" t="s">
        <v>64</v>
      </c>
      <c r="E287" s="160" t="s">
        <v>896</v>
      </c>
      <c r="F287" s="20">
        <v>200</v>
      </c>
      <c r="G287" s="5">
        <v>9722.4</v>
      </c>
      <c r="H287" s="5"/>
      <c r="I287" s="5"/>
    </row>
    <row r="288" spans="1:9" ht="47.25" x14ac:dyDescent="0.25">
      <c r="A288" s="22" t="s">
        <v>877</v>
      </c>
      <c r="B288" s="47"/>
      <c r="C288" s="3" t="s">
        <v>7</v>
      </c>
      <c r="D288" s="3" t="s">
        <v>64</v>
      </c>
      <c r="E288" s="161" t="s">
        <v>897</v>
      </c>
      <c r="F288" s="20"/>
      <c r="G288" s="5">
        <f>G289</f>
        <v>5714.2</v>
      </c>
      <c r="H288" s="5">
        <f t="shared" ref="H288" si="131">H289</f>
        <v>0</v>
      </c>
      <c r="I288" s="5">
        <f t="shared" ref="I288" si="132">I289</f>
        <v>0</v>
      </c>
    </row>
    <row r="289" spans="1:11" ht="31.5" x14ac:dyDescent="0.25">
      <c r="A289" s="22" t="s">
        <v>22</v>
      </c>
      <c r="B289" s="47"/>
      <c r="C289" s="3" t="s">
        <v>7</v>
      </c>
      <c r="D289" s="3" t="s">
        <v>64</v>
      </c>
      <c r="E289" s="160" t="s">
        <v>897</v>
      </c>
      <c r="F289" s="20">
        <v>200</v>
      </c>
      <c r="G289" s="5">
        <v>5714.2</v>
      </c>
      <c r="H289" s="5"/>
      <c r="I289" s="5"/>
    </row>
    <row r="290" spans="1:11" ht="31.5" x14ac:dyDescent="0.25">
      <c r="A290" s="22" t="s">
        <v>878</v>
      </c>
      <c r="B290" s="47"/>
      <c r="C290" s="3" t="s">
        <v>7</v>
      </c>
      <c r="D290" s="3" t="s">
        <v>64</v>
      </c>
      <c r="E290" s="161" t="s">
        <v>898</v>
      </c>
      <c r="F290" s="20"/>
      <c r="G290" s="5">
        <f>G291</f>
        <v>3627.9</v>
      </c>
      <c r="H290" s="5">
        <f t="shared" ref="H290" si="133">H291</f>
        <v>0</v>
      </c>
      <c r="I290" s="5">
        <f t="shared" ref="I290" si="134">I291</f>
        <v>0</v>
      </c>
    </row>
    <row r="291" spans="1:11" ht="31.5" x14ac:dyDescent="0.25">
      <c r="A291" s="22" t="s">
        <v>22</v>
      </c>
      <c r="B291" s="47"/>
      <c r="C291" s="3" t="s">
        <v>7</v>
      </c>
      <c r="D291" s="3" t="s">
        <v>64</v>
      </c>
      <c r="E291" s="160" t="s">
        <v>898</v>
      </c>
      <c r="F291" s="20">
        <v>200</v>
      </c>
      <c r="G291" s="5">
        <v>3627.9</v>
      </c>
      <c r="H291" s="5"/>
      <c r="I291" s="5"/>
    </row>
    <row r="292" spans="1:11" ht="31.5" x14ac:dyDescent="0.25">
      <c r="A292" s="22" t="s">
        <v>879</v>
      </c>
      <c r="B292" s="47"/>
      <c r="C292" s="3" t="s">
        <v>7</v>
      </c>
      <c r="D292" s="3" t="s">
        <v>64</v>
      </c>
      <c r="E292" s="161" t="s">
        <v>899</v>
      </c>
      <c r="F292" s="20"/>
      <c r="G292" s="5">
        <f>G293</f>
        <v>1174.0999999999999</v>
      </c>
      <c r="H292" s="5">
        <f t="shared" ref="H292" si="135">H293</f>
        <v>0</v>
      </c>
      <c r="I292" s="5">
        <f t="shared" ref="I292" si="136">I293</f>
        <v>0</v>
      </c>
    </row>
    <row r="293" spans="1:11" ht="31.5" x14ac:dyDescent="0.25">
      <c r="A293" s="22" t="s">
        <v>22</v>
      </c>
      <c r="B293" s="47"/>
      <c r="C293" s="3" t="s">
        <v>7</v>
      </c>
      <c r="D293" s="3" t="s">
        <v>64</v>
      </c>
      <c r="E293" s="160" t="s">
        <v>899</v>
      </c>
      <c r="F293" s="20">
        <v>200</v>
      </c>
      <c r="G293" s="5">
        <v>1174.0999999999999</v>
      </c>
      <c r="H293" s="5"/>
      <c r="I293" s="5"/>
    </row>
    <row r="294" spans="1:11" ht="31.5" x14ac:dyDescent="0.25">
      <c r="A294" s="22" t="s">
        <v>880</v>
      </c>
      <c r="B294" s="47"/>
      <c r="C294" s="3" t="s">
        <v>7</v>
      </c>
      <c r="D294" s="3" t="s">
        <v>64</v>
      </c>
      <c r="E294" s="161" t="s">
        <v>900</v>
      </c>
      <c r="F294" s="20"/>
      <c r="G294" s="5">
        <f>G295</f>
        <v>8880.6</v>
      </c>
      <c r="H294" s="5">
        <f t="shared" ref="H294" si="137">H295</f>
        <v>0</v>
      </c>
      <c r="I294" s="5">
        <f t="shared" ref="I294" si="138">I295</f>
        <v>0</v>
      </c>
      <c r="K294" s="86"/>
    </row>
    <row r="295" spans="1:11" ht="31.5" x14ac:dyDescent="0.25">
      <c r="A295" s="22" t="s">
        <v>22</v>
      </c>
      <c r="B295" s="47"/>
      <c r="C295" s="3" t="s">
        <v>7</v>
      </c>
      <c r="D295" s="3" t="s">
        <v>64</v>
      </c>
      <c r="E295" s="160" t="s">
        <v>900</v>
      </c>
      <c r="F295" s="20">
        <v>200</v>
      </c>
      <c r="G295" s="5">
        <v>8880.6</v>
      </c>
      <c r="H295" s="5"/>
      <c r="I295" s="5"/>
    </row>
    <row r="296" spans="1:11" ht="31.5" x14ac:dyDescent="0.25">
      <c r="A296" s="22" t="s">
        <v>881</v>
      </c>
      <c r="B296" s="47"/>
      <c r="C296" s="3" t="s">
        <v>7</v>
      </c>
      <c r="D296" s="3" t="s">
        <v>64</v>
      </c>
      <c r="E296" s="161" t="s">
        <v>901</v>
      </c>
      <c r="F296" s="20"/>
      <c r="G296" s="5">
        <f>G297</f>
        <v>2062.4</v>
      </c>
      <c r="H296" s="5">
        <f t="shared" ref="H296" si="139">H297</f>
        <v>0</v>
      </c>
      <c r="I296" s="5">
        <f t="shared" ref="I296" si="140">I297</f>
        <v>0</v>
      </c>
    </row>
    <row r="297" spans="1:11" ht="31.5" x14ac:dyDescent="0.25">
      <c r="A297" s="22" t="s">
        <v>22</v>
      </c>
      <c r="B297" s="47"/>
      <c r="C297" s="3" t="s">
        <v>7</v>
      </c>
      <c r="D297" s="3" t="s">
        <v>64</v>
      </c>
      <c r="E297" s="160" t="s">
        <v>901</v>
      </c>
      <c r="F297" s="20">
        <v>200</v>
      </c>
      <c r="G297" s="5">
        <v>2062.4</v>
      </c>
      <c r="H297" s="5"/>
      <c r="I297" s="5"/>
    </row>
    <row r="298" spans="1:11" ht="31.5" x14ac:dyDescent="0.25">
      <c r="A298" s="22" t="s">
        <v>882</v>
      </c>
      <c r="B298" s="47"/>
      <c r="C298" s="3" t="s">
        <v>7</v>
      </c>
      <c r="D298" s="3" t="s">
        <v>64</v>
      </c>
      <c r="E298" s="161" t="s">
        <v>902</v>
      </c>
      <c r="F298" s="20"/>
      <c r="G298" s="5">
        <f>G299</f>
        <v>1796.2</v>
      </c>
      <c r="H298" s="5">
        <f t="shared" ref="H298" si="141">H299</f>
        <v>0</v>
      </c>
      <c r="I298" s="5">
        <f t="shared" ref="I298" si="142">I299</f>
        <v>0</v>
      </c>
    </row>
    <row r="299" spans="1:11" ht="31.5" x14ac:dyDescent="0.25">
      <c r="A299" s="22" t="s">
        <v>22</v>
      </c>
      <c r="B299" s="47"/>
      <c r="C299" s="3" t="s">
        <v>7</v>
      </c>
      <c r="D299" s="3" t="s">
        <v>64</v>
      </c>
      <c r="E299" s="160" t="s">
        <v>902</v>
      </c>
      <c r="F299" s="20">
        <v>200</v>
      </c>
      <c r="G299" s="5">
        <v>1796.2</v>
      </c>
      <c r="H299" s="5"/>
      <c r="I299" s="5"/>
    </row>
    <row r="300" spans="1:11" ht="31.5" x14ac:dyDescent="0.25">
      <c r="A300" s="22" t="s">
        <v>883</v>
      </c>
      <c r="B300" s="47"/>
      <c r="C300" s="3" t="s">
        <v>7</v>
      </c>
      <c r="D300" s="3" t="s">
        <v>64</v>
      </c>
      <c r="E300" s="161" t="s">
        <v>903</v>
      </c>
      <c r="F300" s="20"/>
      <c r="G300" s="5">
        <f>G301</f>
        <v>2703.4</v>
      </c>
      <c r="H300" s="5">
        <f t="shared" ref="H300" si="143">H301</f>
        <v>0</v>
      </c>
      <c r="I300" s="5">
        <f t="shared" ref="I300" si="144">I301</f>
        <v>0</v>
      </c>
    </row>
    <row r="301" spans="1:11" ht="31.5" x14ac:dyDescent="0.25">
      <c r="A301" s="22" t="s">
        <v>22</v>
      </c>
      <c r="B301" s="47"/>
      <c r="C301" s="3" t="s">
        <v>7</v>
      </c>
      <c r="D301" s="3" t="s">
        <v>64</v>
      </c>
      <c r="E301" s="160" t="s">
        <v>903</v>
      </c>
      <c r="F301" s="20">
        <v>200</v>
      </c>
      <c r="G301" s="5">
        <v>2703.4</v>
      </c>
      <c r="H301" s="5"/>
      <c r="I301" s="5"/>
    </row>
    <row r="302" spans="1:11" ht="31.5" x14ac:dyDescent="0.25">
      <c r="A302" s="22" t="s">
        <v>884</v>
      </c>
      <c r="B302" s="47"/>
      <c r="C302" s="3" t="s">
        <v>7</v>
      </c>
      <c r="D302" s="3" t="s">
        <v>64</v>
      </c>
      <c r="E302" s="161" t="s">
        <v>904</v>
      </c>
      <c r="F302" s="20"/>
      <c r="G302" s="5">
        <f>G303</f>
        <v>4750</v>
      </c>
      <c r="H302" s="5">
        <f t="shared" ref="H302" si="145">H303</f>
        <v>0</v>
      </c>
      <c r="I302" s="5">
        <f t="shared" ref="I302" si="146">I303</f>
        <v>0</v>
      </c>
    </row>
    <row r="303" spans="1:11" ht="31.5" x14ac:dyDescent="0.25">
      <c r="A303" s="22" t="s">
        <v>22</v>
      </c>
      <c r="B303" s="47"/>
      <c r="C303" s="3" t="s">
        <v>7</v>
      </c>
      <c r="D303" s="3" t="s">
        <v>64</v>
      </c>
      <c r="E303" s="160" t="s">
        <v>904</v>
      </c>
      <c r="F303" s="20">
        <v>200</v>
      </c>
      <c r="G303" s="5">
        <v>4750</v>
      </c>
      <c r="H303" s="5"/>
      <c r="I303" s="5"/>
    </row>
    <row r="304" spans="1:11" ht="31.5" x14ac:dyDescent="0.25">
      <c r="A304" s="22" t="s">
        <v>885</v>
      </c>
      <c r="B304" s="47"/>
      <c r="C304" s="3" t="s">
        <v>7</v>
      </c>
      <c r="D304" s="3" t="s">
        <v>64</v>
      </c>
      <c r="E304" s="161" t="s">
        <v>905</v>
      </c>
      <c r="F304" s="20"/>
      <c r="G304" s="5">
        <f>G305</f>
        <v>6480.1</v>
      </c>
      <c r="H304" s="5">
        <f t="shared" ref="H304" si="147">H305</f>
        <v>0</v>
      </c>
      <c r="I304" s="5">
        <f t="shared" ref="I304" si="148">I305</f>
        <v>0</v>
      </c>
    </row>
    <row r="305" spans="1:9" ht="31.5" x14ac:dyDescent="0.25">
      <c r="A305" s="22" t="s">
        <v>22</v>
      </c>
      <c r="B305" s="47"/>
      <c r="C305" s="3" t="s">
        <v>7</v>
      </c>
      <c r="D305" s="3" t="s">
        <v>64</v>
      </c>
      <c r="E305" s="160" t="s">
        <v>905</v>
      </c>
      <c r="F305" s="20">
        <v>200</v>
      </c>
      <c r="G305" s="5">
        <v>6480.1</v>
      </c>
      <c r="H305" s="5"/>
      <c r="I305" s="5"/>
    </row>
    <row r="306" spans="1:9" ht="31.5" x14ac:dyDescent="0.25">
      <c r="A306" s="22" t="s">
        <v>886</v>
      </c>
      <c r="B306" s="47"/>
      <c r="C306" s="3" t="s">
        <v>7</v>
      </c>
      <c r="D306" s="3" t="s">
        <v>64</v>
      </c>
      <c r="E306" s="161" t="s">
        <v>906</v>
      </c>
      <c r="F306" s="20"/>
      <c r="G306" s="5">
        <f>G307</f>
        <v>3284.4</v>
      </c>
      <c r="H306" s="5">
        <f t="shared" ref="H306" si="149">H307</f>
        <v>0</v>
      </c>
      <c r="I306" s="5">
        <f t="shared" ref="I306" si="150">I307</f>
        <v>0</v>
      </c>
    </row>
    <row r="307" spans="1:9" ht="31.5" x14ac:dyDescent="0.25">
      <c r="A307" s="22" t="s">
        <v>22</v>
      </c>
      <c r="B307" s="204"/>
      <c r="C307" s="205" t="s">
        <v>7</v>
      </c>
      <c r="D307" s="205" t="s">
        <v>64</v>
      </c>
      <c r="E307" s="207" t="s">
        <v>906</v>
      </c>
      <c r="F307" s="206">
        <v>200</v>
      </c>
      <c r="G307" s="200">
        <v>3284.4</v>
      </c>
      <c r="H307" s="200"/>
      <c r="I307" s="200"/>
    </row>
    <row r="308" spans="1:9" x14ac:dyDescent="0.25">
      <c r="A308" s="197" t="s">
        <v>318</v>
      </c>
      <c r="B308" s="47"/>
      <c r="C308" s="205" t="s">
        <v>7</v>
      </c>
      <c r="D308" s="205" t="s">
        <v>64</v>
      </c>
      <c r="E308" s="4" t="s">
        <v>915</v>
      </c>
      <c r="F308" s="20"/>
      <c r="G308" s="5">
        <f>G309</f>
        <v>2281</v>
      </c>
      <c r="H308" s="5">
        <f t="shared" ref="H308:I308" si="151">H309</f>
        <v>0</v>
      </c>
      <c r="I308" s="5">
        <f t="shared" si="151"/>
        <v>0</v>
      </c>
    </row>
    <row r="309" spans="1:9" x14ac:dyDescent="0.25">
      <c r="A309" s="197" t="s">
        <v>910</v>
      </c>
      <c r="B309" s="47"/>
      <c r="C309" s="205" t="s">
        <v>7</v>
      </c>
      <c r="D309" s="205" t="s">
        <v>64</v>
      </c>
      <c r="E309" s="4" t="s">
        <v>916</v>
      </c>
      <c r="F309" s="20"/>
      <c r="G309" s="5">
        <f>G310+G312+G314</f>
        <v>2281</v>
      </c>
      <c r="H309" s="5">
        <f t="shared" ref="H309:I309" si="152">H310+H312+H314</f>
        <v>0</v>
      </c>
      <c r="I309" s="5">
        <f t="shared" si="152"/>
        <v>0</v>
      </c>
    </row>
    <row r="310" spans="1:9" ht="47.25" x14ac:dyDescent="0.25">
      <c r="A310" s="22" t="s">
        <v>978</v>
      </c>
      <c r="B310" s="47"/>
      <c r="C310" s="205" t="s">
        <v>7</v>
      </c>
      <c r="D310" s="205" t="s">
        <v>64</v>
      </c>
      <c r="E310" s="4" t="s">
        <v>975</v>
      </c>
      <c r="F310" s="20"/>
      <c r="G310" s="5">
        <f>G311</f>
        <v>1496.8</v>
      </c>
      <c r="H310" s="5">
        <f t="shared" ref="H310:I310" si="153">H311</f>
        <v>0</v>
      </c>
      <c r="I310" s="5">
        <f t="shared" si="153"/>
        <v>0</v>
      </c>
    </row>
    <row r="311" spans="1:9" ht="31.5" x14ac:dyDescent="0.25">
      <c r="A311" s="22" t="s">
        <v>22</v>
      </c>
      <c r="B311" s="47"/>
      <c r="C311" s="205" t="s">
        <v>7</v>
      </c>
      <c r="D311" s="205" t="s">
        <v>64</v>
      </c>
      <c r="E311" s="4" t="s">
        <v>975</v>
      </c>
      <c r="F311" s="20">
        <v>200</v>
      </c>
      <c r="G311" s="5">
        <v>1496.8</v>
      </c>
      <c r="H311" s="5"/>
      <c r="I311" s="5"/>
    </row>
    <row r="312" spans="1:9" ht="47.25" x14ac:dyDescent="0.25">
      <c r="A312" s="22" t="s">
        <v>979</v>
      </c>
      <c r="B312" s="47"/>
      <c r="C312" s="205" t="s">
        <v>7</v>
      </c>
      <c r="D312" s="205" t="s">
        <v>64</v>
      </c>
      <c r="E312" s="4" t="s">
        <v>976</v>
      </c>
      <c r="F312" s="20"/>
      <c r="G312" s="5">
        <f>G313</f>
        <v>686.1</v>
      </c>
      <c r="H312" s="5">
        <f t="shared" ref="H312:I312" si="154">H313</f>
        <v>0</v>
      </c>
      <c r="I312" s="5">
        <f t="shared" si="154"/>
        <v>0</v>
      </c>
    </row>
    <row r="313" spans="1:9" ht="31.5" x14ac:dyDescent="0.25">
      <c r="A313" s="22" t="s">
        <v>22</v>
      </c>
      <c r="B313" s="47"/>
      <c r="C313" s="205" t="s">
        <v>7</v>
      </c>
      <c r="D313" s="205" t="s">
        <v>64</v>
      </c>
      <c r="E313" s="4" t="s">
        <v>976</v>
      </c>
      <c r="F313" s="20">
        <v>200</v>
      </c>
      <c r="G313" s="5">
        <v>686.1</v>
      </c>
      <c r="H313" s="5"/>
      <c r="I313" s="5"/>
    </row>
    <row r="314" spans="1:9" ht="47.25" x14ac:dyDescent="0.25">
      <c r="A314" s="22" t="s">
        <v>980</v>
      </c>
      <c r="B314" s="47"/>
      <c r="C314" s="205" t="s">
        <v>7</v>
      </c>
      <c r="D314" s="205" t="s">
        <v>64</v>
      </c>
      <c r="E314" s="4" t="s">
        <v>977</v>
      </c>
      <c r="F314" s="20"/>
      <c r="G314" s="5">
        <f>G315</f>
        <v>98.1</v>
      </c>
      <c r="H314" s="5">
        <f t="shared" ref="H314:I314" si="155">H315</f>
        <v>0</v>
      </c>
      <c r="I314" s="5">
        <f t="shared" si="155"/>
        <v>0</v>
      </c>
    </row>
    <row r="315" spans="1:9" ht="31.5" x14ac:dyDescent="0.25">
      <c r="A315" s="22" t="s">
        <v>22</v>
      </c>
      <c r="B315" s="47"/>
      <c r="C315" s="205" t="s">
        <v>7</v>
      </c>
      <c r="D315" s="205" t="s">
        <v>64</v>
      </c>
      <c r="E315" s="4" t="s">
        <v>977</v>
      </c>
      <c r="F315" s="20">
        <v>200</v>
      </c>
      <c r="G315" s="5">
        <v>98.1</v>
      </c>
      <c r="H315" s="5"/>
      <c r="I315" s="5"/>
    </row>
    <row r="316" spans="1:9" x14ac:dyDescent="0.25">
      <c r="A316" s="201" t="s">
        <v>11</v>
      </c>
      <c r="B316" s="18"/>
      <c r="C316" s="202" t="s">
        <v>7</v>
      </c>
      <c r="D316" s="202" t="s">
        <v>12</v>
      </c>
      <c r="E316" s="20"/>
      <c r="F316" s="20"/>
      <c r="G316" s="7">
        <f>SUM(G344+G349+G332+G317+G339)</f>
        <v>34276.1</v>
      </c>
      <c r="H316" s="7">
        <f t="shared" ref="H316:I316" si="156">SUM(H344+H349+H332+H317+H339)</f>
        <v>33187.599999999999</v>
      </c>
      <c r="I316" s="7">
        <f t="shared" si="156"/>
        <v>19522.3</v>
      </c>
    </row>
    <row r="317" spans="1:9" s="96" customFormat="1" ht="47.25" x14ac:dyDescent="0.25">
      <c r="A317" s="109" t="s">
        <v>157</v>
      </c>
      <c r="B317" s="106"/>
      <c r="C317" s="93" t="s">
        <v>7</v>
      </c>
      <c r="D317" s="93" t="s">
        <v>12</v>
      </c>
      <c r="E317" s="94" t="s">
        <v>158</v>
      </c>
      <c r="F317" s="93"/>
      <c r="G317" s="95">
        <f>G318</f>
        <v>9976</v>
      </c>
      <c r="H317" s="95">
        <f t="shared" ref="H317:I317" si="157">H318</f>
        <v>12572.3</v>
      </c>
      <c r="I317" s="95">
        <f t="shared" si="157"/>
        <v>12572.3</v>
      </c>
    </row>
    <row r="318" spans="1:9" x14ac:dyDescent="0.25">
      <c r="A318" s="201" t="s">
        <v>166</v>
      </c>
      <c r="B318" s="18"/>
      <c r="C318" s="202" t="s">
        <v>7</v>
      </c>
      <c r="D318" s="202" t="s">
        <v>12</v>
      </c>
      <c r="E318" s="20" t="s">
        <v>186</v>
      </c>
      <c r="F318" s="202"/>
      <c r="G318" s="7">
        <f>G319+G322+G325</f>
        <v>9976</v>
      </c>
      <c r="H318" s="7">
        <f t="shared" ref="H318:I318" si="158">H319+H322+H325</f>
        <v>12572.3</v>
      </c>
      <c r="I318" s="7">
        <f t="shared" si="158"/>
        <v>12572.3</v>
      </c>
    </row>
    <row r="319" spans="1:9" ht="31.5" x14ac:dyDescent="0.25">
      <c r="A319" s="201" t="s">
        <v>724</v>
      </c>
      <c r="B319" s="18"/>
      <c r="C319" s="202" t="s">
        <v>7</v>
      </c>
      <c r="D319" s="202" t="s">
        <v>12</v>
      </c>
      <c r="E319" s="20" t="s">
        <v>303</v>
      </c>
      <c r="F319" s="202"/>
      <c r="G319" s="7">
        <f>G320</f>
        <v>0</v>
      </c>
      <c r="H319" s="7">
        <f t="shared" ref="H319:I320" si="159">H320</f>
        <v>1000</v>
      </c>
      <c r="I319" s="7">
        <f t="shared" si="159"/>
        <v>1000</v>
      </c>
    </row>
    <row r="320" spans="1:9" x14ac:dyDescent="0.25">
      <c r="A320" s="2" t="s">
        <v>18</v>
      </c>
      <c r="B320" s="18"/>
      <c r="C320" s="202" t="s">
        <v>7</v>
      </c>
      <c r="D320" s="202" t="s">
        <v>12</v>
      </c>
      <c r="E320" s="20" t="s">
        <v>304</v>
      </c>
      <c r="F320" s="202"/>
      <c r="G320" s="7">
        <f>G321</f>
        <v>0</v>
      </c>
      <c r="H320" s="7">
        <f t="shared" si="159"/>
        <v>1000</v>
      </c>
      <c r="I320" s="7">
        <f t="shared" si="159"/>
        <v>1000</v>
      </c>
    </row>
    <row r="321" spans="1:10" ht="31.5" x14ac:dyDescent="0.25">
      <c r="A321" s="2" t="s">
        <v>22</v>
      </c>
      <c r="B321" s="18"/>
      <c r="C321" s="202" t="s">
        <v>7</v>
      </c>
      <c r="D321" s="202" t="s">
        <v>12</v>
      </c>
      <c r="E321" s="20" t="s">
        <v>304</v>
      </c>
      <c r="F321" s="202" t="s">
        <v>32</v>
      </c>
      <c r="G321" s="7">
        <f>300-300</f>
        <v>0</v>
      </c>
      <c r="H321" s="7">
        <v>1000</v>
      </c>
      <c r="I321" s="7">
        <v>1000</v>
      </c>
    </row>
    <row r="322" spans="1:10" ht="31.5" x14ac:dyDescent="0.25">
      <c r="A322" s="201" t="s">
        <v>302</v>
      </c>
      <c r="B322" s="23"/>
      <c r="C322" s="202" t="s">
        <v>7</v>
      </c>
      <c r="D322" s="202" t="s">
        <v>12</v>
      </c>
      <c r="E322" s="20" t="s">
        <v>187</v>
      </c>
      <c r="F322" s="20"/>
      <c r="G322" s="7">
        <f>G323</f>
        <v>7620</v>
      </c>
      <c r="H322" s="7">
        <f t="shared" ref="H322:I322" si="160">H323</f>
        <v>2000</v>
      </c>
      <c r="I322" s="7">
        <f t="shared" si="160"/>
        <v>250</v>
      </c>
    </row>
    <row r="323" spans="1:10" x14ac:dyDescent="0.25">
      <c r="A323" s="2" t="s">
        <v>18</v>
      </c>
      <c r="B323" s="23"/>
      <c r="C323" s="202" t="s">
        <v>7</v>
      </c>
      <c r="D323" s="202" t="s">
        <v>12</v>
      </c>
      <c r="E323" s="20" t="s">
        <v>250</v>
      </c>
      <c r="F323" s="202"/>
      <c r="G323" s="7">
        <f>G324</f>
        <v>7620</v>
      </c>
      <c r="H323" s="7">
        <f t="shared" ref="H323:I323" si="161">H324</f>
        <v>2000</v>
      </c>
      <c r="I323" s="7">
        <f t="shared" si="161"/>
        <v>250</v>
      </c>
    </row>
    <row r="324" spans="1:10" ht="31.5" x14ac:dyDescent="0.25">
      <c r="A324" s="2" t="s">
        <v>22</v>
      </c>
      <c r="B324" s="23"/>
      <c r="C324" s="202" t="s">
        <v>7</v>
      </c>
      <c r="D324" s="202" t="s">
        <v>12</v>
      </c>
      <c r="E324" s="20" t="s">
        <v>250</v>
      </c>
      <c r="F324" s="202" t="s">
        <v>32</v>
      </c>
      <c r="G324" s="7">
        <f>8148-528</f>
        <v>7620</v>
      </c>
      <c r="H324" s="7">
        <v>2000</v>
      </c>
      <c r="I324" s="7">
        <v>250</v>
      </c>
      <c r="J324" s="133"/>
    </row>
    <row r="325" spans="1:10" ht="47.25" x14ac:dyDescent="0.25">
      <c r="A325" s="201" t="s">
        <v>299</v>
      </c>
      <c r="B325" s="18"/>
      <c r="C325" s="202" t="s">
        <v>7</v>
      </c>
      <c r="D325" s="202" t="s">
        <v>12</v>
      </c>
      <c r="E325" s="20" t="s">
        <v>300</v>
      </c>
      <c r="F325" s="20"/>
      <c r="G325" s="7">
        <f>G326+G328</f>
        <v>2356</v>
      </c>
      <c r="H325" s="7">
        <f t="shared" ref="H325:I325" si="162">H326+H328</f>
        <v>9572.2999999999993</v>
      </c>
      <c r="I325" s="7">
        <f t="shared" si="162"/>
        <v>11322.3</v>
      </c>
    </row>
    <row r="326" spans="1:10" x14ac:dyDescent="0.25">
      <c r="A326" s="2" t="s">
        <v>18</v>
      </c>
      <c r="B326" s="18"/>
      <c r="C326" s="202" t="s">
        <v>7</v>
      </c>
      <c r="D326" s="202" t="s">
        <v>12</v>
      </c>
      <c r="E326" s="20" t="s">
        <v>301</v>
      </c>
      <c r="F326" s="20"/>
      <c r="G326" s="7">
        <f>G327</f>
        <v>2356</v>
      </c>
      <c r="H326" s="7">
        <f t="shared" ref="H326:I326" si="163">H327</f>
        <v>9572.2999999999993</v>
      </c>
      <c r="I326" s="7">
        <f t="shared" si="163"/>
        <v>11322.3</v>
      </c>
    </row>
    <row r="327" spans="1:10" ht="31.5" x14ac:dyDescent="0.25">
      <c r="A327" s="2" t="s">
        <v>22</v>
      </c>
      <c r="B327" s="18"/>
      <c r="C327" s="202" t="s">
        <v>7</v>
      </c>
      <c r="D327" s="202" t="s">
        <v>12</v>
      </c>
      <c r="E327" s="20" t="s">
        <v>301</v>
      </c>
      <c r="F327" s="202" t="s">
        <v>32</v>
      </c>
      <c r="G327" s="7">
        <f>2793-437</f>
        <v>2356</v>
      </c>
      <c r="H327" s="7">
        <v>9572.2999999999993</v>
      </c>
      <c r="I327" s="7">
        <v>11322.3</v>
      </c>
    </row>
    <row r="328" spans="1:10" ht="31.5" hidden="1" x14ac:dyDescent="0.25">
      <c r="A328" s="201" t="s">
        <v>123</v>
      </c>
      <c r="B328" s="18"/>
      <c r="C328" s="202" t="s">
        <v>7</v>
      </c>
      <c r="D328" s="202" t="s">
        <v>12</v>
      </c>
      <c r="E328" s="20" t="s">
        <v>305</v>
      </c>
      <c r="F328" s="20"/>
      <c r="G328" s="7">
        <f>SUM(G329)</f>
        <v>0</v>
      </c>
      <c r="H328" s="7">
        <f>SUM(H329)</f>
        <v>0</v>
      </c>
      <c r="I328" s="7">
        <f>SUM(I329)</f>
        <v>0</v>
      </c>
    </row>
    <row r="329" spans="1:10" ht="31.5" hidden="1" x14ac:dyDescent="0.25">
      <c r="A329" s="201" t="s">
        <v>22</v>
      </c>
      <c r="B329" s="18"/>
      <c r="C329" s="202" t="s">
        <v>7</v>
      </c>
      <c r="D329" s="202" t="s">
        <v>12</v>
      </c>
      <c r="E329" s="20" t="s">
        <v>305</v>
      </c>
      <c r="F329" s="20">
        <v>200</v>
      </c>
      <c r="G329" s="7"/>
      <c r="H329" s="7"/>
      <c r="I329" s="7"/>
    </row>
    <row r="330" spans="1:10" ht="31.5" hidden="1" x14ac:dyDescent="0.25">
      <c r="A330" s="201" t="s">
        <v>144</v>
      </c>
      <c r="B330" s="18"/>
      <c r="C330" s="202" t="s">
        <v>7</v>
      </c>
      <c r="D330" s="202" t="s">
        <v>12</v>
      </c>
      <c r="E330" s="46" t="s">
        <v>306</v>
      </c>
      <c r="F330" s="20"/>
      <c r="G330" s="7">
        <f>SUM(G331)</f>
        <v>0</v>
      </c>
      <c r="H330" s="7"/>
      <c r="I330" s="7"/>
    </row>
    <row r="331" spans="1:10" ht="31.5" hidden="1" x14ac:dyDescent="0.25">
      <c r="A331" s="201" t="s">
        <v>22</v>
      </c>
      <c r="B331" s="18"/>
      <c r="C331" s="202" t="s">
        <v>7</v>
      </c>
      <c r="D331" s="202" t="s">
        <v>12</v>
      </c>
      <c r="E331" s="46" t="s">
        <v>306</v>
      </c>
      <c r="F331" s="20">
        <v>200</v>
      </c>
      <c r="G331" s="7"/>
      <c r="H331" s="7"/>
      <c r="I331" s="7"/>
    </row>
    <row r="332" spans="1:10" s="96" customFormat="1" ht="31.5" x14ac:dyDescent="0.25">
      <c r="A332" s="100" t="s">
        <v>188</v>
      </c>
      <c r="B332" s="97"/>
      <c r="C332" s="97" t="s">
        <v>7</v>
      </c>
      <c r="D332" s="97" t="s">
        <v>12</v>
      </c>
      <c r="E332" s="97" t="s">
        <v>156</v>
      </c>
      <c r="F332" s="97"/>
      <c r="G332" s="98">
        <f>G333</f>
        <v>15191.3</v>
      </c>
      <c r="H332" s="98">
        <f t="shared" ref="H332:I332" si="164">H333</f>
        <v>13665.3</v>
      </c>
      <c r="I332" s="98">
        <f t="shared" si="164"/>
        <v>0</v>
      </c>
    </row>
    <row r="333" spans="1:10" x14ac:dyDescent="0.25">
      <c r="A333" s="201" t="s">
        <v>166</v>
      </c>
      <c r="B333" s="3"/>
      <c r="C333" s="3" t="s">
        <v>7</v>
      </c>
      <c r="D333" s="3" t="s">
        <v>12</v>
      </c>
      <c r="E333" s="3" t="s">
        <v>189</v>
      </c>
      <c r="F333" s="3"/>
      <c r="G333" s="5">
        <f>G334</f>
        <v>15191.3</v>
      </c>
      <c r="H333" s="5">
        <f t="shared" ref="H333:I333" si="165">H334</f>
        <v>13665.3</v>
      </c>
      <c r="I333" s="5">
        <f t="shared" si="165"/>
        <v>0</v>
      </c>
    </row>
    <row r="334" spans="1:10" ht="31.5" x14ac:dyDescent="0.25">
      <c r="A334" s="201" t="s">
        <v>297</v>
      </c>
      <c r="B334" s="3"/>
      <c r="C334" s="3" t="s">
        <v>7</v>
      </c>
      <c r="D334" s="3" t="s">
        <v>12</v>
      </c>
      <c r="E334" s="3" t="s">
        <v>191</v>
      </c>
      <c r="F334" s="3"/>
      <c r="G334" s="5">
        <f t="shared" ref="G334:I334" si="166">SUM(G335)</f>
        <v>15191.3</v>
      </c>
      <c r="H334" s="5">
        <f t="shared" si="166"/>
        <v>13665.3</v>
      </c>
      <c r="I334" s="5">
        <f t="shared" si="166"/>
        <v>0</v>
      </c>
    </row>
    <row r="335" spans="1:10" x14ac:dyDescent="0.25">
      <c r="A335" s="201" t="s">
        <v>248</v>
      </c>
      <c r="B335" s="3"/>
      <c r="C335" s="3" t="s">
        <v>7</v>
      </c>
      <c r="D335" s="3" t="s">
        <v>12</v>
      </c>
      <c r="E335" s="3" t="s">
        <v>298</v>
      </c>
      <c r="F335" s="3"/>
      <c r="G335" s="5">
        <f>SUM(G336:G338)</f>
        <v>15191.3</v>
      </c>
      <c r="H335" s="5">
        <f>SUM(H336:H338)</f>
        <v>13665.3</v>
      </c>
      <c r="I335" s="5">
        <f>SUM(I336:I338)</f>
        <v>0</v>
      </c>
    </row>
    <row r="336" spans="1:10" ht="47.25" x14ac:dyDescent="0.25">
      <c r="A336" s="2" t="s">
        <v>21</v>
      </c>
      <c r="B336" s="3"/>
      <c r="C336" s="3" t="s">
        <v>7</v>
      </c>
      <c r="D336" s="3" t="s">
        <v>12</v>
      </c>
      <c r="E336" s="3" t="s">
        <v>298</v>
      </c>
      <c r="F336" s="3" t="s">
        <v>31</v>
      </c>
      <c r="G336" s="5">
        <f>14455.8-581.1</f>
        <v>13874.699999999999</v>
      </c>
      <c r="H336" s="5">
        <v>12622.9</v>
      </c>
      <c r="I336" s="5"/>
    </row>
    <row r="337" spans="1:9" ht="31.5" x14ac:dyDescent="0.25">
      <c r="A337" s="2" t="s">
        <v>22</v>
      </c>
      <c r="B337" s="3"/>
      <c r="C337" s="3" t="s">
        <v>7</v>
      </c>
      <c r="D337" s="3" t="s">
        <v>12</v>
      </c>
      <c r="E337" s="3" t="s">
        <v>298</v>
      </c>
      <c r="F337" s="3" t="s">
        <v>32</v>
      </c>
      <c r="G337" s="5">
        <v>1301.0999999999999</v>
      </c>
      <c r="H337" s="5">
        <v>1026.9000000000001</v>
      </c>
      <c r="I337" s="5">
        <v>0</v>
      </c>
    </row>
    <row r="338" spans="1:9" x14ac:dyDescent="0.25">
      <c r="A338" s="2" t="s">
        <v>10</v>
      </c>
      <c r="B338" s="3"/>
      <c r="C338" s="3" t="s">
        <v>7</v>
      </c>
      <c r="D338" s="3" t="s">
        <v>12</v>
      </c>
      <c r="E338" s="3" t="s">
        <v>298</v>
      </c>
      <c r="F338" s="3" t="s">
        <v>36</v>
      </c>
      <c r="G338" s="5">
        <v>15.5</v>
      </c>
      <c r="H338" s="5">
        <v>15.5</v>
      </c>
      <c r="I338" s="5">
        <v>0</v>
      </c>
    </row>
    <row r="339" spans="1:9" s="96" customFormat="1" ht="47.25" x14ac:dyDescent="0.25">
      <c r="A339" s="88" t="s">
        <v>711</v>
      </c>
      <c r="B339" s="106"/>
      <c r="C339" s="93" t="s">
        <v>7</v>
      </c>
      <c r="D339" s="93" t="s">
        <v>12</v>
      </c>
      <c r="E339" s="94" t="s">
        <v>159</v>
      </c>
      <c r="F339" s="93"/>
      <c r="G339" s="95">
        <f>SUM(G342)</f>
        <v>1808.8</v>
      </c>
      <c r="H339" s="95">
        <f t="shared" ref="H339:I339" si="167">SUM(H342)</f>
        <v>1000</v>
      </c>
      <c r="I339" s="95">
        <f t="shared" si="167"/>
        <v>1000</v>
      </c>
    </row>
    <row r="340" spans="1:9" x14ac:dyDescent="0.25">
      <c r="A340" s="201" t="s">
        <v>166</v>
      </c>
      <c r="B340" s="18"/>
      <c r="C340" s="202" t="s">
        <v>7</v>
      </c>
      <c r="D340" s="202" t="s">
        <v>12</v>
      </c>
      <c r="E340" s="20" t="s">
        <v>193</v>
      </c>
      <c r="F340" s="202"/>
      <c r="G340" s="7">
        <f>G341</f>
        <v>1808.8</v>
      </c>
      <c r="H340" s="7">
        <f t="shared" ref="H340:I340" si="168">H341</f>
        <v>1000</v>
      </c>
      <c r="I340" s="7">
        <f t="shared" si="168"/>
        <v>1000</v>
      </c>
    </row>
    <row r="341" spans="1:9" ht="47.25" x14ac:dyDescent="0.25">
      <c r="A341" s="201" t="s">
        <v>291</v>
      </c>
      <c r="B341" s="18"/>
      <c r="C341" s="202" t="s">
        <v>7</v>
      </c>
      <c r="D341" s="202" t="s">
        <v>12</v>
      </c>
      <c r="E341" s="20" t="s">
        <v>190</v>
      </c>
      <c r="F341" s="202"/>
      <c r="G341" s="7">
        <f>G342</f>
        <v>1808.8</v>
      </c>
      <c r="H341" s="7">
        <f t="shared" ref="H341:I341" si="169">H342</f>
        <v>1000</v>
      </c>
      <c r="I341" s="7">
        <f t="shared" si="169"/>
        <v>1000</v>
      </c>
    </row>
    <row r="342" spans="1:9" ht="31.5" x14ac:dyDescent="0.25">
      <c r="A342" s="201" t="s">
        <v>346</v>
      </c>
      <c r="B342" s="18"/>
      <c r="C342" s="202" t="s">
        <v>7</v>
      </c>
      <c r="D342" s="202" t="s">
        <v>12</v>
      </c>
      <c r="E342" s="20" t="s">
        <v>192</v>
      </c>
      <c r="F342" s="202"/>
      <c r="G342" s="7">
        <f t="shared" ref="G342:I342" si="170">SUM(G343)</f>
        <v>1808.8</v>
      </c>
      <c r="H342" s="7">
        <f t="shared" si="170"/>
        <v>1000</v>
      </c>
      <c r="I342" s="7">
        <f t="shared" si="170"/>
        <v>1000</v>
      </c>
    </row>
    <row r="343" spans="1:9" ht="31.5" x14ac:dyDescent="0.25">
      <c r="A343" s="22" t="s">
        <v>90</v>
      </c>
      <c r="B343" s="18"/>
      <c r="C343" s="202" t="s">
        <v>7</v>
      </c>
      <c r="D343" s="202" t="s">
        <v>12</v>
      </c>
      <c r="E343" s="20" t="s">
        <v>192</v>
      </c>
      <c r="F343" s="202" t="s">
        <v>49</v>
      </c>
      <c r="G343" s="7">
        <v>1808.8</v>
      </c>
      <c r="H343" s="7">
        <v>1000</v>
      </c>
      <c r="I343" s="7">
        <v>1000</v>
      </c>
    </row>
    <row r="344" spans="1:9" s="96" customFormat="1" ht="31.5" x14ac:dyDescent="0.25">
      <c r="A344" s="88" t="s">
        <v>722</v>
      </c>
      <c r="B344" s="106"/>
      <c r="C344" s="93" t="s">
        <v>7</v>
      </c>
      <c r="D344" s="93" t="s">
        <v>12</v>
      </c>
      <c r="E344" s="94" t="s">
        <v>154</v>
      </c>
      <c r="F344" s="94"/>
      <c r="G344" s="95">
        <f>G345</f>
        <v>0</v>
      </c>
      <c r="H344" s="95">
        <f t="shared" ref="H344:I344" si="171">H345</f>
        <v>200</v>
      </c>
      <c r="I344" s="95">
        <f t="shared" si="171"/>
        <v>200</v>
      </c>
    </row>
    <row r="345" spans="1:9" x14ac:dyDescent="0.25">
      <c r="A345" s="201" t="s">
        <v>166</v>
      </c>
      <c r="B345" s="18"/>
      <c r="C345" s="202" t="s">
        <v>7</v>
      </c>
      <c r="D345" s="202" t="s">
        <v>12</v>
      </c>
      <c r="E345" s="20" t="s">
        <v>194</v>
      </c>
      <c r="F345" s="20"/>
      <c r="G345" s="7">
        <f>G346</f>
        <v>0</v>
      </c>
      <c r="H345" s="7">
        <f t="shared" ref="H345:I345" si="172">H346</f>
        <v>200</v>
      </c>
      <c r="I345" s="7">
        <f t="shared" si="172"/>
        <v>200</v>
      </c>
    </row>
    <row r="346" spans="1:9" ht="47.25" x14ac:dyDescent="0.25">
      <c r="A346" s="2" t="s">
        <v>286</v>
      </c>
      <c r="B346" s="18"/>
      <c r="C346" s="202" t="s">
        <v>7</v>
      </c>
      <c r="D346" s="202" t="s">
        <v>12</v>
      </c>
      <c r="E346" s="20" t="s">
        <v>195</v>
      </c>
      <c r="F346" s="20"/>
      <c r="G346" s="7">
        <f t="shared" ref="G346:I347" si="173">SUM(G347)</f>
        <v>0</v>
      </c>
      <c r="H346" s="7">
        <f t="shared" si="173"/>
        <v>200</v>
      </c>
      <c r="I346" s="7">
        <f t="shared" si="173"/>
        <v>200</v>
      </c>
    </row>
    <row r="347" spans="1:9" x14ac:dyDescent="0.25">
      <c r="A347" s="2" t="s">
        <v>18</v>
      </c>
      <c r="B347" s="18"/>
      <c r="C347" s="202" t="s">
        <v>7</v>
      </c>
      <c r="D347" s="202" t="s">
        <v>12</v>
      </c>
      <c r="E347" s="20" t="s">
        <v>287</v>
      </c>
      <c r="F347" s="20"/>
      <c r="G347" s="7">
        <f t="shared" si="173"/>
        <v>0</v>
      </c>
      <c r="H347" s="7">
        <f t="shared" si="173"/>
        <v>200</v>
      </c>
      <c r="I347" s="7">
        <f t="shared" si="173"/>
        <v>200</v>
      </c>
    </row>
    <row r="348" spans="1:9" ht="31.5" x14ac:dyDescent="0.25">
      <c r="A348" s="22" t="s">
        <v>22</v>
      </c>
      <c r="B348" s="18"/>
      <c r="C348" s="202" t="s">
        <v>7</v>
      </c>
      <c r="D348" s="202" t="s">
        <v>12</v>
      </c>
      <c r="E348" s="20" t="s">
        <v>287</v>
      </c>
      <c r="F348" s="20">
        <v>200</v>
      </c>
      <c r="G348" s="7">
        <v>0</v>
      </c>
      <c r="H348" s="7">
        <v>200</v>
      </c>
      <c r="I348" s="7">
        <v>200</v>
      </c>
    </row>
    <row r="349" spans="1:9" s="96" customFormat="1" ht="31.5" x14ac:dyDescent="0.25">
      <c r="A349" s="88" t="s">
        <v>114</v>
      </c>
      <c r="B349" s="106"/>
      <c r="C349" s="93" t="s">
        <v>7</v>
      </c>
      <c r="D349" s="93" t="s">
        <v>12</v>
      </c>
      <c r="E349" s="93" t="s">
        <v>155</v>
      </c>
      <c r="F349" s="94"/>
      <c r="G349" s="95">
        <f>G350</f>
        <v>7300</v>
      </c>
      <c r="H349" s="95">
        <f t="shared" ref="H349:I349" si="174">H350</f>
        <v>5750</v>
      </c>
      <c r="I349" s="95">
        <f t="shared" si="174"/>
        <v>5750</v>
      </c>
    </row>
    <row r="350" spans="1:9" x14ac:dyDescent="0.25">
      <c r="A350" s="201" t="s">
        <v>166</v>
      </c>
      <c r="B350" s="18"/>
      <c r="C350" s="202" t="s">
        <v>7</v>
      </c>
      <c r="D350" s="202" t="s">
        <v>12</v>
      </c>
      <c r="E350" s="202" t="s">
        <v>196</v>
      </c>
      <c r="F350" s="20"/>
      <c r="G350" s="7">
        <f>G351+G354</f>
        <v>7300</v>
      </c>
      <c r="H350" s="7">
        <f t="shared" ref="H350:I350" si="175">H351+H354</f>
        <v>5750</v>
      </c>
      <c r="I350" s="7">
        <f t="shared" si="175"/>
        <v>5750</v>
      </c>
    </row>
    <row r="351" spans="1:9" ht="47.25" x14ac:dyDescent="0.25">
      <c r="A351" s="201" t="s">
        <v>228</v>
      </c>
      <c r="B351" s="18"/>
      <c r="C351" s="202" t="s">
        <v>7</v>
      </c>
      <c r="D351" s="202" t="s">
        <v>12</v>
      </c>
      <c r="E351" s="202" t="s">
        <v>197</v>
      </c>
      <c r="F351" s="20"/>
      <c r="G351" s="7">
        <f>SUM(G352)</f>
        <v>6200</v>
      </c>
      <c r="H351" s="7">
        <f t="shared" ref="H351:I351" si="176">SUM(H352)</f>
        <v>5000</v>
      </c>
      <c r="I351" s="7">
        <f t="shared" si="176"/>
        <v>5000</v>
      </c>
    </row>
    <row r="352" spans="1:9" ht="31.5" x14ac:dyDescent="0.25">
      <c r="A352" s="201" t="s">
        <v>130</v>
      </c>
      <c r="B352" s="18"/>
      <c r="C352" s="202" t="s">
        <v>7</v>
      </c>
      <c r="D352" s="202" t="s">
        <v>12</v>
      </c>
      <c r="E352" s="202" t="s">
        <v>198</v>
      </c>
      <c r="F352" s="202"/>
      <c r="G352" s="7">
        <f>SUM(G353)</f>
        <v>6200</v>
      </c>
      <c r="H352" s="7">
        <f>SUM(H353)</f>
        <v>5000</v>
      </c>
      <c r="I352" s="7">
        <f>SUM(I353)</f>
        <v>5000</v>
      </c>
    </row>
    <row r="353" spans="1:9" ht="31.5" x14ac:dyDescent="0.25">
      <c r="A353" s="201" t="s">
        <v>90</v>
      </c>
      <c r="B353" s="18"/>
      <c r="C353" s="202" t="s">
        <v>7</v>
      </c>
      <c r="D353" s="202" t="s">
        <v>12</v>
      </c>
      <c r="E353" s="202" t="s">
        <v>198</v>
      </c>
      <c r="F353" s="202" t="s">
        <v>49</v>
      </c>
      <c r="G353" s="7">
        <v>6200</v>
      </c>
      <c r="H353" s="7">
        <v>5000</v>
      </c>
      <c r="I353" s="7">
        <v>5000</v>
      </c>
    </row>
    <row r="354" spans="1:9" ht="31.5" x14ac:dyDescent="0.25">
      <c r="A354" s="201" t="s">
        <v>229</v>
      </c>
      <c r="B354" s="18"/>
      <c r="C354" s="202" t="s">
        <v>7</v>
      </c>
      <c r="D354" s="202" t="s">
        <v>12</v>
      </c>
      <c r="E354" s="202" t="s">
        <v>199</v>
      </c>
      <c r="F354" s="202"/>
      <c r="G354" s="7">
        <f>G356</f>
        <v>1100</v>
      </c>
      <c r="H354" s="7">
        <f>H356</f>
        <v>750</v>
      </c>
      <c r="I354" s="7">
        <f>I356</f>
        <v>750</v>
      </c>
    </row>
    <row r="355" spans="1:9" ht="31.5" x14ac:dyDescent="0.25">
      <c r="A355" s="201" t="s">
        <v>130</v>
      </c>
      <c r="B355" s="18"/>
      <c r="C355" s="202" t="s">
        <v>7</v>
      </c>
      <c r="D355" s="202" t="s">
        <v>12</v>
      </c>
      <c r="E355" s="202" t="s">
        <v>200</v>
      </c>
      <c r="F355" s="202"/>
      <c r="G355" s="7">
        <f>SUM(G356)</f>
        <v>1100</v>
      </c>
      <c r="H355" s="7">
        <f t="shared" ref="H355:I355" si="177">SUM(H356)</f>
        <v>750</v>
      </c>
      <c r="I355" s="7">
        <f t="shared" si="177"/>
        <v>750</v>
      </c>
    </row>
    <row r="356" spans="1:9" ht="31.5" x14ac:dyDescent="0.25">
      <c r="A356" s="201" t="s">
        <v>90</v>
      </c>
      <c r="B356" s="18"/>
      <c r="C356" s="202" t="s">
        <v>7</v>
      </c>
      <c r="D356" s="202" t="s">
        <v>12</v>
      </c>
      <c r="E356" s="202" t="s">
        <v>200</v>
      </c>
      <c r="F356" s="202" t="s">
        <v>49</v>
      </c>
      <c r="G356" s="7">
        <v>1100</v>
      </c>
      <c r="H356" s="7">
        <v>750</v>
      </c>
      <c r="I356" s="7">
        <v>750</v>
      </c>
    </row>
    <row r="357" spans="1:9" x14ac:dyDescent="0.25">
      <c r="A357" s="201" t="s">
        <v>92</v>
      </c>
      <c r="B357" s="18"/>
      <c r="C357" s="202" t="s">
        <v>61</v>
      </c>
      <c r="D357" s="202"/>
      <c r="E357" s="20"/>
      <c r="F357" s="202"/>
      <c r="G357" s="7">
        <f>SUM(G358+G374+G440+G571)</f>
        <v>1095316.3999999999</v>
      </c>
      <c r="H357" s="7">
        <f>SUM(H358+H374+H440+H571)</f>
        <v>628037.5</v>
      </c>
      <c r="I357" s="7">
        <f>SUM(I358+I374+I440+I571)</f>
        <v>727281.79999999993</v>
      </c>
    </row>
    <row r="358" spans="1:9" x14ac:dyDescent="0.25">
      <c r="A358" s="201" t="s">
        <v>66</v>
      </c>
      <c r="B358" s="18"/>
      <c r="C358" s="202" t="s">
        <v>61</v>
      </c>
      <c r="D358" s="202" t="s">
        <v>17</v>
      </c>
      <c r="E358" s="20"/>
      <c r="F358" s="202"/>
      <c r="G358" s="7">
        <f>SUM(G359)</f>
        <v>0</v>
      </c>
      <c r="H358" s="7">
        <f>SUM(H359)</f>
        <v>0</v>
      </c>
      <c r="I358" s="7">
        <f>SUM(I359)</f>
        <v>120846.5</v>
      </c>
    </row>
    <row r="359" spans="1:9" s="96" customFormat="1" ht="31.5" x14ac:dyDescent="0.25">
      <c r="A359" s="88" t="s">
        <v>721</v>
      </c>
      <c r="B359" s="106"/>
      <c r="C359" s="93" t="s">
        <v>61</v>
      </c>
      <c r="D359" s="93" t="s">
        <v>17</v>
      </c>
      <c r="E359" s="94" t="s">
        <v>160</v>
      </c>
      <c r="F359" s="93"/>
      <c r="G359" s="95">
        <f>G366+G370+G360</f>
        <v>0</v>
      </c>
      <c r="H359" s="95">
        <f>H366+H370+H360</f>
        <v>0</v>
      </c>
      <c r="I359" s="95">
        <f>I366+I370+I360</f>
        <v>120846.5</v>
      </c>
    </row>
    <row r="360" spans="1:9" s="96" customFormat="1" x14ac:dyDescent="0.25">
      <c r="A360" s="201" t="s">
        <v>165</v>
      </c>
      <c r="B360" s="18"/>
      <c r="C360" s="202" t="s">
        <v>93</v>
      </c>
      <c r="D360" s="202" t="s">
        <v>17</v>
      </c>
      <c r="E360" s="20" t="s">
        <v>955</v>
      </c>
      <c r="F360" s="93"/>
      <c r="G360" s="95">
        <f>G361</f>
        <v>0</v>
      </c>
      <c r="H360" s="95">
        <f t="shared" ref="H360:I362" si="178">H361</f>
        <v>0</v>
      </c>
      <c r="I360" s="95">
        <f t="shared" si="178"/>
        <v>33828.400000000001</v>
      </c>
    </row>
    <row r="361" spans="1:9" s="96" customFormat="1" x14ac:dyDescent="0.25">
      <c r="A361" s="201" t="s">
        <v>957</v>
      </c>
      <c r="B361" s="18"/>
      <c r="C361" s="202" t="s">
        <v>93</v>
      </c>
      <c r="D361" s="202" t="s">
        <v>17</v>
      </c>
      <c r="E361" s="20" t="s">
        <v>956</v>
      </c>
      <c r="F361" s="93"/>
      <c r="G361" s="95">
        <f>G362+G364</f>
        <v>0</v>
      </c>
      <c r="H361" s="95">
        <f t="shared" ref="H361:I361" si="179">H362+H364</f>
        <v>0</v>
      </c>
      <c r="I361" s="95">
        <f t="shared" si="179"/>
        <v>33828.400000000001</v>
      </c>
    </row>
    <row r="362" spans="1:9" s="96" customFormat="1" ht="31.5" x14ac:dyDescent="0.25">
      <c r="A362" s="201" t="s">
        <v>959</v>
      </c>
      <c r="B362" s="106"/>
      <c r="C362" s="202" t="s">
        <v>93</v>
      </c>
      <c r="D362" s="202" t="s">
        <v>17</v>
      </c>
      <c r="E362" s="20" t="s">
        <v>958</v>
      </c>
      <c r="F362" s="93"/>
      <c r="G362" s="95">
        <f t="shared" ref="G362" si="180">G363</f>
        <v>0</v>
      </c>
      <c r="H362" s="95">
        <f t="shared" si="178"/>
        <v>0</v>
      </c>
      <c r="I362" s="95">
        <f>I363</f>
        <v>33794.6</v>
      </c>
    </row>
    <row r="363" spans="1:9" s="96" customFormat="1" ht="31.5" x14ac:dyDescent="0.25">
      <c r="A363" s="2" t="s">
        <v>100</v>
      </c>
      <c r="B363" s="106"/>
      <c r="C363" s="202" t="s">
        <v>93</v>
      </c>
      <c r="D363" s="202" t="s">
        <v>17</v>
      </c>
      <c r="E363" s="20" t="s">
        <v>958</v>
      </c>
      <c r="F363" s="202" t="s">
        <v>95</v>
      </c>
      <c r="G363" s="95"/>
      <c r="H363" s="95"/>
      <c r="I363" s="95">
        <v>33794.6</v>
      </c>
    </row>
    <row r="364" spans="1:9" s="96" customFormat="1" ht="31.5" x14ac:dyDescent="0.25">
      <c r="A364" s="2" t="s">
        <v>982</v>
      </c>
      <c r="B364" s="106"/>
      <c r="C364" s="202" t="s">
        <v>93</v>
      </c>
      <c r="D364" s="202" t="s">
        <v>17</v>
      </c>
      <c r="E364" s="20" t="s">
        <v>981</v>
      </c>
      <c r="F364" s="202"/>
      <c r="G364" s="95">
        <f t="shared" ref="G364:H364" si="181">G365</f>
        <v>0</v>
      </c>
      <c r="H364" s="95">
        <f t="shared" si="181"/>
        <v>0</v>
      </c>
      <c r="I364" s="95">
        <f>I365</f>
        <v>33.799999999999997</v>
      </c>
    </row>
    <row r="365" spans="1:9" s="96" customFormat="1" ht="31.5" x14ac:dyDescent="0.25">
      <c r="A365" s="2" t="s">
        <v>100</v>
      </c>
      <c r="B365" s="106"/>
      <c r="C365" s="202" t="s">
        <v>93</v>
      </c>
      <c r="D365" s="202" t="s">
        <v>17</v>
      </c>
      <c r="E365" s="20" t="s">
        <v>981</v>
      </c>
      <c r="F365" s="202" t="s">
        <v>95</v>
      </c>
      <c r="G365" s="95"/>
      <c r="H365" s="95"/>
      <c r="I365" s="95">
        <v>33.799999999999997</v>
      </c>
    </row>
    <row r="366" spans="1:9" x14ac:dyDescent="0.25">
      <c r="A366" s="201" t="s">
        <v>205</v>
      </c>
      <c r="B366" s="18"/>
      <c r="C366" s="202" t="s">
        <v>93</v>
      </c>
      <c r="D366" s="202" t="s">
        <v>17</v>
      </c>
      <c r="E366" s="20" t="s">
        <v>292</v>
      </c>
      <c r="F366" s="202"/>
      <c r="G366" s="7">
        <f>G367</f>
        <v>0</v>
      </c>
      <c r="H366" s="7">
        <f t="shared" ref="H366:I367" si="182">H367</f>
        <v>0</v>
      </c>
      <c r="I366" s="7">
        <f t="shared" si="182"/>
        <v>87018.1</v>
      </c>
    </row>
    <row r="367" spans="1:9" ht="31.5" x14ac:dyDescent="0.25">
      <c r="A367" s="201" t="s">
        <v>602</v>
      </c>
      <c r="B367" s="18"/>
      <c r="C367" s="202" t="s">
        <v>93</v>
      </c>
      <c r="D367" s="202" t="s">
        <v>17</v>
      </c>
      <c r="E367" s="20" t="s">
        <v>335</v>
      </c>
      <c r="F367" s="202"/>
      <c r="G367" s="7">
        <f>G368</f>
        <v>0</v>
      </c>
      <c r="H367" s="7">
        <f t="shared" si="182"/>
        <v>0</v>
      </c>
      <c r="I367" s="7">
        <f t="shared" si="182"/>
        <v>87018.1</v>
      </c>
    </row>
    <row r="368" spans="1:9" ht="47.25" x14ac:dyDescent="0.25">
      <c r="A368" s="201" t="s">
        <v>336</v>
      </c>
      <c r="B368" s="18"/>
      <c r="C368" s="202" t="s">
        <v>93</v>
      </c>
      <c r="D368" s="202" t="s">
        <v>17</v>
      </c>
      <c r="E368" s="20" t="s">
        <v>603</v>
      </c>
      <c r="F368" s="202"/>
      <c r="G368" s="7">
        <f>G369</f>
        <v>0</v>
      </c>
      <c r="H368" s="7">
        <f t="shared" ref="H368:I368" si="183">H369</f>
        <v>0</v>
      </c>
      <c r="I368" s="7">
        <f t="shared" si="183"/>
        <v>87018.1</v>
      </c>
    </row>
    <row r="369" spans="1:9" ht="31.5" x14ac:dyDescent="0.25">
      <c r="A369" s="2" t="s">
        <v>100</v>
      </c>
      <c r="B369" s="18"/>
      <c r="C369" s="202" t="s">
        <v>93</v>
      </c>
      <c r="D369" s="202" t="s">
        <v>17</v>
      </c>
      <c r="E369" s="20" t="s">
        <v>603</v>
      </c>
      <c r="F369" s="202" t="s">
        <v>95</v>
      </c>
      <c r="G369" s="7">
        <v>0</v>
      </c>
      <c r="H369" s="7">
        <v>0</v>
      </c>
      <c r="I369" s="7">
        <v>87018.1</v>
      </c>
    </row>
    <row r="370" spans="1:9" hidden="1" x14ac:dyDescent="0.25">
      <c r="A370" s="201" t="s">
        <v>162</v>
      </c>
      <c r="B370" s="18"/>
      <c r="C370" s="202" t="s">
        <v>61</v>
      </c>
      <c r="D370" s="202" t="s">
        <v>17</v>
      </c>
      <c r="E370" s="20" t="s">
        <v>163</v>
      </c>
      <c r="F370" s="202"/>
      <c r="G370" s="7">
        <f>G371</f>
        <v>0</v>
      </c>
      <c r="H370" s="7">
        <f t="shared" ref="H370:I371" si="184">H371</f>
        <v>0</v>
      </c>
      <c r="I370" s="7">
        <f t="shared" si="184"/>
        <v>0</v>
      </c>
    </row>
    <row r="371" spans="1:9" ht="31.5" hidden="1" x14ac:dyDescent="0.25">
      <c r="A371" s="201" t="s">
        <v>161</v>
      </c>
      <c r="B371" s="18"/>
      <c r="C371" s="202" t="s">
        <v>93</v>
      </c>
      <c r="D371" s="202" t="s">
        <v>17</v>
      </c>
      <c r="E371" s="20" t="s">
        <v>164</v>
      </c>
      <c r="F371" s="202"/>
      <c r="G371" s="7">
        <f>G372</f>
        <v>0</v>
      </c>
      <c r="H371" s="7">
        <f t="shared" si="184"/>
        <v>0</v>
      </c>
      <c r="I371" s="7">
        <f t="shared" si="184"/>
        <v>0</v>
      </c>
    </row>
    <row r="372" spans="1:9" hidden="1" x14ac:dyDescent="0.25">
      <c r="A372" s="2" t="s">
        <v>18</v>
      </c>
      <c r="B372" s="18"/>
      <c r="C372" s="202" t="s">
        <v>93</v>
      </c>
      <c r="D372" s="202" t="s">
        <v>17</v>
      </c>
      <c r="E372" s="20" t="s">
        <v>257</v>
      </c>
      <c r="F372" s="202"/>
      <c r="G372" s="7">
        <f>SUM(G373)</f>
        <v>0</v>
      </c>
      <c r="H372" s="7">
        <f t="shared" ref="H372:I372" si="185">SUM(H373)</f>
        <v>0</v>
      </c>
      <c r="I372" s="7">
        <f t="shared" si="185"/>
        <v>0</v>
      </c>
    </row>
    <row r="373" spans="1:9" hidden="1" x14ac:dyDescent="0.25">
      <c r="A373" s="2" t="s">
        <v>10</v>
      </c>
      <c r="B373" s="18"/>
      <c r="C373" s="202" t="s">
        <v>93</v>
      </c>
      <c r="D373" s="202" t="s">
        <v>17</v>
      </c>
      <c r="E373" s="20" t="s">
        <v>257</v>
      </c>
      <c r="F373" s="202" t="s">
        <v>36</v>
      </c>
      <c r="G373" s="7"/>
      <c r="H373" s="7"/>
      <c r="I373" s="7"/>
    </row>
    <row r="374" spans="1:9" x14ac:dyDescent="0.25">
      <c r="A374" s="2" t="s">
        <v>67</v>
      </c>
      <c r="B374" s="3"/>
      <c r="C374" s="3" t="s">
        <v>61</v>
      </c>
      <c r="D374" s="3" t="s">
        <v>20</v>
      </c>
      <c r="E374" s="3"/>
      <c r="F374" s="3"/>
      <c r="G374" s="5">
        <f>G375+G385+G414+G419+G409</f>
        <v>375251.9</v>
      </c>
      <c r="H374" s="5">
        <f>H375+H385+H414+H419+H409</f>
        <v>91552.1</v>
      </c>
      <c r="I374" s="5">
        <f>I375+I385+I414+I419+I409</f>
        <v>103925.6</v>
      </c>
    </row>
    <row r="375" spans="1:9" s="96" customFormat="1" ht="31.5" x14ac:dyDescent="0.25">
      <c r="A375" s="88" t="s">
        <v>726</v>
      </c>
      <c r="B375" s="97"/>
      <c r="C375" s="97" t="s">
        <v>61</v>
      </c>
      <c r="D375" s="97" t="s">
        <v>20</v>
      </c>
      <c r="E375" s="97" t="s">
        <v>150</v>
      </c>
      <c r="F375" s="97"/>
      <c r="G375" s="98">
        <f>G376</f>
        <v>113457.2</v>
      </c>
      <c r="H375" s="98">
        <f t="shared" ref="H375:I375" si="186">H376</f>
        <v>2983.1</v>
      </c>
      <c r="I375" s="98">
        <f t="shared" si="186"/>
        <v>1300</v>
      </c>
    </row>
    <row r="376" spans="1:9" x14ac:dyDescent="0.25">
      <c r="A376" s="201" t="s">
        <v>162</v>
      </c>
      <c r="B376" s="3"/>
      <c r="C376" s="3" t="s">
        <v>61</v>
      </c>
      <c r="D376" s="3" t="s">
        <v>20</v>
      </c>
      <c r="E376" s="3" t="s">
        <v>183</v>
      </c>
      <c r="F376" s="3"/>
      <c r="G376" s="5">
        <f>G377+G382</f>
        <v>113457.2</v>
      </c>
      <c r="H376" s="5">
        <f t="shared" ref="H376:I376" si="187">H377+H382</f>
        <v>2983.1</v>
      </c>
      <c r="I376" s="5">
        <f t="shared" si="187"/>
        <v>1300</v>
      </c>
    </row>
    <row r="377" spans="1:9" ht="47.25" x14ac:dyDescent="0.25">
      <c r="A377" s="201" t="s">
        <v>242</v>
      </c>
      <c r="B377" s="3"/>
      <c r="C377" s="3" t="s">
        <v>61</v>
      </c>
      <c r="D377" s="3" t="s">
        <v>20</v>
      </c>
      <c r="E377" s="3" t="s">
        <v>201</v>
      </c>
      <c r="F377" s="3"/>
      <c r="G377" s="5">
        <f>SUM(G378)+G380</f>
        <v>9179.2000000000007</v>
      </c>
      <c r="H377" s="5">
        <f t="shared" ref="H377:I377" si="188">SUM(H378)+H380</f>
        <v>2983.1</v>
      </c>
      <c r="I377" s="5">
        <f t="shared" si="188"/>
        <v>1300</v>
      </c>
    </row>
    <row r="378" spans="1:9" x14ac:dyDescent="0.25">
      <c r="A378" s="201" t="s">
        <v>243</v>
      </c>
      <c r="B378" s="3"/>
      <c r="C378" s="3" t="s">
        <v>61</v>
      </c>
      <c r="D378" s="3" t="s">
        <v>20</v>
      </c>
      <c r="E378" s="3" t="s">
        <v>202</v>
      </c>
      <c r="F378" s="3"/>
      <c r="G378" s="5">
        <f>SUM(G379:G379)</f>
        <v>5799.7000000000007</v>
      </c>
      <c r="H378" s="5">
        <f>SUM(H379:H379)</f>
        <v>2983.1</v>
      </c>
      <c r="I378" s="5">
        <f>SUM(I379:I379)</f>
        <v>1300</v>
      </c>
    </row>
    <row r="379" spans="1:9" ht="31.5" x14ac:dyDescent="0.25">
      <c r="A379" s="2" t="s">
        <v>22</v>
      </c>
      <c r="B379" s="3"/>
      <c r="C379" s="3" t="s">
        <v>61</v>
      </c>
      <c r="D379" s="3" t="s">
        <v>20</v>
      </c>
      <c r="E379" s="3" t="s">
        <v>202</v>
      </c>
      <c r="F379" s="3" t="s">
        <v>32</v>
      </c>
      <c r="G379" s="5">
        <f>6850.1-1050.4</f>
        <v>5799.7000000000007</v>
      </c>
      <c r="H379" s="5">
        <v>2983.1</v>
      </c>
      <c r="I379" s="5">
        <v>1300</v>
      </c>
    </row>
    <row r="380" spans="1:9" x14ac:dyDescent="0.25">
      <c r="A380" s="201" t="s">
        <v>244</v>
      </c>
      <c r="B380" s="3"/>
      <c r="C380" s="3" t="s">
        <v>61</v>
      </c>
      <c r="D380" s="3" t="s">
        <v>20</v>
      </c>
      <c r="E380" s="3" t="s">
        <v>245</v>
      </c>
      <c r="F380" s="3"/>
      <c r="G380" s="5">
        <f>G381</f>
        <v>3379.5</v>
      </c>
      <c r="H380" s="5"/>
      <c r="I380" s="5"/>
    </row>
    <row r="381" spans="1:9" ht="31.5" x14ac:dyDescent="0.25">
      <c r="A381" s="2" t="s">
        <v>22</v>
      </c>
      <c r="B381" s="3"/>
      <c r="C381" s="3" t="s">
        <v>61</v>
      </c>
      <c r="D381" s="3" t="s">
        <v>20</v>
      </c>
      <c r="E381" s="3" t="s">
        <v>245</v>
      </c>
      <c r="F381" s="3" t="s">
        <v>32</v>
      </c>
      <c r="G381" s="5">
        <f>3522.5-143</f>
        <v>3379.5</v>
      </c>
      <c r="H381" s="5"/>
      <c r="I381" s="5"/>
    </row>
    <row r="382" spans="1:9" ht="31.5" x14ac:dyDescent="0.25">
      <c r="A382" s="2" t="s">
        <v>1002</v>
      </c>
      <c r="B382" s="3"/>
      <c r="C382" s="3" t="s">
        <v>61</v>
      </c>
      <c r="D382" s="3" t="s">
        <v>20</v>
      </c>
      <c r="E382" s="3" t="s">
        <v>1001</v>
      </c>
      <c r="F382" s="3"/>
      <c r="G382" s="5">
        <f>G383</f>
        <v>104278</v>
      </c>
      <c r="H382" s="5"/>
      <c r="I382" s="5"/>
    </row>
    <row r="383" spans="1:9" ht="31.5" x14ac:dyDescent="0.25">
      <c r="A383" s="2" t="s">
        <v>38</v>
      </c>
      <c r="B383" s="3"/>
      <c r="C383" s="3" t="s">
        <v>61</v>
      </c>
      <c r="D383" s="3" t="s">
        <v>20</v>
      </c>
      <c r="E383" s="3" t="s">
        <v>1003</v>
      </c>
      <c r="F383" s="3"/>
      <c r="G383" s="5">
        <f>G384</f>
        <v>104278</v>
      </c>
      <c r="H383" s="5"/>
      <c r="I383" s="5"/>
    </row>
    <row r="384" spans="1:9" x14ac:dyDescent="0.25">
      <c r="A384" s="2" t="s">
        <v>10</v>
      </c>
      <c r="B384" s="3"/>
      <c r="C384" s="3" t="s">
        <v>61</v>
      </c>
      <c r="D384" s="3" t="s">
        <v>20</v>
      </c>
      <c r="E384" s="3" t="s">
        <v>1003</v>
      </c>
      <c r="F384" s="3" t="s">
        <v>36</v>
      </c>
      <c r="G384" s="5">
        <v>104278</v>
      </c>
      <c r="H384" s="5"/>
      <c r="I384" s="5"/>
    </row>
    <row r="385" spans="1:9" s="96" customFormat="1" ht="31.5" x14ac:dyDescent="0.25">
      <c r="A385" s="88" t="s">
        <v>259</v>
      </c>
      <c r="B385" s="97"/>
      <c r="C385" s="97" t="s">
        <v>61</v>
      </c>
      <c r="D385" s="97" t="s">
        <v>20</v>
      </c>
      <c r="E385" s="97" t="s">
        <v>156</v>
      </c>
      <c r="F385" s="97"/>
      <c r="G385" s="98">
        <f>G402+G386+G387</f>
        <v>212000.3</v>
      </c>
      <c r="H385" s="98">
        <f t="shared" ref="H385:I385" si="189">H402+H386+H387</f>
        <v>37266.5</v>
      </c>
      <c r="I385" s="98">
        <f t="shared" si="189"/>
        <v>553.1</v>
      </c>
    </row>
    <row r="386" spans="1:9" s="96" customFormat="1" x14ac:dyDescent="0.25">
      <c r="A386" s="74" t="s">
        <v>205</v>
      </c>
      <c r="B386" s="18"/>
      <c r="C386" s="3" t="s">
        <v>61</v>
      </c>
      <c r="D386" s="3" t="s">
        <v>20</v>
      </c>
      <c r="E386" s="20" t="s">
        <v>662</v>
      </c>
      <c r="F386" s="3"/>
      <c r="G386" s="5">
        <f>G392+G399+G397</f>
        <v>180161.7</v>
      </c>
      <c r="H386" s="5">
        <f t="shared" ref="H386:I386" si="190">H392+H399+H397</f>
        <v>553.1</v>
      </c>
      <c r="I386" s="5">
        <f t="shared" si="190"/>
        <v>553.1</v>
      </c>
    </row>
    <row r="387" spans="1:9" s="96" customFormat="1" ht="31.5" x14ac:dyDescent="0.25">
      <c r="A387" s="224" t="s">
        <v>543</v>
      </c>
      <c r="B387" s="18"/>
      <c r="C387" s="3" t="s">
        <v>61</v>
      </c>
      <c r="D387" s="3" t="s">
        <v>20</v>
      </c>
      <c r="E387" s="20" t="s">
        <v>696</v>
      </c>
      <c r="F387" s="3"/>
      <c r="G387" s="5">
        <f>G388+G390+G395</f>
        <v>26574.799999999999</v>
      </c>
      <c r="H387" s="5">
        <f t="shared" ref="H387:I387" si="191">H388+H390</f>
        <v>0</v>
      </c>
      <c r="I387" s="5">
        <f t="shared" si="191"/>
        <v>0</v>
      </c>
    </row>
    <row r="388" spans="1:9" s="96" customFormat="1" ht="31.5" x14ac:dyDescent="0.25">
      <c r="A388" s="224" t="s">
        <v>1004</v>
      </c>
      <c r="B388" s="18"/>
      <c r="C388" s="3" t="s">
        <v>61</v>
      </c>
      <c r="D388" s="3" t="s">
        <v>20</v>
      </c>
      <c r="E388" s="20" t="s">
        <v>1005</v>
      </c>
      <c r="F388" s="3"/>
      <c r="G388" s="5">
        <f>G389</f>
        <v>17495</v>
      </c>
      <c r="H388" s="5">
        <f t="shared" ref="H388:I388" si="192">H389</f>
        <v>0</v>
      </c>
      <c r="I388" s="5">
        <f t="shared" si="192"/>
        <v>0</v>
      </c>
    </row>
    <row r="389" spans="1:9" s="96" customFormat="1" ht="31.5" x14ac:dyDescent="0.25">
      <c r="A389" s="224" t="s">
        <v>100</v>
      </c>
      <c r="B389" s="18"/>
      <c r="C389" s="3" t="s">
        <v>61</v>
      </c>
      <c r="D389" s="3" t="s">
        <v>20</v>
      </c>
      <c r="E389" s="20" t="s">
        <v>1005</v>
      </c>
      <c r="F389" s="3" t="s">
        <v>95</v>
      </c>
      <c r="G389" s="5">
        <f>17495</f>
        <v>17495</v>
      </c>
      <c r="H389" s="5"/>
      <c r="I389" s="5"/>
    </row>
    <row r="390" spans="1:9" s="96" customFormat="1" ht="31.5" x14ac:dyDescent="0.25">
      <c r="A390" s="224" t="s">
        <v>1007</v>
      </c>
      <c r="B390" s="18"/>
      <c r="C390" s="3" t="s">
        <v>61</v>
      </c>
      <c r="D390" s="3" t="s">
        <v>20</v>
      </c>
      <c r="E390" s="20" t="s">
        <v>1006</v>
      </c>
      <c r="F390" s="3"/>
      <c r="G390" s="5">
        <f>G391</f>
        <v>9053.2000000000007</v>
      </c>
      <c r="H390" s="5">
        <f t="shared" ref="H390:I390" si="193">H391</f>
        <v>0</v>
      </c>
      <c r="I390" s="5">
        <f t="shared" si="193"/>
        <v>0</v>
      </c>
    </row>
    <row r="391" spans="1:9" s="96" customFormat="1" ht="31.5" x14ac:dyDescent="0.25">
      <c r="A391" s="224" t="s">
        <v>100</v>
      </c>
      <c r="B391" s="18"/>
      <c r="C391" s="3" t="s">
        <v>61</v>
      </c>
      <c r="D391" s="3" t="s">
        <v>20</v>
      </c>
      <c r="E391" s="20" t="s">
        <v>1006</v>
      </c>
      <c r="F391" s="3" t="s">
        <v>95</v>
      </c>
      <c r="G391" s="5">
        <v>9053.2000000000007</v>
      </c>
      <c r="H391" s="5"/>
      <c r="I391" s="5"/>
    </row>
    <row r="392" spans="1:9" s="96" customFormat="1" ht="54" hidden="1" customHeight="1" x14ac:dyDescent="0.25">
      <c r="A392" s="134" t="s">
        <v>737</v>
      </c>
      <c r="B392" s="3"/>
      <c r="C392" s="3" t="s">
        <v>61</v>
      </c>
      <c r="D392" s="3" t="s">
        <v>20</v>
      </c>
      <c r="E392" s="20" t="s">
        <v>738</v>
      </c>
      <c r="F392" s="3"/>
      <c r="G392" s="5">
        <f>G393</f>
        <v>0</v>
      </c>
      <c r="H392" s="5"/>
      <c r="I392" s="5"/>
    </row>
    <row r="393" spans="1:9" s="96" customFormat="1" ht="56.25" hidden="1" customHeight="1" x14ac:dyDescent="0.25">
      <c r="A393" s="135" t="s">
        <v>739</v>
      </c>
      <c r="B393" s="3"/>
      <c r="C393" s="3" t="s">
        <v>61</v>
      </c>
      <c r="D393" s="3" t="s">
        <v>20</v>
      </c>
      <c r="E393" s="20" t="s">
        <v>740</v>
      </c>
      <c r="F393" s="3"/>
      <c r="G393" s="5">
        <f>G394</f>
        <v>0</v>
      </c>
      <c r="H393" s="5"/>
      <c r="I393" s="5"/>
    </row>
    <row r="394" spans="1:9" s="96" customFormat="1" ht="23.25" hidden="1" customHeight="1" x14ac:dyDescent="0.25">
      <c r="A394" s="21" t="s">
        <v>100</v>
      </c>
      <c r="B394" s="3"/>
      <c r="C394" s="3" t="s">
        <v>61</v>
      </c>
      <c r="D394" s="3" t="s">
        <v>20</v>
      </c>
      <c r="E394" s="20" t="s">
        <v>740</v>
      </c>
      <c r="F394" s="3" t="s">
        <v>95</v>
      </c>
      <c r="G394" s="5"/>
      <c r="H394" s="5"/>
      <c r="I394" s="5"/>
    </row>
    <row r="395" spans="1:9" s="96" customFormat="1" ht="31.5" x14ac:dyDescent="0.25">
      <c r="A395" s="2" t="s">
        <v>1022</v>
      </c>
      <c r="B395" s="3"/>
      <c r="C395" s="3" t="s">
        <v>61</v>
      </c>
      <c r="D395" s="3" t="s">
        <v>20</v>
      </c>
      <c r="E395" s="20" t="s">
        <v>1021</v>
      </c>
      <c r="F395" s="3"/>
      <c r="G395" s="5">
        <f>G396</f>
        <v>26.6</v>
      </c>
      <c r="H395" s="5">
        <f t="shared" ref="H395:I395" si="194">H396</f>
        <v>0</v>
      </c>
      <c r="I395" s="5">
        <f t="shared" si="194"/>
        <v>0</v>
      </c>
    </row>
    <row r="396" spans="1:9" s="96" customFormat="1" ht="23.25" customHeight="1" x14ac:dyDescent="0.25">
      <c r="A396" s="224" t="s">
        <v>100</v>
      </c>
      <c r="B396" s="3"/>
      <c r="C396" s="3" t="s">
        <v>61</v>
      </c>
      <c r="D396" s="3" t="s">
        <v>20</v>
      </c>
      <c r="E396" s="20" t="s">
        <v>1021</v>
      </c>
      <c r="F396" s="3" t="s">
        <v>95</v>
      </c>
      <c r="G396" s="5">
        <v>26.6</v>
      </c>
      <c r="H396" s="5"/>
      <c r="I396" s="5"/>
    </row>
    <row r="397" spans="1:9" s="96" customFormat="1" ht="94.5" x14ac:dyDescent="0.25">
      <c r="A397" s="21" t="s">
        <v>984</v>
      </c>
      <c r="B397" s="3"/>
      <c r="C397" s="3" t="s">
        <v>61</v>
      </c>
      <c r="D397" s="3" t="s">
        <v>20</v>
      </c>
      <c r="E397" s="20" t="s">
        <v>983</v>
      </c>
      <c r="F397" s="3"/>
      <c r="G397" s="5">
        <f>G398</f>
        <v>180161.7</v>
      </c>
      <c r="H397" s="5">
        <f t="shared" ref="H397:I397" si="195">H398</f>
        <v>0</v>
      </c>
      <c r="I397" s="5">
        <f t="shared" si="195"/>
        <v>0</v>
      </c>
    </row>
    <row r="398" spans="1:9" s="96" customFormat="1" ht="23.25" customHeight="1" x14ac:dyDescent="0.25">
      <c r="A398" s="21" t="s">
        <v>100</v>
      </c>
      <c r="B398" s="3"/>
      <c r="C398" s="3" t="s">
        <v>61</v>
      </c>
      <c r="D398" s="3" t="s">
        <v>20</v>
      </c>
      <c r="E398" s="20" t="s">
        <v>983</v>
      </c>
      <c r="F398" s="3" t="s">
        <v>95</v>
      </c>
      <c r="G398" s="5">
        <v>180161.7</v>
      </c>
      <c r="H398" s="5"/>
      <c r="I398" s="5"/>
    </row>
    <row r="399" spans="1:9" s="96" customFormat="1" ht="31.5" x14ac:dyDescent="0.25">
      <c r="A399" s="2" t="s">
        <v>698</v>
      </c>
      <c r="B399" s="3"/>
      <c r="C399" s="3" t="s">
        <v>61</v>
      </c>
      <c r="D399" s="3" t="s">
        <v>20</v>
      </c>
      <c r="E399" s="3" t="s">
        <v>693</v>
      </c>
      <c r="F399" s="3"/>
      <c r="G399" s="5">
        <f>G400</f>
        <v>0</v>
      </c>
      <c r="H399" s="5">
        <f t="shared" ref="H399:I400" si="196">H400</f>
        <v>553.1</v>
      </c>
      <c r="I399" s="5">
        <f t="shared" si="196"/>
        <v>553.1</v>
      </c>
    </row>
    <row r="400" spans="1:9" s="96" customFormat="1" ht="63" x14ac:dyDescent="0.25">
      <c r="A400" s="2" t="s">
        <v>695</v>
      </c>
      <c r="B400" s="3"/>
      <c r="C400" s="3" t="s">
        <v>61</v>
      </c>
      <c r="D400" s="3" t="s">
        <v>20</v>
      </c>
      <c r="E400" s="3" t="s">
        <v>694</v>
      </c>
      <c r="F400" s="3"/>
      <c r="G400" s="5">
        <f>G401</f>
        <v>0</v>
      </c>
      <c r="H400" s="5">
        <f t="shared" si="196"/>
        <v>553.1</v>
      </c>
      <c r="I400" s="5">
        <f t="shared" si="196"/>
        <v>553.1</v>
      </c>
    </row>
    <row r="401" spans="1:9" s="96" customFormat="1" ht="18.75" customHeight="1" x14ac:dyDescent="0.25">
      <c r="A401" s="2" t="s">
        <v>100</v>
      </c>
      <c r="B401" s="3"/>
      <c r="C401" s="3" t="s">
        <v>61</v>
      </c>
      <c r="D401" s="3" t="s">
        <v>20</v>
      </c>
      <c r="E401" s="3" t="s">
        <v>694</v>
      </c>
      <c r="F401" s="3" t="s">
        <v>95</v>
      </c>
      <c r="G401" s="5"/>
      <c r="H401" s="5">
        <v>553.1</v>
      </c>
      <c r="I401" s="5">
        <v>553.1</v>
      </c>
    </row>
    <row r="402" spans="1:9" x14ac:dyDescent="0.25">
      <c r="A402" s="22" t="s">
        <v>318</v>
      </c>
      <c r="B402" s="3"/>
      <c r="C402" s="3" t="s">
        <v>61</v>
      </c>
      <c r="D402" s="3" t="s">
        <v>20</v>
      </c>
      <c r="E402" s="4" t="s">
        <v>319</v>
      </c>
      <c r="F402" s="3"/>
      <c r="G402" s="5">
        <f>G403+G406</f>
        <v>5263.7999999999993</v>
      </c>
      <c r="H402" s="5">
        <f>H403+H406</f>
        <v>36713.4</v>
      </c>
      <c r="I402" s="5">
        <f>I403+I406</f>
        <v>0</v>
      </c>
    </row>
    <row r="403" spans="1:9" ht="31.5" x14ac:dyDescent="0.25">
      <c r="A403" s="50" t="s">
        <v>701</v>
      </c>
      <c r="B403" s="3"/>
      <c r="C403" s="3" t="s">
        <v>61</v>
      </c>
      <c r="D403" s="3" t="s">
        <v>20</v>
      </c>
      <c r="E403" s="20" t="s">
        <v>324</v>
      </c>
      <c r="F403" s="3"/>
      <c r="G403" s="5">
        <f>G404</f>
        <v>519.89999999999964</v>
      </c>
      <c r="H403" s="5">
        <f t="shared" ref="H403:I403" si="197">H404</f>
        <v>26574.799999999999</v>
      </c>
      <c r="I403" s="5">
        <f t="shared" si="197"/>
        <v>0</v>
      </c>
    </row>
    <row r="404" spans="1:9" ht="31.5" x14ac:dyDescent="0.25">
      <c r="A404" s="50" t="s">
        <v>322</v>
      </c>
      <c r="B404" s="3"/>
      <c r="C404" s="3" t="s">
        <v>61</v>
      </c>
      <c r="D404" s="3" t="s">
        <v>20</v>
      </c>
      <c r="E404" s="20" t="s">
        <v>325</v>
      </c>
      <c r="F404" s="3"/>
      <c r="G404" s="5">
        <f>G405</f>
        <v>519.89999999999964</v>
      </c>
      <c r="H404" s="5">
        <f t="shared" ref="H404:I404" si="198">H405</f>
        <v>26574.799999999999</v>
      </c>
      <c r="I404" s="5">
        <f t="shared" si="198"/>
        <v>0</v>
      </c>
    </row>
    <row r="405" spans="1:9" ht="24" customHeight="1" x14ac:dyDescent="0.25">
      <c r="A405" s="21" t="s">
        <v>100</v>
      </c>
      <c r="B405" s="3"/>
      <c r="C405" s="3" t="s">
        <v>61</v>
      </c>
      <c r="D405" s="3" t="s">
        <v>20</v>
      </c>
      <c r="E405" s="20" t="s">
        <v>325</v>
      </c>
      <c r="F405" s="3" t="s">
        <v>95</v>
      </c>
      <c r="G405" s="5">
        <f>8822.5-8302.6</f>
        <v>519.89999999999964</v>
      </c>
      <c r="H405" s="5">
        <v>26574.799999999999</v>
      </c>
      <c r="I405" s="5"/>
    </row>
    <row r="406" spans="1:9" x14ac:dyDescent="0.25">
      <c r="A406" s="50" t="s">
        <v>328</v>
      </c>
      <c r="B406" s="47"/>
      <c r="C406" s="3" t="s">
        <v>61</v>
      </c>
      <c r="D406" s="3" t="s">
        <v>20</v>
      </c>
      <c r="E406" s="20" t="s">
        <v>329</v>
      </c>
      <c r="F406" s="47"/>
      <c r="G406" s="5">
        <f>G407</f>
        <v>4743.8999999999996</v>
      </c>
      <c r="H406" s="5">
        <f t="shared" ref="H406:I407" si="199">H407</f>
        <v>10138.6</v>
      </c>
      <c r="I406" s="5">
        <f t="shared" si="199"/>
        <v>0</v>
      </c>
    </row>
    <row r="407" spans="1:9" ht="31.5" x14ac:dyDescent="0.25">
      <c r="A407" s="50" t="s">
        <v>322</v>
      </c>
      <c r="B407" s="47"/>
      <c r="C407" s="3" t="s">
        <v>61</v>
      </c>
      <c r="D407" s="3" t="s">
        <v>20</v>
      </c>
      <c r="E407" s="20" t="s">
        <v>330</v>
      </c>
      <c r="F407" s="47"/>
      <c r="G407" s="5">
        <f>G408</f>
        <v>4743.8999999999996</v>
      </c>
      <c r="H407" s="5">
        <f t="shared" si="199"/>
        <v>10138.6</v>
      </c>
      <c r="I407" s="5">
        <f t="shared" si="199"/>
        <v>0</v>
      </c>
    </row>
    <row r="408" spans="1:9" ht="31.5" x14ac:dyDescent="0.25">
      <c r="A408" s="21" t="s">
        <v>100</v>
      </c>
      <c r="B408" s="47"/>
      <c r="C408" s="3" t="s">
        <v>61</v>
      </c>
      <c r="D408" s="3" t="s">
        <v>20</v>
      </c>
      <c r="E408" s="20" t="s">
        <v>330</v>
      </c>
      <c r="F408" s="3" t="s">
        <v>95</v>
      </c>
      <c r="G408" s="5">
        <f>5470.9-1327+600</f>
        <v>4743.8999999999996</v>
      </c>
      <c r="H408" s="5">
        <v>10138.6</v>
      </c>
      <c r="I408" s="5"/>
    </row>
    <row r="409" spans="1:9" ht="31.5" x14ac:dyDescent="0.25">
      <c r="A409" s="88" t="s">
        <v>562</v>
      </c>
      <c r="B409" s="47"/>
      <c r="C409" s="3" t="s">
        <v>61</v>
      </c>
      <c r="D409" s="3" t="s">
        <v>20</v>
      </c>
      <c r="E409" s="20" t="s">
        <v>262</v>
      </c>
      <c r="F409" s="3"/>
      <c r="G409" s="5">
        <f>G410</f>
        <v>355</v>
      </c>
      <c r="H409" s="5">
        <f t="shared" ref="H409:I412" si="200">H410</f>
        <v>0</v>
      </c>
      <c r="I409" s="5">
        <f t="shared" si="200"/>
        <v>0</v>
      </c>
    </row>
    <row r="410" spans="1:9" x14ac:dyDescent="0.25">
      <c r="A410" s="201" t="s">
        <v>166</v>
      </c>
      <c r="B410" s="47"/>
      <c r="C410" s="3" t="s">
        <v>61</v>
      </c>
      <c r="D410" s="3" t="s">
        <v>20</v>
      </c>
      <c r="E410" s="20" t="s">
        <v>568</v>
      </c>
      <c r="F410" s="3"/>
      <c r="G410" s="5">
        <f>G411</f>
        <v>355</v>
      </c>
      <c r="H410" s="5">
        <f t="shared" si="200"/>
        <v>0</v>
      </c>
      <c r="I410" s="5">
        <f t="shared" si="200"/>
        <v>0</v>
      </c>
    </row>
    <row r="411" spans="1:9" ht="31.5" x14ac:dyDescent="0.25">
      <c r="A411" s="201" t="s">
        <v>569</v>
      </c>
      <c r="B411" s="47"/>
      <c r="C411" s="3" t="s">
        <v>61</v>
      </c>
      <c r="D411" s="3" t="s">
        <v>20</v>
      </c>
      <c r="E411" s="20" t="s">
        <v>570</v>
      </c>
      <c r="F411" s="3"/>
      <c r="G411" s="5">
        <f>G412</f>
        <v>355</v>
      </c>
      <c r="H411" s="5">
        <f t="shared" si="200"/>
        <v>0</v>
      </c>
      <c r="I411" s="5">
        <f t="shared" si="200"/>
        <v>0</v>
      </c>
    </row>
    <row r="412" spans="1:9" x14ac:dyDescent="0.25">
      <c r="A412" s="21" t="s">
        <v>18</v>
      </c>
      <c r="B412" s="47"/>
      <c r="C412" s="3" t="s">
        <v>61</v>
      </c>
      <c r="D412" s="3" t="s">
        <v>20</v>
      </c>
      <c r="E412" s="20" t="s">
        <v>571</v>
      </c>
      <c r="F412" s="3"/>
      <c r="G412" s="5">
        <f>G413</f>
        <v>355</v>
      </c>
      <c r="H412" s="5">
        <f t="shared" si="200"/>
        <v>0</v>
      </c>
      <c r="I412" s="5">
        <f t="shared" si="200"/>
        <v>0</v>
      </c>
    </row>
    <row r="413" spans="1:9" ht="31.5" x14ac:dyDescent="0.25">
      <c r="A413" s="2" t="s">
        <v>22</v>
      </c>
      <c r="B413" s="47"/>
      <c r="C413" s="3" t="s">
        <v>61</v>
      </c>
      <c r="D413" s="3" t="s">
        <v>20</v>
      </c>
      <c r="E413" s="20" t="s">
        <v>571</v>
      </c>
      <c r="F413" s="3" t="s">
        <v>32</v>
      </c>
      <c r="G413" s="5">
        <v>355</v>
      </c>
      <c r="H413" s="5"/>
      <c r="I413" s="5"/>
    </row>
    <row r="414" spans="1:9" s="96" customFormat="1" ht="31.5" x14ac:dyDescent="0.25">
      <c r="A414" s="100" t="s">
        <v>272</v>
      </c>
      <c r="B414" s="97"/>
      <c r="C414" s="97" t="s">
        <v>61</v>
      </c>
      <c r="D414" s="97" t="s">
        <v>20</v>
      </c>
      <c r="E414" s="97" t="s">
        <v>206</v>
      </c>
      <c r="F414" s="97"/>
      <c r="G414" s="98">
        <f>G415</f>
        <v>1654.5</v>
      </c>
      <c r="H414" s="98">
        <f t="shared" ref="H414:I414" si="201">H415</f>
        <v>1900</v>
      </c>
      <c r="I414" s="98">
        <f t="shared" si="201"/>
        <v>1900</v>
      </c>
    </row>
    <row r="415" spans="1:9" x14ac:dyDescent="0.25">
      <c r="A415" s="201" t="s">
        <v>166</v>
      </c>
      <c r="B415" s="3"/>
      <c r="C415" s="3" t="s">
        <v>61</v>
      </c>
      <c r="D415" s="3" t="s">
        <v>20</v>
      </c>
      <c r="E415" s="3" t="s">
        <v>208</v>
      </c>
      <c r="F415" s="3"/>
      <c r="G415" s="5">
        <f>G416</f>
        <v>1654.5</v>
      </c>
      <c r="H415" s="5">
        <f t="shared" ref="H415:I415" si="202">H416</f>
        <v>1900</v>
      </c>
      <c r="I415" s="5">
        <f t="shared" si="202"/>
        <v>1900</v>
      </c>
    </row>
    <row r="416" spans="1:9" ht="31.5" x14ac:dyDescent="0.25">
      <c r="A416" s="201" t="s">
        <v>246</v>
      </c>
      <c r="B416" s="3"/>
      <c r="C416" s="3" t="s">
        <v>61</v>
      </c>
      <c r="D416" s="3" t="s">
        <v>20</v>
      </c>
      <c r="E416" s="3" t="s">
        <v>207</v>
      </c>
      <c r="F416" s="3"/>
      <c r="G416" s="5">
        <f>G417</f>
        <v>1654.5</v>
      </c>
      <c r="H416" s="5">
        <f t="shared" ref="H416:I416" si="203">H417</f>
        <v>1900</v>
      </c>
      <c r="I416" s="5">
        <f t="shared" si="203"/>
        <v>1900</v>
      </c>
    </row>
    <row r="417" spans="1:9" x14ac:dyDescent="0.25">
      <c r="A417" s="201" t="s">
        <v>541</v>
      </c>
      <c r="B417" s="3"/>
      <c r="C417" s="3" t="s">
        <v>61</v>
      </c>
      <c r="D417" s="3" t="s">
        <v>20</v>
      </c>
      <c r="E417" s="3" t="s">
        <v>540</v>
      </c>
      <c r="F417" s="3"/>
      <c r="G417" s="5">
        <f>G418</f>
        <v>1654.5</v>
      </c>
      <c r="H417" s="5">
        <f t="shared" ref="H417:I417" si="204">H418</f>
        <v>1900</v>
      </c>
      <c r="I417" s="5">
        <f t="shared" si="204"/>
        <v>1900</v>
      </c>
    </row>
    <row r="418" spans="1:9" ht="31.5" x14ac:dyDescent="0.25">
      <c r="A418" s="2" t="s">
        <v>22</v>
      </c>
      <c r="B418" s="3"/>
      <c r="C418" s="3" t="s">
        <v>61</v>
      </c>
      <c r="D418" s="3" t="s">
        <v>20</v>
      </c>
      <c r="E418" s="3" t="s">
        <v>540</v>
      </c>
      <c r="F418" s="3" t="s">
        <v>32</v>
      </c>
      <c r="G418" s="5">
        <f>1899.3-244.8</f>
        <v>1654.5</v>
      </c>
      <c r="H418" s="5">
        <v>1900</v>
      </c>
      <c r="I418" s="5">
        <v>1900</v>
      </c>
    </row>
    <row r="419" spans="1:9" s="96" customFormat="1" ht="31.5" x14ac:dyDescent="0.25">
      <c r="A419" s="100" t="s">
        <v>265</v>
      </c>
      <c r="B419" s="97"/>
      <c r="C419" s="97" t="s">
        <v>61</v>
      </c>
      <c r="D419" s="97" t="s">
        <v>20</v>
      </c>
      <c r="E419" s="97" t="s">
        <v>264</v>
      </c>
      <c r="F419" s="97"/>
      <c r="G419" s="98">
        <f>G424+G430+G420</f>
        <v>47784.899999999994</v>
      </c>
      <c r="H419" s="98">
        <f>H424+H430+H420</f>
        <v>49402.5</v>
      </c>
      <c r="I419" s="98">
        <f>I424+I430+I420</f>
        <v>100172.5</v>
      </c>
    </row>
    <row r="420" spans="1:9" s="96" customFormat="1" x14ac:dyDescent="0.25">
      <c r="A420" s="137" t="s">
        <v>165</v>
      </c>
      <c r="B420" s="97"/>
      <c r="C420" s="3" t="s">
        <v>61</v>
      </c>
      <c r="D420" s="3" t="s">
        <v>20</v>
      </c>
      <c r="E420" s="3" t="s">
        <v>744</v>
      </c>
      <c r="F420" s="97"/>
      <c r="G420" s="5">
        <f>G421</f>
        <v>0</v>
      </c>
      <c r="H420" s="5">
        <f t="shared" ref="H420:I420" si="205">H421</f>
        <v>17445.8</v>
      </c>
      <c r="I420" s="5">
        <f t="shared" si="205"/>
        <v>39688.5</v>
      </c>
    </row>
    <row r="421" spans="1:9" s="96" customFormat="1" x14ac:dyDescent="0.25">
      <c r="A421" s="2" t="s">
        <v>745</v>
      </c>
      <c r="B421" s="97"/>
      <c r="C421" s="3" t="s">
        <v>61</v>
      </c>
      <c r="D421" s="3" t="s">
        <v>20</v>
      </c>
      <c r="E421" s="3" t="s">
        <v>746</v>
      </c>
      <c r="F421" s="97"/>
      <c r="G421" s="5">
        <f>G422</f>
        <v>0</v>
      </c>
      <c r="H421" s="5">
        <f t="shared" ref="H421:I421" si="206">H422</f>
        <v>17445.8</v>
      </c>
      <c r="I421" s="5">
        <f t="shared" si="206"/>
        <v>39688.5</v>
      </c>
    </row>
    <row r="422" spans="1:9" s="96" customFormat="1" x14ac:dyDescent="0.25">
      <c r="A422" s="2" t="s">
        <v>743</v>
      </c>
      <c r="B422" s="97"/>
      <c r="C422" s="3" t="s">
        <v>61</v>
      </c>
      <c r="D422" s="3" t="s">
        <v>20</v>
      </c>
      <c r="E422" s="3" t="s">
        <v>857</v>
      </c>
      <c r="F422" s="97"/>
      <c r="G422" s="136">
        <f>SUM(G423)</f>
        <v>0</v>
      </c>
      <c r="H422" s="136">
        <f t="shared" ref="H422:I422" si="207">SUM(H423)</f>
        <v>17445.8</v>
      </c>
      <c r="I422" s="136">
        <f t="shared" si="207"/>
        <v>39688.5</v>
      </c>
    </row>
    <row r="423" spans="1:9" s="96" customFormat="1" ht="31.5" x14ac:dyDescent="0.25">
      <c r="A423" s="22" t="s">
        <v>22</v>
      </c>
      <c r="B423" s="97"/>
      <c r="C423" s="3" t="s">
        <v>61</v>
      </c>
      <c r="D423" s="3" t="s">
        <v>20</v>
      </c>
      <c r="E423" s="3" t="s">
        <v>857</v>
      </c>
      <c r="F423" s="3" t="s">
        <v>32</v>
      </c>
      <c r="G423" s="136"/>
      <c r="H423" s="136">
        <v>17445.8</v>
      </c>
      <c r="I423" s="136">
        <v>39688.5</v>
      </c>
    </row>
    <row r="424" spans="1:9" x14ac:dyDescent="0.25">
      <c r="A424" s="21" t="s">
        <v>205</v>
      </c>
      <c r="B424" s="3"/>
      <c r="C424" s="3" t="s">
        <v>61</v>
      </c>
      <c r="D424" s="3" t="s">
        <v>20</v>
      </c>
      <c r="E424" s="20" t="s">
        <v>542</v>
      </c>
      <c r="F424" s="20"/>
      <c r="G424" s="5">
        <f>G425</f>
        <v>15128.8</v>
      </c>
      <c r="H424" s="5">
        <f t="shared" ref="H424:I424" si="208">H425</f>
        <v>8405</v>
      </c>
      <c r="I424" s="5">
        <f t="shared" si="208"/>
        <v>15906.7</v>
      </c>
    </row>
    <row r="425" spans="1:9" ht="31.5" x14ac:dyDescent="0.25">
      <c r="A425" s="201" t="s">
        <v>543</v>
      </c>
      <c r="B425" s="47"/>
      <c r="C425" s="3" t="s">
        <v>61</v>
      </c>
      <c r="D425" s="3" t="s">
        <v>20</v>
      </c>
      <c r="E425" s="20" t="s">
        <v>544</v>
      </c>
      <c r="F425" s="20"/>
      <c r="G425" s="5">
        <f>G426+G428</f>
        <v>15128.8</v>
      </c>
      <c r="H425" s="5">
        <f t="shared" ref="H425:I425" si="209">H426+H428</f>
        <v>8405</v>
      </c>
      <c r="I425" s="5">
        <f t="shared" si="209"/>
        <v>15906.7</v>
      </c>
    </row>
    <row r="426" spans="1:9" ht="63" x14ac:dyDescent="0.25">
      <c r="A426" s="201" t="s">
        <v>545</v>
      </c>
      <c r="B426" s="47"/>
      <c r="C426" s="3" t="s">
        <v>61</v>
      </c>
      <c r="D426" s="3" t="s">
        <v>20</v>
      </c>
      <c r="E426" s="20" t="s">
        <v>546</v>
      </c>
      <c r="F426" s="20"/>
      <c r="G426" s="5">
        <f>G427</f>
        <v>0</v>
      </c>
      <c r="H426" s="5">
        <f>H427</f>
        <v>8405</v>
      </c>
      <c r="I426" s="5">
        <f>I427</f>
        <v>15906.7</v>
      </c>
    </row>
    <row r="427" spans="1:9" ht="31.5" x14ac:dyDescent="0.25">
      <c r="A427" s="22" t="s">
        <v>22</v>
      </c>
      <c r="B427" s="47"/>
      <c r="C427" s="3" t="s">
        <v>61</v>
      </c>
      <c r="D427" s="3" t="s">
        <v>20</v>
      </c>
      <c r="E427" s="20" t="s">
        <v>546</v>
      </c>
      <c r="F427" s="20">
        <v>200</v>
      </c>
      <c r="G427" s="5"/>
      <c r="H427" s="5">
        <v>8405</v>
      </c>
      <c r="I427" s="5">
        <v>15906.7</v>
      </c>
    </row>
    <row r="428" spans="1:9" ht="94.5" x14ac:dyDescent="0.25">
      <c r="A428" s="22" t="s">
        <v>985</v>
      </c>
      <c r="B428" s="47"/>
      <c r="C428" s="3" t="s">
        <v>61</v>
      </c>
      <c r="D428" s="3" t="s">
        <v>20</v>
      </c>
      <c r="E428" s="20" t="s">
        <v>986</v>
      </c>
      <c r="F428" s="20"/>
      <c r="G428" s="5">
        <f>G429</f>
        <v>15128.8</v>
      </c>
      <c r="H428" s="5"/>
      <c r="I428" s="5"/>
    </row>
    <row r="429" spans="1:9" ht="31.5" x14ac:dyDescent="0.25">
      <c r="A429" s="22" t="s">
        <v>22</v>
      </c>
      <c r="B429" s="47"/>
      <c r="C429" s="3" t="s">
        <v>61</v>
      </c>
      <c r="D429" s="3" t="s">
        <v>20</v>
      </c>
      <c r="E429" s="20" t="s">
        <v>986</v>
      </c>
      <c r="F429" s="20">
        <v>200</v>
      </c>
      <c r="G429" s="5">
        <v>15128.8</v>
      </c>
      <c r="H429" s="5"/>
      <c r="I429" s="5"/>
    </row>
    <row r="430" spans="1:9" x14ac:dyDescent="0.25">
      <c r="A430" s="201" t="s">
        <v>166</v>
      </c>
      <c r="B430" s="47"/>
      <c r="C430" s="3" t="s">
        <v>61</v>
      </c>
      <c r="D430" s="3" t="s">
        <v>20</v>
      </c>
      <c r="E430" s="20" t="s">
        <v>547</v>
      </c>
      <c r="F430" s="20"/>
      <c r="G430" s="5">
        <f>G431+G434+G437</f>
        <v>32656.1</v>
      </c>
      <c r="H430" s="5">
        <f t="shared" ref="H430:I430" si="210">H431+H434+H437</f>
        <v>23551.7</v>
      </c>
      <c r="I430" s="5">
        <f t="shared" si="210"/>
        <v>44577.3</v>
      </c>
    </row>
    <row r="431" spans="1:9" ht="31.5" x14ac:dyDescent="0.25">
      <c r="A431" s="201" t="s">
        <v>550</v>
      </c>
      <c r="B431" s="47"/>
      <c r="C431" s="3" t="s">
        <v>61</v>
      </c>
      <c r="D431" s="3" t="s">
        <v>20</v>
      </c>
      <c r="E431" s="20" t="s">
        <v>551</v>
      </c>
      <c r="F431" s="20"/>
      <c r="G431" s="5">
        <f>G432</f>
        <v>12032.6</v>
      </c>
      <c r="H431" s="5">
        <f t="shared" ref="H431:I432" si="211">H432</f>
        <v>13551.7</v>
      </c>
      <c r="I431" s="5">
        <f t="shared" si="211"/>
        <v>17077.3</v>
      </c>
    </row>
    <row r="432" spans="1:9" x14ac:dyDescent="0.25">
      <c r="A432" s="21" t="s">
        <v>18</v>
      </c>
      <c r="B432" s="47"/>
      <c r="C432" s="3" t="s">
        <v>61</v>
      </c>
      <c r="D432" s="3" t="s">
        <v>20</v>
      </c>
      <c r="E432" s="20" t="s">
        <v>552</v>
      </c>
      <c r="F432" s="20"/>
      <c r="G432" s="5">
        <f>G433</f>
        <v>12032.6</v>
      </c>
      <c r="H432" s="5">
        <f t="shared" si="211"/>
        <v>13551.7</v>
      </c>
      <c r="I432" s="5">
        <f t="shared" si="211"/>
        <v>17077.3</v>
      </c>
    </row>
    <row r="433" spans="1:9" ht="31.5" x14ac:dyDescent="0.25">
      <c r="A433" s="22" t="s">
        <v>22</v>
      </c>
      <c r="B433" s="47"/>
      <c r="C433" s="3" t="s">
        <v>61</v>
      </c>
      <c r="D433" s="3" t="s">
        <v>20</v>
      </c>
      <c r="E433" s="20" t="s">
        <v>552</v>
      </c>
      <c r="F433" s="20">
        <v>200</v>
      </c>
      <c r="G433" s="5">
        <f>13032.6-1000</f>
        <v>12032.6</v>
      </c>
      <c r="H433" s="5">
        <v>13551.7</v>
      </c>
      <c r="I433" s="5">
        <v>17077.3</v>
      </c>
    </row>
    <row r="434" spans="1:9" ht="31.5" x14ac:dyDescent="0.25">
      <c r="A434" s="22" t="s">
        <v>553</v>
      </c>
      <c r="B434" s="47"/>
      <c r="C434" s="3" t="s">
        <v>61</v>
      </c>
      <c r="D434" s="3" t="s">
        <v>20</v>
      </c>
      <c r="E434" s="20" t="s">
        <v>554</v>
      </c>
      <c r="F434" s="20"/>
      <c r="G434" s="5">
        <f>G435</f>
        <v>20623.5</v>
      </c>
      <c r="H434" s="5">
        <f t="shared" ref="H434:I435" si="212">H435</f>
        <v>10000</v>
      </c>
      <c r="I434" s="5">
        <f t="shared" si="212"/>
        <v>27500</v>
      </c>
    </row>
    <row r="435" spans="1:9" x14ac:dyDescent="0.25">
      <c r="A435" s="21" t="s">
        <v>18</v>
      </c>
      <c r="B435" s="47"/>
      <c r="C435" s="3" t="s">
        <v>61</v>
      </c>
      <c r="D435" s="3" t="s">
        <v>20</v>
      </c>
      <c r="E435" s="20" t="s">
        <v>555</v>
      </c>
      <c r="F435" s="20"/>
      <c r="G435" s="5">
        <f>G436</f>
        <v>20623.5</v>
      </c>
      <c r="H435" s="5">
        <f t="shared" si="212"/>
        <v>10000</v>
      </c>
      <c r="I435" s="5">
        <f t="shared" si="212"/>
        <v>27500</v>
      </c>
    </row>
    <row r="436" spans="1:9" ht="31.5" x14ac:dyDescent="0.25">
      <c r="A436" s="22" t="s">
        <v>22</v>
      </c>
      <c r="B436" s="47"/>
      <c r="C436" s="3" t="s">
        <v>61</v>
      </c>
      <c r="D436" s="3" t="s">
        <v>20</v>
      </c>
      <c r="E436" s="20" t="s">
        <v>555</v>
      </c>
      <c r="F436" s="20">
        <v>200</v>
      </c>
      <c r="G436" s="5">
        <f>23123.5-2500</f>
        <v>20623.5</v>
      </c>
      <c r="H436" s="5">
        <v>10000</v>
      </c>
      <c r="I436" s="5">
        <v>27500</v>
      </c>
    </row>
    <row r="437" spans="1:9" ht="31.5" hidden="1" x14ac:dyDescent="0.25">
      <c r="A437" s="22" t="s">
        <v>577</v>
      </c>
      <c r="B437" s="47"/>
      <c r="C437" s="3" t="s">
        <v>61</v>
      </c>
      <c r="D437" s="3" t="s">
        <v>20</v>
      </c>
      <c r="E437" s="20" t="s">
        <v>578</v>
      </c>
      <c r="F437" s="20"/>
      <c r="G437" s="5">
        <f>G438</f>
        <v>0</v>
      </c>
      <c r="H437" s="5"/>
      <c r="I437" s="5"/>
    </row>
    <row r="438" spans="1:9" hidden="1" x14ac:dyDescent="0.25">
      <c r="A438" s="21" t="s">
        <v>18</v>
      </c>
      <c r="B438" s="47"/>
      <c r="C438" s="3" t="s">
        <v>61</v>
      </c>
      <c r="D438" s="3" t="s">
        <v>20</v>
      </c>
      <c r="E438" s="20" t="s">
        <v>579</v>
      </c>
      <c r="F438" s="20"/>
      <c r="G438" s="5">
        <f>G439</f>
        <v>0</v>
      </c>
      <c r="H438" s="5"/>
      <c r="I438" s="5"/>
    </row>
    <row r="439" spans="1:9" ht="31.5" hidden="1" x14ac:dyDescent="0.25">
      <c r="A439" s="22" t="s">
        <v>22</v>
      </c>
      <c r="B439" s="47"/>
      <c r="C439" s="3" t="s">
        <v>61</v>
      </c>
      <c r="D439" s="3" t="s">
        <v>20</v>
      </c>
      <c r="E439" s="20" t="s">
        <v>579</v>
      </c>
      <c r="F439" s="20">
        <v>200</v>
      </c>
      <c r="G439" s="5"/>
      <c r="H439" s="5"/>
      <c r="I439" s="5"/>
    </row>
    <row r="440" spans="1:9" x14ac:dyDescent="0.25">
      <c r="A440" s="2" t="s">
        <v>68</v>
      </c>
      <c r="B440" s="3"/>
      <c r="C440" s="3" t="s">
        <v>61</v>
      </c>
      <c r="D440" s="3" t="s">
        <v>24</v>
      </c>
      <c r="E440" s="3"/>
      <c r="F440" s="47"/>
      <c r="G440" s="5">
        <f>G441+G448+G453+G462+G474+G479+G492+G507+G552+G487+G568</f>
        <v>711769.10000000009</v>
      </c>
      <c r="H440" s="5">
        <f t="shared" ref="H440:I440" si="213">H441+H448+H453+H462+H474+H479+H492+H507+H552+H487+H568</f>
        <v>514636.6</v>
      </c>
      <c r="I440" s="5">
        <f t="shared" si="213"/>
        <v>481304.69999999995</v>
      </c>
    </row>
    <row r="441" spans="1:9" s="96" customFormat="1" ht="31.5" x14ac:dyDescent="0.25">
      <c r="A441" s="88" t="s">
        <v>726</v>
      </c>
      <c r="B441" s="97"/>
      <c r="C441" s="97" t="s">
        <v>61</v>
      </c>
      <c r="D441" s="97" t="s">
        <v>24</v>
      </c>
      <c r="E441" s="94" t="s">
        <v>150</v>
      </c>
      <c r="F441" s="97"/>
      <c r="G441" s="98">
        <f t="shared" ref="G441:I441" si="214">SUM(G442)</f>
        <v>519</v>
      </c>
      <c r="H441" s="98">
        <f t="shared" si="214"/>
        <v>3365.8</v>
      </c>
      <c r="I441" s="98">
        <f t="shared" si="214"/>
        <v>3365.8</v>
      </c>
    </row>
    <row r="442" spans="1:9" x14ac:dyDescent="0.25">
      <c r="A442" s="201" t="s">
        <v>162</v>
      </c>
      <c r="B442" s="3"/>
      <c r="C442" s="3" t="s">
        <v>61</v>
      </c>
      <c r="D442" s="3" t="s">
        <v>24</v>
      </c>
      <c r="E442" s="3" t="s">
        <v>183</v>
      </c>
      <c r="F442" s="3"/>
      <c r="G442" s="5">
        <f>G443</f>
        <v>519</v>
      </c>
      <c r="H442" s="5">
        <f t="shared" ref="H442:I442" si="215">H443</f>
        <v>3365.8</v>
      </c>
      <c r="I442" s="5">
        <f t="shared" si="215"/>
        <v>3365.8</v>
      </c>
    </row>
    <row r="443" spans="1:9" ht="47.25" x14ac:dyDescent="0.25">
      <c r="A443" s="201" t="s">
        <v>242</v>
      </c>
      <c r="B443" s="3"/>
      <c r="C443" s="3" t="s">
        <v>61</v>
      </c>
      <c r="D443" s="3" t="s">
        <v>24</v>
      </c>
      <c r="E443" s="3" t="s">
        <v>201</v>
      </c>
      <c r="F443" s="3"/>
      <c r="G443" s="5">
        <f>G444+G446</f>
        <v>519</v>
      </c>
      <c r="H443" s="5">
        <f t="shared" ref="H443:I443" si="216">H444+H446</f>
        <v>3365.8</v>
      </c>
      <c r="I443" s="5">
        <f t="shared" si="216"/>
        <v>3365.8</v>
      </c>
    </row>
    <row r="444" spans="1:9" x14ac:dyDescent="0.25">
      <c r="A444" s="201" t="s">
        <v>243</v>
      </c>
      <c r="B444" s="3"/>
      <c r="C444" s="3" t="s">
        <v>61</v>
      </c>
      <c r="D444" s="3" t="s">
        <v>24</v>
      </c>
      <c r="E444" s="3" t="s">
        <v>202</v>
      </c>
      <c r="F444" s="3"/>
      <c r="G444" s="5">
        <f>G445</f>
        <v>435</v>
      </c>
      <c r="H444" s="5">
        <f t="shared" ref="H444:I444" si="217">H445</f>
        <v>3365.8</v>
      </c>
      <c r="I444" s="5">
        <f t="shared" si="217"/>
        <v>3365.8</v>
      </c>
    </row>
    <row r="445" spans="1:9" ht="31.5" x14ac:dyDescent="0.25">
      <c r="A445" s="2" t="s">
        <v>22</v>
      </c>
      <c r="B445" s="3"/>
      <c r="C445" s="3" t="s">
        <v>61</v>
      </c>
      <c r="D445" s="3" t="s">
        <v>24</v>
      </c>
      <c r="E445" s="3" t="s">
        <v>202</v>
      </c>
      <c r="F445" s="3" t="s">
        <v>32</v>
      </c>
      <c r="G445" s="5">
        <v>435</v>
      </c>
      <c r="H445" s="5">
        <v>3365.8</v>
      </c>
      <c r="I445" s="5">
        <v>3365.8</v>
      </c>
    </row>
    <row r="446" spans="1:9" x14ac:dyDescent="0.25">
      <c r="A446" s="201" t="s">
        <v>244</v>
      </c>
      <c r="B446" s="3"/>
      <c r="C446" s="3" t="s">
        <v>61</v>
      </c>
      <c r="D446" s="3" t="s">
        <v>24</v>
      </c>
      <c r="E446" s="20" t="s">
        <v>245</v>
      </c>
      <c r="F446" s="3"/>
      <c r="G446" s="5">
        <f>G447</f>
        <v>84</v>
      </c>
      <c r="H446" s="5">
        <f t="shared" ref="H446:I446" si="218">H447</f>
        <v>0</v>
      </c>
      <c r="I446" s="5">
        <f t="shared" si="218"/>
        <v>0</v>
      </c>
    </row>
    <row r="447" spans="1:9" ht="31.5" x14ac:dyDescent="0.25">
      <c r="A447" s="2" t="s">
        <v>22</v>
      </c>
      <c r="B447" s="3"/>
      <c r="C447" s="3" t="s">
        <v>61</v>
      </c>
      <c r="D447" s="3" t="s">
        <v>24</v>
      </c>
      <c r="E447" s="20" t="s">
        <v>245</v>
      </c>
      <c r="F447" s="3" t="s">
        <v>32</v>
      </c>
      <c r="G447" s="5">
        <v>84</v>
      </c>
      <c r="H447" s="5"/>
      <c r="I447" s="5"/>
    </row>
    <row r="448" spans="1:9" s="96" customFormat="1" ht="31.5" x14ac:dyDescent="0.25">
      <c r="A448" s="88" t="s">
        <v>259</v>
      </c>
      <c r="B448" s="97"/>
      <c r="C448" s="97" t="s">
        <v>61</v>
      </c>
      <c r="D448" s="97" t="s">
        <v>24</v>
      </c>
      <c r="E448" s="97" t="s">
        <v>156</v>
      </c>
      <c r="F448" s="97"/>
      <c r="G448" s="98">
        <f>G449</f>
        <v>8569.2000000000007</v>
      </c>
      <c r="H448" s="98">
        <f t="shared" ref="H448:I448" si="219">H449</f>
        <v>0</v>
      </c>
      <c r="I448" s="98">
        <f t="shared" si="219"/>
        <v>0</v>
      </c>
    </row>
    <row r="449" spans="1:9" x14ac:dyDescent="0.25">
      <c r="A449" s="22" t="s">
        <v>318</v>
      </c>
      <c r="B449" s="3"/>
      <c r="C449" s="3" t="s">
        <v>61</v>
      </c>
      <c r="D449" s="3" t="s">
        <v>24</v>
      </c>
      <c r="E449" s="4" t="s">
        <v>319</v>
      </c>
      <c r="F449" s="3"/>
      <c r="G449" s="5">
        <f>G450</f>
        <v>8569.2000000000007</v>
      </c>
      <c r="H449" s="5">
        <f t="shared" ref="H449:I449" si="220">H450</f>
        <v>0</v>
      </c>
      <c r="I449" s="5">
        <f t="shared" si="220"/>
        <v>0</v>
      </c>
    </row>
    <row r="450" spans="1:9" ht="47.25" x14ac:dyDescent="0.25">
      <c r="A450" s="50" t="s">
        <v>718</v>
      </c>
      <c r="B450" s="3"/>
      <c r="C450" s="3" t="s">
        <v>61</v>
      </c>
      <c r="D450" s="3" t="s">
        <v>24</v>
      </c>
      <c r="E450" s="20" t="s">
        <v>326</v>
      </c>
      <c r="F450" s="3"/>
      <c r="G450" s="5">
        <f>G451</f>
        <v>8569.2000000000007</v>
      </c>
      <c r="H450" s="5">
        <f t="shared" ref="H450:I450" si="221">H451</f>
        <v>0</v>
      </c>
      <c r="I450" s="5">
        <f t="shared" si="221"/>
        <v>0</v>
      </c>
    </row>
    <row r="451" spans="1:9" ht="31.5" x14ac:dyDescent="0.25">
      <c r="A451" s="50" t="s">
        <v>322</v>
      </c>
      <c r="B451" s="3"/>
      <c r="C451" s="3" t="s">
        <v>61</v>
      </c>
      <c r="D451" s="3" t="s">
        <v>24</v>
      </c>
      <c r="E451" s="20" t="s">
        <v>327</v>
      </c>
      <c r="F451" s="3"/>
      <c r="G451" s="5">
        <f>G452</f>
        <v>8569.2000000000007</v>
      </c>
      <c r="H451" s="5">
        <f t="shared" ref="H451:I451" si="222">H452</f>
        <v>0</v>
      </c>
      <c r="I451" s="5">
        <f t="shared" si="222"/>
        <v>0</v>
      </c>
    </row>
    <row r="452" spans="1:9" ht="31.5" x14ac:dyDescent="0.25">
      <c r="A452" s="21" t="s">
        <v>100</v>
      </c>
      <c r="B452" s="3"/>
      <c r="C452" s="3" t="s">
        <v>61</v>
      </c>
      <c r="D452" s="3" t="s">
        <v>24</v>
      </c>
      <c r="E452" s="20" t="s">
        <v>327</v>
      </c>
      <c r="F452" s="3" t="s">
        <v>95</v>
      </c>
      <c r="G452" s="5">
        <v>8569.2000000000007</v>
      </c>
      <c r="H452" s="48"/>
      <c r="I452" s="48"/>
    </row>
    <row r="453" spans="1:9" s="96" customFormat="1" x14ac:dyDescent="0.25">
      <c r="A453" s="88" t="s">
        <v>728</v>
      </c>
      <c r="B453" s="110"/>
      <c r="C453" s="97" t="s">
        <v>61</v>
      </c>
      <c r="D453" s="97" t="s">
        <v>24</v>
      </c>
      <c r="E453" s="94" t="s">
        <v>260</v>
      </c>
      <c r="F453" s="94"/>
      <c r="G453" s="98">
        <f>G454+G458</f>
        <v>38181.599999999999</v>
      </c>
      <c r="H453" s="98">
        <f t="shared" ref="H453:I453" si="223">H454+H458</f>
        <v>20887.400000000001</v>
      </c>
      <c r="I453" s="98">
        <f t="shared" si="223"/>
        <v>30149.200000000001</v>
      </c>
    </row>
    <row r="454" spans="1:9" x14ac:dyDescent="0.25">
      <c r="A454" s="21" t="s">
        <v>165</v>
      </c>
      <c r="B454" s="47"/>
      <c r="C454" s="3" t="s">
        <v>61</v>
      </c>
      <c r="D454" s="3" t="s">
        <v>24</v>
      </c>
      <c r="E454" s="20" t="s">
        <v>556</v>
      </c>
      <c r="F454" s="20"/>
      <c r="G454" s="5">
        <f>G455</f>
        <v>6000</v>
      </c>
      <c r="H454" s="5">
        <f t="shared" ref="H454:I454" si="224">H455</f>
        <v>0</v>
      </c>
      <c r="I454" s="5">
        <f t="shared" si="224"/>
        <v>0</v>
      </c>
    </row>
    <row r="455" spans="1:9" x14ac:dyDescent="0.25">
      <c r="A455" s="201" t="s">
        <v>557</v>
      </c>
      <c r="B455" s="47"/>
      <c r="C455" s="3" t="s">
        <v>61</v>
      </c>
      <c r="D455" s="3" t="s">
        <v>24</v>
      </c>
      <c r="E455" s="20" t="s">
        <v>715</v>
      </c>
      <c r="F455" s="20"/>
      <c r="G455" s="5">
        <f>G456</f>
        <v>6000</v>
      </c>
      <c r="H455" s="5">
        <f t="shared" ref="H455:I455" si="225">H456</f>
        <v>0</v>
      </c>
      <c r="I455" s="5">
        <f t="shared" si="225"/>
        <v>0</v>
      </c>
    </row>
    <row r="456" spans="1:9" ht="31.5" x14ac:dyDescent="0.25">
      <c r="A456" s="201" t="s">
        <v>734</v>
      </c>
      <c r="B456" s="47"/>
      <c r="C456" s="3" t="s">
        <v>61</v>
      </c>
      <c r="D456" s="3" t="s">
        <v>24</v>
      </c>
      <c r="E456" s="20" t="s">
        <v>732</v>
      </c>
      <c r="F456" s="20"/>
      <c r="G456" s="5">
        <f>G457</f>
        <v>6000</v>
      </c>
      <c r="H456" s="5">
        <f t="shared" ref="H456:I456" si="226">H457</f>
        <v>0</v>
      </c>
      <c r="I456" s="5">
        <f t="shared" si="226"/>
        <v>0</v>
      </c>
    </row>
    <row r="457" spans="1:9" ht="31.5" x14ac:dyDescent="0.25">
      <c r="A457" s="22" t="s">
        <v>22</v>
      </c>
      <c r="B457" s="47"/>
      <c r="C457" s="3" t="s">
        <v>61</v>
      </c>
      <c r="D457" s="3" t="s">
        <v>24</v>
      </c>
      <c r="E457" s="20" t="s">
        <v>732</v>
      </c>
      <c r="F457" s="20">
        <v>200</v>
      </c>
      <c r="G457" s="5">
        <v>6000</v>
      </c>
      <c r="H457" s="5"/>
      <c r="I457" s="5"/>
    </row>
    <row r="458" spans="1:9" x14ac:dyDescent="0.25">
      <c r="A458" s="201" t="s">
        <v>166</v>
      </c>
      <c r="B458" s="47"/>
      <c r="C458" s="3" t="s">
        <v>61</v>
      </c>
      <c r="D458" s="3" t="s">
        <v>24</v>
      </c>
      <c r="E458" s="20" t="s">
        <v>558</v>
      </c>
      <c r="F458" s="20"/>
      <c r="G458" s="5">
        <f>G459</f>
        <v>32181.599999999999</v>
      </c>
      <c r="H458" s="5">
        <f t="shared" ref="H458:I458" si="227">H459</f>
        <v>20887.400000000001</v>
      </c>
      <c r="I458" s="5">
        <f t="shared" si="227"/>
        <v>30149.200000000001</v>
      </c>
    </row>
    <row r="459" spans="1:9" ht="31.5" x14ac:dyDescent="0.25">
      <c r="A459" s="201" t="s">
        <v>559</v>
      </c>
      <c r="B459" s="47"/>
      <c r="C459" s="3" t="s">
        <v>61</v>
      </c>
      <c r="D459" s="3" t="s">
        <v>24</v>
      </c>
      <c r="E459" s="20" t="s">
        <v>560</v>
      </c>
      <c r="F459" s="20"/>
      <c r="G459" s="5">
        <f>G460</f>
        <v>32181.599999999999</v>
      </c>
      <c r="H459" s="5">
        <f t="shared" ref="H459:I459" si="228">H460</f>
        <v>20887.400000000001</v>
      </c>
      <c r="I459" s="5">
        <f t="shared" si="228"/>
        <v>30149.200000000001</v>
      </c>
    </row>
    <row r="460" spans="1:9" x14ac:dyDescent="0.25">
      <c r="A460" s="21" t="s">
        <v>18</v>
      </c>
      <c r="B460" s="47"/>
      <c r="C460" s="3" t="s">
        <v>61</v>
      </c>
      <c r="D460" s="3" t="s">
        <v>24</v>
      </c>
      <c r="E460" s="20" t="s">
        <v>561</v>
      </c>
      <c r="F460" s="20"/>
      <c r="G460" s="5">
        <f>G461</f>
        <v>32181.599999999999</v>
      </c>
      <c r="H460" s="5">
        <f t="shared" ref="H460:I460" si="229">H461</f>
        <v>20887.400000000001</v>
      </c>
      <c r="I460" s="5">
        <f t="shared" si="229"/>
        <v>30149.200000000001</v>
      </c>
    </row>
    <row r="461" spans="1:9" ht="31.5" x14ac:dyDescent="0.25">
      <c r="A461" s="22" t="s">
        <v>22</v>
      </c>
      <c r="B461" s="47"/>
      <c r="C461" s="3" t="s">
        <v>61</v>
      </c>
      <c r="D461" s="3" t="s">
        <v>24</v>
      </c>
      <c r="E461" s="20" t="s">
        <v>561</v>
      </c>
      <c r="F461" s="20">
        <v>200</v>
      </c>
      <c r="G461" s="5">
        <f>32881.1-699.5</f>
        <v>32181.599999999999</v>
      </c>
      <c r="H461" s="5">
        <v>20887.400000000001</v>
      </c>
      <c r="I461" s="5">
        <v>30149.200000000001</v>
      </c>
    </row>
    <row r="462" spans="1:9" s="96" customFormat="1" ht="31.5" x14ac:dyDescent="0.25">
      <c r="A462" s="88" t="s">
        <v>562</v>
      </c>
      <c r="B462" s="107"/>
      <c r="C462" s="97" t="s">
        <v>61</v>
      </c>
      <c r="D462" s="97" t="s">
        <v>24</v>
      </c>
      <c r="E462" s="94" t="s">
        <v>262</v>
      </c>
      <c r="F462" s="94"/>
      <c r="G462" s="98">
        <f>G463+G467</f>
        <v>37262.700000000004</v>
      </c>
      <c r="H462" s="98">
        <f t="shared" ref="H462:I462" si="230">H463+H467</f>
        <v>6725.9</v>
      </c>
      <c r="I462" s="98">
        <f t="shared" si="230"/>
        <v>70560</v>
      </c>
    </row>
    <row r="463" spans="1:9" x14ac:dyDescent="0.25">
      <c r="A463" s="21" t="s">
        <v>205</v>
      </c>
      <c r="B463" s="47"/>
      <c r="C463" s="3" t="s">
        <v>61</v>
      </c>
      <c r="D463" s="3" t="s">
        <v>24</v>
      </c>
      <c r="E463" s="20" t="s">
        <v>563</v>
      </c>
      <c r="F463" s="20"/>
      <c r="G463" s="5">
        <f>G464</f>
        <v>1231.3</v>
      </c>
      <c r="H463" s="5">
        <f t="shared" ref="H463:I463" si="231">H464</f>
        <v>0</v>
      </c>
      <c r="I463" s="5">
        <f t="shared" si="231"/>
        <v>0</v>
      </c>
    </row>
    <row r="464" spans="1:9" ht="31.5" x14ac:dyDescent="0.25">
      <c r="A464" s="201" t="s">
        <v>564</v>
      </c>
      <c r="B464" s="47"/>
      <c r="C464" s="3" t="s">
        <v>61</v>
      </c>
      <c r="D464" s="3" t="s">
        <v>24</v>
      </c>
      <c r="E464" s="20" t="s">
        <v>565</v>
      </c>
      <c r="F464" s="20"/>
      <c r="G464" s="5">
        <f>G465</f>
        <v>1231.3</v>
      </c>
      <c r="H464" s="5">
        <f t="shared" ref="H464:I464" si="232">H465</f>
        <v>0</v>
      </c>
      <c r="I464" s="5">
        <f t="shared" si="232"/>
        <v>0</v>
      </c>
    </row>
    <row r="465" spans="1:9" ht="47.25" x14ac:dyDescent="0.25">
      <c r="A465" s="201" t="s">
        <v>566</v>
      </c>
      <c r="B465" s="47"/>
      <c r="C465" s="3" t="s">
        <v>61</v>
      </c>
      <c r="D465" s="3" t="s">
        <v>24</v>
      </c>
      <c r="E465" s="20" t="s">
        <v>567</v>
      </c>
      <c r="F465" s="20"/>
      <c r="G465" s="5">
        <f>G466</f>
        <v>1231.3</v>
      </c>
      <c r="H465" s="5">
        <f t="shared" ref="H465:I465" si="233">H466</f>
        <v>0</v>
      </c>
      <c r="I465" s="5">
        <f t="shared" si="233"/>
        <v>0</v>
      </c>
    </row>
    <row r="466" spans="1:9" ht="31.5" x14ac:dyDescent="0.25">
      <c r="A466" s="22" t="s">
        <v>22</v>
      </c>
      <c r="B466" s="47"/>
      <c r="C466" s="3" t="s">
        <v>61</v>
      </c>
      <c r="D466" s="3" t="s">
        <v>24</v>
      </c>
      <c r="E466" s="20" t="s">
        <v>567</v>
      </c>
      <c r="F466" s="20">
        <v>200</v>
      </c>
      <c r="G466" s="5">
        <v>1231.3</v>
      </c>
      <c r="H466" s="5"/>
      <c r="I466" s="5"/>
    </row>
    <row r="467" spans="1:9" x14ac:dyDescent="0.25">
      <c r="A467" s="201" t="s">
        <v>166</v>
      </c>
      <c r="B467" s="47"/>
      <c r="C467" s="3" t="s">
        <v>61</v>
      </c>
      <c r="D467" s="3" t="s">
        <v>24</v>
      </c>
      <c r="E467" s="20" t="s">
        <v>568</v>
      </c>
      <c r="F467" s="20"/>
      <c r="G467" s="5">
        <f>G468+G471</f>
        <v>36031.4</v>
      </c>
      <c r="H467" s="5">
        <f t="shared" ref="H467:I467" si="234">H468+H471</f>
        <v>6725.9</v>
      </c>
      <c r="I467" s="5">
        <f t="shared" si="234"/>
        <v>70560</v>
      </c>
    </row>
    <row r="468" spans="1:9" ht="31.5" x14ac:dyDescent="0.25">
      <c r="A468" s="201" t="s">
        <v>569</v>
      </c>
      <c r="B468" s="47"/>
      <c r="C468" s="3" t="s">
        <v>61</v>
      </c>
      <c r="D468" s="3" t="s">
        <v>24</v>
      </c>
      <c r="E468" s="20" t="s">
        <v>570</v>
      </c>
      <c r="F468" s="20"/>
      <c r="G468" s="5">
        <f>G469</f>
        <v>34005.1</v>
      </c>
      <c r="H468" s="5">
        <f t="shared" ref="H468:I468" si="235">H469</f>
        <v>6725.9</v>
      </c>
      <c r="I468" s="5">
        <f t="shared" si="235"/>
        <v>70560</v>
      </c>
    </row>
    <row r="469" spans="1:9" x14ac:dyDescent="0.25">
      <c r="A469" s="21" t="s">
        <v>18</v>
      </c>
      <c r="B469" s="47"/>
      <c r="C469" s="3" t="s">
        <v>61</v>
      </c>
      <c r="D469" s="3" t="s">
        <v>24</v>
      </c>
      <c r="E469" s="20" t="s">
        <v>571</v>
      </c>
      <c r="F469" s="20"/>
      <c r="G469" s="5">
        <f>G470</f>
        <v>34005.1</v>
      </c>
      <c r="H469" s="5">
        <f t="shared" ref="H469:I469" si="236">H470</f>
        <v>6725.9</v>
      </c>
      <c r="I469" s="5">
        <f t="shared" si="236"/>
        <v>70560</v>
      </c>
    </row>
    <row r="470" spans="1:9" ht="31.5" x14ac:dyDescent="0.25">
      <c r="A470" s="22" t="s">
        <v>22</v>
      </c>
      <c r="B470" s="47"/>
      <c r="C470" s="3" t="s">
        <v>61</v>
      </c>
      <c r="D470" s="3" t="s">
        <v>24</v>
      </c>
      <c r="E470" s="20" t="s">
        <v>571</v>
      </c>
      <c r="F470" s="20">
        <v>200</v>
      </c>
      <c r="G470" s="5">
        <v>34005.1</v>
      </c>
      <c r="H470" s="5">
        <v>6725.9</v>
      </c>
      <c r="I470" s="5">
        <v>70560</v>
      </c>
    </row>
    <row r="471" spans="1:9" ht="31.5" x14ac:dyDescent="0.25">
      <c r="A471" s="201" t="s">
        <v>572</v>
      </c>
      <c r="B471" s="47"/>
      <c r="C471" s="3" t="s">
        <v>61</v>
      </c>
      <c r="D471" s="3" t="s">
        <v>24</v>
      </c>
      <c r="E471" s="20" t="s">
        <v>573</v>
      </c>
      <c r="F471" s="20"/>
      <c r="G471" s="5">
        <f>G472</f>
        <v>2026.3</v>
      </c>
      <c r="H471" s="5">
        <f t="shared" ref="H471:I471" si="237">H472</f>
        <v>0</v>
      </c>
      <c r="I471" s="5">
        <f t="shared" si="237"/>
        <v>0</v>
      </c>
    </row>
    <row r="472" spans="1:9" x14ac:dyDescent="0.25">
      <c r="A472" s="21" t="s">
        <v>18</v>
      </c>
      <c r="B472" s="47"/>
      <c r="C472" s="3" t="s">
        <v>61</v>
      </c>
      <c r="D472" s="3" t="s">
        <v>24</v>
      </c>
      <c r="E472" s="20" t="s">
        <v>574</v>
      </c>
      <c r="F472" s="20"/>
      <c r="G472" s="5">
        <f>G473</f>
        <v>2026.3</v>
      </c>
      <c r="H472" s="5">
        <f t="shared" ref="H472:I472" si="238">H473</f>
        <v>0</v>
      </c>
      <c r="I472" s="5">
        <f t="shared" si="238"/>
        <v>0</v>
      </c>
    </row>
    <row r="473" spans="1:9" ht="31.5" x14ac:dyDescent="0.25">
      <c r="A473" s="22" t="s">
        <v>22</v>
      </c>
      <c r="B473" s="47"/>
      <c r="C473" s="3" t="s">
        <v>61</v>
      </c>
      <c r="D473" s="3" t="s">
        <v>24</v>
      </c>
      <c r="E473" s="20" t="s">
        <v>574</v>
      </c>
      <c r="F473" s="20">
        <v>200</v>
      </c>
      <c r="G473" s="5">
        <v>2026.3</v>
      </c>
      <c r="H473" s="5"/>
      <c r="I473" s="5"/>
    </row>
    <row r="474" spans="1:9" s="96" customFormat="1" ht="31.5" x14ac:dyDescent="0.25">
      <c r="A474" s="88" t="s">
        <v>115</v>
      </c>
      <c r="B474" s="107"/>
      <c r="C474" s="97" t="s">
        <v>61</v>
      </c>
      <c r="D474" s="97" t="s">
        <v>24</v>
      </c>
      <c r="E474" s="94" t="s">
        <v>206</v>
      </c>
      <c r="F474" s="94"/>
      <c r="G474" s="98">
        <f>G475</f>
        <v>31337.100000000002</v>
      </c>
      <c r="H474" s="98">
        <f t="shared" ref="H474:I477" si="239">H475</f>
        <v>92.4</v>
      </c>
      <c r="I474" s="98">
        <f t="shared" si="239"/>
        <v>28002.400000000001</v>
      </c>
    </row>
    <row r="475" spans="1:9" x14ac:dyDescent="0.25">
      <c r="A475" s="201" t="s">
        <v>166</v>
      </c>
      <c r="B475" s="47"/>
      <c r="C475" s="3" t="s">
        <v>61</v>
      </c>
      <c r="D475" s="3" t="s">
        <v>24</v>
      </c>
      <c r="E475" s="3" t="s">
        <v>208</v>
      </c>
      <c r="F475" s="3"/>
      <c r="G475" s="5">
        <f>G476</f>
        <v>31337.100000000002</v>
      </c>
      <c r="H475" s="5">
        <f t="shared" si="239"/>
        <v>92.4</v>
      </c>
      <c r="I475" s="5">
        <f t="shared" si="239"/>
        <v>28002.400000000001</v>
      </c>
    </row>
    <row r="476" spans="1:9" ht="31.5" x14ac:dyDescent="0.25">
      <c r="A476" s="201" t="s">
        <v>246</v>
      </c>
      <c r="B476" s="47"/>
      <c r="C476" s="3" t="s">
        <v>61</v>
      </c>
      <c r="D476" s="3" t="s">
        <v>24</v>
      </c>
      <c r="E476" s="3" t="s">
        <v>207</v>
      </c>
      <c r="F476" s="3"/>
      <c r="G476" s="5">
        <f>G477</f>
        <v>31337.100000000002</v>
      </c>
      <c r="H476" s="5">
        <f t="shared" si="239"/>
        <v>92.4</v>
      </c>
      <c r="I476" s="5">
        <f t="shared" si="239"/>
        <v>28002.400000000001</v>
      </c>
    </row>
    <row r="477" spans="1:9" x14ac:dyDescent="0.25">
      <c r="A477" s="201" t="s">
        <v>575</v>
      </c>
      <c r="B477" s="47"/>
      <c r="C477" s="3" t="s">
        <v>61</v>
      </c>
      <c r="D477" s="3" t="s">
        <v>24</v>
      </c>
      <c r="E477" s="3" t="s">
        <v>576</v>
      </c>
      <c r="F477" s="3"/>
      <c r="G477" s="5">
        <f>G478</f>
        <v>31337.100000000002</v>
      </c>
      <c r="H477" s="5">
        <f t="shared" si="239"/>
        <v>92.4</v>
      </c>
      <c r="I477" s="5">
        <f t="shared" si="239"/>
        <v>28002.400000000001</v>
      </c>
    </row>
    <row r="478" spans="1:9" ht="31.5" x14ac:dyDescent="0.25">
      <c r="A478" s="2" t="s">
        <v>22</v>
      </c>
      <c r="B478" s="47"/>
      <c r="C478" s="3" t="s">
        <v>61</v>
      </c>
      <c r="D478" s="3" t="s">
        <v>24</v>
      </c>
      <c r="E478" s="3" t="s">
        <v>576</v>
      </c>
      <c r="F478" s="3" t="s">
        <v>32</v>
      </c>
      <c r="G478" s="5">
        <f>31378.9-41.8</f>
        <v>31337.100000000002</v>
      </c>
      <c r="H478" s="5">
        <v>92.4</v>
      </c>
      <c r="I478" s="5">
        <v>28002.400000000001</v>
      </c>
    </row>
    <row r="479" spans="1:9" s="96" customFormat="1" ht="31.5" x14ac:dyDescent="0.25">
      <c r="A479" s="88" t="s">
        <v>729</v>
      </c>
      <c r="B479" s="107"/>
      <c r="C479" s="97" t="s">
        <v>61</v>
      </c>
      <c r="D479" s="97" t="s">
        <v>24</v>
      </c>
      <c r="E479" s="94" t="s">
        <v>264</v>
      </c>
      <c r="F479" s="107"/>
      <c r="G479" s="98">
        <f>G480</f>
        <v>188841.69999999998</v>
      </c>
      <c r="H479" s="98">
        <f t="shared" ref="H479:I485" si="240">H480</f>
        <v>196629</v>
      </c>
      <c r="I479" s="98">
        <f t="shared" si="240"/>
        <v>70647.399999999994</v>
      </c>
    </row>
    <row r="480" spans="1:9" x14ac:dyDescent="0.25">
      <c r="A480" s="201" t="s">
        <v>166</v>
      </c>
      <c r="B480" s="47"/>
      <c r="C480" s="3" t="s">
        <v>61</v>
      </c>
      <c r="D480" s="3" t="s">
        <v>24</v>
      </c>
      <c r="E480" s="20" t="s">
        <v>547</v>
      </c>
      <c r="F480" s="47"/>
      <c r="G480" s="5">
        <f>G484+G481</f>
        <v>188841.69999999998</v>
      </c>
      <c r="H480" s="5">
        <f t="shared" ref="H480:I480" si="241">H484+H481</f>
        <v>196629</v>
      </c>
      <c r="I480" s="5">
        <f t="shared" si="241"/>
        <v>70647.399999999994</v>
      </c>
    </row>
    <row r="481" spans="1:9" ht="31.5" x14ac:dyDescent="0.25">
      <c r="A481" s="201" t="s">
        <v>688</v>
      </c>
      <c r="B481" s="47"/>
      <c r="C481" s="3" t="s">
        <v>61</v>
      </c>
      <c r="D481" s="3" t="s">
        <v>24</v>
      </c>
      <c r="E481" s="20" t="s">
        <v>548</v>
      </c>
      <c r="F481" s="20"/>
      <c r="G481" s="5">
        <f>G482</f>
        <v>186558.4</v>
      </c>
      <c r="H481" s="5">
        <f t="shared" ref="H481:I482" si="242">H482</f>
        <v>194955.5</v>
      </c>
      <c r="I481" s="5">
        <f t="shared" si="242"/>
        <v>68973.899999999994</v>
      </c>
    </row>
    <row r="482" spans="1:9" x14ac:dyDescent="0.25">
      <c r="A482" s="21" t="s">
        <v>18</v>
      </c>
      <c r="B482" s="47"/>
      <c r="C482" s="3" t="s">
        <v>61</v>
      </c>
      <c r="D482" s="3" t="s">
        <v>24</v>
      </c>
      <c r="E482" s="20" t="s">
        <v>549</v>
      </c>
      <c r="F482" s="20"/>
      <c r="G482" s="5">
        <f>G483</f>
        <v>186558.4</v>
      </c>
      <c r="H482" s="5">
        <f t="shared" si="242"/>
        <v>194955.5</v>
      </c>
      <c r="I482" s="5">
        <f t="shared" si="242"/>
        <v>68973.899999999994</v>
      </c>
    </row>
    <row r="483" spans="1:9" ht="31.5" x14ac:dyDescent="0.25">
      <c r="A483" s="22" t="s">
        <v>22</v>
      </c>
      <c r="B483" s="47"/>
      <c r="C483" s="3" t="s">
        <v>61</v>
      </c>
      <c r="D483" s="3" t="s">
        <v>24</v>
      </c>
      <c r="E483" s="20" t="s">
        <v>549</v>
      </c>
      <c r="F483" s="20">
        <v>200</v>
      </c>
      <c r="G483" s="5">
        <f>178778.4+7780</f>
        <v>186558.4</v>
      </c>
      <c r="H483" s="5">
        <v>194955.5</v>
      </c>
      <c r="I483" s="5">
        <v>68973.899999999994</v>
      </c>
    </row>
    <row r="484" spans="1:9" ht="31.5" x14ac:dyDescent="0.25">
      <c r="A484" s="22" t="s">
        <v>577</v>
      </c>
      <c r="B484" s="47"/>
      <c r="C484" s="3" t="s">
        <v>61</v>
      </c>
      <c r="D484" s="3" t="s">
        <v>24</v>
      </c>
      <c r="E484" s="20" t="s">
        <v>578</v>
      </c>
      <c r="F484" s="20"/>
      <c r="G484" s="5">
        <f>G485</f>
        <v>2283.3000000000002</v>
      </c>
      <c r="H484" s="5">
        <f t="shared" si="240"/>
        <v>1673.5</v>
      </c>
      <c r="I484" s="5">
        <f t="shared" si="240"/>
        <v>1673.5</v>
      </c>
    </row>
    <row r="485" spans="1:9" x14ac:dyDescent="0.25">
      <c r="A485" s="21" t="s">
        <v>18</v>
      </c>
      <c r="B485" s="47"/>
      <c r="C485" s="3" t="s">
        <v>61</v>
      </c>
      <c r="D485" s="3" t="s">
        <v>24</v>
      </c>
      <c r="E485" s="20" t="s">
        <v>579</v>
      </c>
      <c r="F485" s="20"/>
      <c r="G485" s="5">
        <f>G486</f>
        <v>2283.3000000000002</v>
      </c>
      <c r="H485" s="5">
        <f t="shared" si="240"/>
        <v>1673.5</v>
      </c>
      <c r="I485" s="5">
        <f t="shared" si="240"/>
        <v>1673.5</v>
      </c>
    </row>
    <row r="486" spans="1:9" ht="31.5" x14ac:dyDescent="0.25">
      <c r="A486" s="22" t="s">
        <v>22</v>
      </c>
      <c r="B486" s="47"/>
      <c r="C486" s="3" t="s">
        <v>61</v>
      </c>
      <c r="D486" s="3" t="s">
        <v>24</v>
      </c>
      <c r="E486" s="20" t="s">
        <v>579</v>
      </c>
      <c r="F486" s="20">
        <v>200</v>
      </c>
      <c r="G486" s="5">
        <f>2345.5-62.2</f>
        <v>2283.3000000000002</v>
      </c>
      <c r="H486" s="5">
        <v>1673.5</v>
      </c>
      <c r="I486" s="5">
        <v>1673.5</v>
      </c>
    </row>
    <row r="487" spans="1:9" s="96" customFormat="1" ht="31.5" x14ac:dyDescent="0.25">
      <c r="A487" s="108" t="s">
        <v>730</v>
      </c>
      <c r="B487" s="107"/>
      <c r="C487" s="97" t="s">
        <v>61</v>
      </c>
      <c r="D487" s="97" t="s">
        <v>24</v>
      </c>
      <c r="E487" s="94" t="s">
        <v>266</v>
      </c>
      <c r="F487" s="94"/>
      <c r="G487" s="98">
        <f>G488</f>
        <v>0</v>
      </c>
      <c r="H487" s="98">
        <f t="shared" ref="H487:I490" si="243">H488</f>
        <v>0</v>
      </c>
      <c r="I487" s="98">
        <f t="shared" si="243"/>
        <v>271</v>
      </c>
    </row>
    <row r="488" spans="1:9" x14ac:dyDescent="0.25">
      <c r="A488" s="201" t="s">
        <v>166</v>
      </c>
      <c r="B488" s="47"/>
      <c r="C488" s="3" t="s">
        <v>61</v>
      </c>
      <c r="D488" s="3" t="s">
        <v>24</v>
      </c>
      <c r="E488" s="20" t="s">
        <v>521</v>
      </c>
      <c r="F488" s="20"/>
      <c r="G488" s="5">
        <f>G489</f>
        <v>0</v>
      </c>
      <c r="H488" s="5">
        <f t="shared" si="243"/>
        <v>0</v>
      </c>
      <c r="I488" s="5">
        <f t="shared" si="243"/>
        <v>271</v>
      </c>
    </row>
    <row r="489" spans="1:9" ht="31.5" x14ac:dyDescent="0.25">
      <c r="A489" s="22" t="s">
        <v>532</v>
      </c>
      <c r="B489" s="47"/>
      <c r="C489" s="3" t="s">
        <v>61</v>
      </c>
      <c r="D489" s="3" t="s">
        <v>24</v>
      </c>
      <c r="E489" s="20" t="s">
        <v>533</v>
      </c>
      <c r="F489" s="20"/>
      <c r="G489" s="5">
        <f>G490</f>
        <v>0</v>
      </c>
      <c r="H489" s="5">
        <f t="shared" si="243"/>
        <v>0</v>
      </c>
      <c r="I489" s="5">
        <f t="shared" si="243"/>
        <v>271</v>
      </c>
    </row>
    <row r="490" spans="1:9" x14ac:dyDescent="0.25">
      <c r="A490" s="50" t="s">
        <v>18</v>
      </c>
      <c r="B490" s="47"/>
      <c r="C490" s="3" t="s">
        <v>61</v>
      </c>
      <c r="D490" s="3" t="s">
        <v>24</v>
      </c>
      <c r="E490" s="20" t="s">
        <v>704</v>
      </c>
      <c r="F490" s="20"/>
      <c r="G490" s="5">
        <f>G491</f>
        <v>0</v>
      </c>
      <c r="H490" s="5">
        <f t="shared" si="243"/>
        <v>0</v>
      </c>
      <c r="I490" s="5">
        <f t="shared" si="243"/>
        <v>271</v>
      </c>
    </row>
    <row r="491" spans="1:9" ht="31.5" x14ac:dyDescent="0.25">
      <c r="A491" s="22" t="s">
        <v>22</v>
      </c>
      <c r="B491" s="47"/>
      <c r="C491" s="3" t="s">
        <v>61</v>
      </c>
      <c r="D491" s="3" t="s">
        <v>24</v>
      </c>
      <c r="E491" s="20" t="s">
        <v>704</v>
      </c>
      <c r="F491" s="20">
        <v>200</v>
      </c>
      <c r="G491" s="5"/>
      <c r="H491" s="5"/>
      <c r="I491" s="5">
        <v>271</v>
      </c>
    </row>
    <row r="492" spans="1:9" s="96" customFormat="1" ht="31.5" x14ac:dyDescent="0.25">
      <c r="A492" s="88" t="s">
        <v>608</v>
      </c>
      <c r="B492" s="107"/>
      <c r="C492" s="97" t="s">
        <v>61</v>
      </c>
      <c r="D492" s="97" t="s">
        <v>24</v>
      </c>
      <c r="E492" s="94" t="s">
        <v>268</v>
      </c>
      <c r="F492" s="94"/>
      <c r="G492" s="98">
        <f>G493+G503+G499</f>
        <v>294032.60000000003</v>
      </c>
      <c r="H492" s="98">
        <f t="shared" ref="H492:I492" si="244">H493+H503+H499</f>
        <v>88018.599999999991</v>
      </c>
      <c r="I492" s="98">
        <f t="shared" si="244"/>
        <v>86274.099999999991</v>
      </c>
    </row>
    <row r="493" spans="1:9" x14ac:dyDescent="0.25">
      <c r="A493" s="21" t="s">
        <v>165</v>
      </c>
      <c r="B493" s="47"/>
      <c r="C493" s="3" t="s">
        <v>61</v>
      </c>
      <c r="D493" s="3" t="s">
        <v>24</v>
      </c>
      <c r="E493" s="20" t="s">
        <v>580</v>
      </c>
      <c r="F493" s="20"/>
      <c r="G493" s="5">
        <f>G494</f>
        <v>174108</v>
      </c>
      <c r="H493" s="5">
        <f t="shared" ref="H493:I493" si="245">H494</f>
        <v>51019.4</v>
      </c>
      <c r="I493" s="5">
        <f t="shared" si="245"/>
        <v>66818.5</v>
      </c>
    </row>
    <row r="494" spans="1:9" x14ac:dyDescent="0.25">
      <c r="A494" s="21" t="s">
        <v>581</v>
      </c>
      <c r="B494" s="47"/>
      <c r="C494" s="3" t="s">
        <v>61</v>
      </c>
      <c r="D494" s="3" t="s">
        <v>24</v>
      </c>
      <c r="E494" s="20" t="s">
        <v>717</v>
      </c>
      <c r="F494" s="20"/>
      <c r="G494" s="5">
        <f>G497+G495</f>
        <v>174108</v>
      </c>
      <c r="H494" s="5">
        <f t="shared" ref="H494:I494" si="246">H497+H495</f>
        <v>51019.4</v>
      </c>
      <c r="I494" s="5">
        <f t="shared" si="246"/>
        <v>66818.5</v>
      </c>
    </row>
    <row r="495" spans="1:9" ht="47.25" x14ac:dyDescent="0.25">
      <c r="A495" s="21" t="s">
        <v>736</v>
      </c>
      <c r="B495" s="47"/>
      <c r="C495" s="3" t="s">
        <v>61</v>
      </c>
      <c r="D495" s="3" t="s">
        <v>24</v>
      </c>
      <c r="E495" s="20" t="s">
        <v>735</v>
      </c>
      <c r="F495" s="20"/>
      <c r="G495" s="5">
        <f>G496</f>
        <v>126167.8</v>
      </c>
      <c r="H495" s="5">
        <f t="shared" ref="H495:I495" si="247">H496</f>
        <v>4456.3999999999996</v>
      </c>
      <c r="I495" s="5">
        <f t="shared" si="247"/>
        <v>22000</v>
      </c>
    </row>
    <row r="496" spans="1:9" ht="31.5" x14ac:dyDescent="0.25">
      <c r="A496" s="22" t="s">
        <v>22</v>
      </c>
      <c r="B496" s="47"/>
      <c r="C496" s="3" t="s">
        <v>61</v>
      </c>
      <c r="D496" s="3" t="s">
        <v>24</v>
      </c>
      <c r="E496" s="20" t="s">
        <v>735</v>
      </c>
      <c r="F496" s="20">
        <v>200</v>
      </c>
      <c r="G496" s="5">
        <v>126167.8</v>
      </c>
      <c r="H496" s="5">
        <v>4456.3999999999996</v>
      </c>
      <c r="I496" s="5">
        <v>22000</v>
      </c>
    </row>
    <row r="497" spans="1:9" x14ac:dyDescent="0.25">
      <c r="A497" s="21" t="s">
        <v>583</v>
      </c>
      <c r="B497" s="47"/>
      <c r="C497" s="3" t="s">
        <v>61</v>
      </c>
      <c r="D497" s="3" t="s">
        <v>24</v>
      </c>
      <c r="E497" s="20" t="s">
        <v>716</v>
      </c>
      <c r="F497" s="20"/>
      <c r="G497" s="5">
        <f>G498</f>
        <v>47940.2</v>
      </c>
      <c r="H497" s="5">
        <f t="shared" ref="H497:I497" si="248">H498</f>
        <v>46563</v>
      </c>
      <c r="I497" s="5">
        <f t="shared" si="248"/>
        <v>44818.5</v>
      </c>
    </row>
    <row r="498" spans="1:9" ht="31.5" x14ac:dyDescent="0.25">
      <c r="A498" s="22" t="s">
        <v>22</v>
      </c>
      <c r="B498" s="47"/>
      <c r="C498" s="3" t="s">
        <v>61</v>
      </c>
      <c r="D498" s="3" t="s">
        <v>24</v>
      </c>
      <c r="E498" s="20" t="s">
        <v>716</v>
      </c>
      <c r="F498" s="20">
        <v>200</v>
      </c>
      <c r="G498" s="5">
        <v>47940.2</v>
      </c>
      <c r="H498" s="5">
        <v>46563</v>
      </c>
      <c r="I498" s="5">
        <v>44818.5</v>
      </c>
    </row>
    <row r="499" spans="1:9" x14ac:dyDescent="0.25">
      <c r="A499" s="201" t="s">
        <v>714</v>
      </c>
      <c r="B499" s="87"/>
      <c r="C499" s="3" t="s">
        <v>61</v>
      </c>
      <c r="D499" s="3" t="s">
        <v>24</v>
      </c>
      <c r="E499" s="20" t="s">
        <v>609</v>
      </c>
      <c r="F499" s="102"/>
      <c r="G499" s="5">
        <f>G500</f>
        <v>37111.200000000004</v>
      </c>
      <c r="H499" s="5">
        <f t="shared" ref="H499:I501" si="249">H500</f>
        <v>6919.9</v>
      </c>
      <c r="I499" s="5">
        <f t="shared" si="249"/>
        <v>6919.9</v>
      </c>
    </row>
    <row r="500" spans="1:9" ht="31.5" x14ac:dyDescent="0.25">
      <c r="A500" s="201" t="s">
        <v>610</v>
      </c>
      <c r="B500" s="87"/>
      <c r="C500" s="3" t="s">
        <v>61</v>
      </c>
      <c r="D500" s="3" t="s">
        <v>24</v>
      </c>
      <c r="E500" s="20" t="s">
        <v>611</v>
      </c>
      <c r="F500" s="18"/>
      <c r="G500" s="5">
        <f>G501</f>
        <v>37111.200000000004</v>
      </c>
      <c r="H500" s="5">
        <f t="shared" si="249"/>
        <v>6919.9</v>
      </c>
      <c r="I500" s="5">
        <f t="shared" si="249"/>
        <v>6919.9</v>
      </c>
    </row>
    <row r="501" spans="1:9" ht="31.5" x14ac:dyDescent="0.25">
      <c r="A501" s="201" t="s">
        <v>612</v>
      </c>
      <c r="B501" s="87"/>
      <c r="C501" s="3" t="s">
        <v>61</v>
      </c>
      <c r="D501" s="3" t="s">
        <v>24</v>
      </c>
      <c r="E501" s="20" t="s">
        <v>613</v>
      </c>
      <c r="F501" s="18"/>
      <c r="G501" s="5">
        <f>G502</f>
        <v>37111.200000000004</v>
      </c>
      <c r="H501" s="5">
        <f t="shared" si="249"/>
        <v>6919.9</v>
      </c>
      <c r="I501" s="5">
        <f t="shared" si="249"/>
        <v>6919.9</v>
      </c>
    </row>
    <row r="502" spans="1:9" ht="31.5" x14ac:dyDescent="0.25">
      <c r="A502" s="22" t="s">
        <v>22</v>
      </c>
      <c r="B502" s="87"/>
      <c r="C502" s="3" t="s">
        <v>61</v>
      </c>
      <c r="D502" s="3" t="s">
        <v>24</v>
      </c>
      <c r="E502" s="20" t="s">
        <v>613</v>
      </c>
      <c r="F502" s="18">
        <v>200</v>
      </c>
      <c r="G502" s="5">
        <f>38302.9-1191.7</f>
        <v>37111.200000000004</v>
      </c>
      <c r="H502" s="5">
        <v>6919.9</v>
      </c>
      <c r="I502" s="5">
        <v>6919.9</v>
      </c>
    </row>
    <row r="503" spans="1:9" x14ac:dyDescent="0.25">
      <c r="A503" s="21" t="s">
        <v>318</v>
      </c>
      <c r="B503" s="47"/>
      <c r="C503" s="3" t="s">
        <v>61</v>
      </c>
      <c r="D503" s="3" t="s">
        <v>24</v>
      </c>
      <c r="E503" s="20" t="s">
        <v>585</v>
      </c>
      <c r="F503" s="20"/>
      <c r="G503" s="5">
        <f>G504</f>
        <v>82813.400000000009</v>
      </c>
      <c r="H503" s="5">
        <f t="shared" ref="H503:I503" si="250">H504</f>
        <v>30079.3</v>
      </c>
      <c r="I503" s="5">
        <f t="shared" si="250"/>
        <v>12535.7</v>
      </c>
    </row>
    <row r="504" spans="1:9" x14ac:dyDescent="0.25">
      <c r="A504" s="201" t="s">
        <v>725</v>
      </c>
      <c r="B504" s="47"/>
      <c r="C504" s="3" t="s">
        <v>61</v>
      </c>
      <c r="D504" s="3" t="s">
        <v>24</v>
      </c>
      <c r="E504" s="20" t="s">
        <v>587</v>
      </c>
      <c r="F504" s="20"/>
      <c r="G504" s="5">
        <f>G505</f>
        <v>82813.400000000009</v>
      </c>
      <c r="H504" s="5">
        <f t="shared" ref="H504:I504" si="251">H505</f>
        <v>30079.3</v>
      </c>
      <c r="I504" s="5">
        <f t="shared" si="251"/>
        <v>12535.7</v>
      </c>
    </row>
    <row r="505" spans="1:9" x14ac:dyDescent="0.25">
      <c r="A505" s="21" t="s">
        <v>588</v>
      </c>
      <c r="B505" s="47"/>
      <c r="C505" s="3" t="s">
        <v>61</v>
      </c>
      <c r="D505" s="3" t="s">
        <v>24</v>
      </c>
      <c r="E505" s="20" t="s">
        <v>589</v>
      </c>
      <c r="F505" s="20"/>
      <c r="G505" s="5">
        <f>G506</f>
        <v>82813.400000000009</v>
      </c>
      <c r="H505" s="5">
        <f t="shared" ref="H505:I505" si="252">H506</f>
        <v>30079.3</v>
      </c>
      <c r="I505" s="5">
        <f t="shared" si="252"/>
        <v>12535.7</v>
      </c>
    </row>
    <row r="506" spans="1:9" ht="31.5" x14ac:dyDescent="0.25">
      <c r="A506" s="22" t="s">
        <v>22</v>
      </c>
      <c r="B506" s="47"/>
      <c r="C506" s="3" t="s">
        <v>61</v>
      </c>
      <c r="D506" s="3" t="s">
        <v>24</v>
      </c>
      <c r="E506" s="20" t="s">
        <v>589</v>
      </c>
      <c r="F506" s="20">
        <v>200</v>
      </c>
      <c r="G506" s="5">
        <f>90109-2332.2-4963.4</f>
        <v>82813.400000000009</v>
      </c>
      <c r="H506" s="5">
        <v>30079.3</v>
      </c>
      <c r="I506" s="5">
        <v>12535.7</v>
      </c>
    </row>
    <row r="507" spans="1:9" s="96" customFormat="1" ht="31.5" x14ac:dyDescent="0.25">
      <c r="A507" s="88" t="s">
        <v>731</v>
      </c>
      <c r="B507" s="107"/>
      <c r="C507" s="97" t="s">
        <v>61</v>
      </c>
      <c r="D507" s="97" t="s">
        <v>24</v>
      </c>
      <c r="E507" s="94" t="s">
        <v>269</v>
      </c>
      <c r="F507" s="94"/>
      <c r="G507" s="98">
        <f>G508+G546</f>
        <v>41841.599999999999</v>
      </c>
      <c r="H507" s="98">
        <f t="shared" ref="H507:I510" si="253">H508</f>
        <v>130909</v>
      </c>
      <c r="I507" s="98">
        <f t="shared" si="253"/>
        <v>124026.3</v>
      </c>
    </row>
    <row r="508" spans="1:9" x14ac:dyDescent="0.25">
      <c r="A508" s="21" t="s">
        <v>205</v>
      </c>
      <c r="B508" s="47"/>
      <c r="C508" s="3" t="s">
        <v>61</v>
      </c>
      <c r="D508" s="3" t="s">
        <v>24</v>
      </c>
      <c r="E508" s="20" t="s">
        <v>590</v>
      </c>
      <c r="F508" s="20"/>
      <c r="G508" s="5">
        <f>G509</f>
        <v>40191.1</v>
      </c>
      <c r="H508" s="5">
        <f t="shared" si="253"/>
        <v>130909</v>
      </c>
      <c r="I508" s="5">
        <f t="shared" si="253"/>
        <v>124026.3</v>
      </c>
    </row>
    <row r="509" spans="1:9" ht="31.5" x14ac:dyDescent="0.25">
      <c r="A509" s="201" t="s">
        <v>689</v>
      </c>
      <c r="B509" s="47"/>
      <c r="C509" s="3" t="s">
        <v>61</v>
      </c>
      <c r="D509" s="3" t="s">
        <v>24</v>
      </c>
      <c r="E509" s="20" t="s">
        <v>591</v>
      </c>
      <c r="F509" s="20"/>
      <c r="G509" s="5">
        <f>G510</f>
        <v>40191.1</v>
      </c>
      <c r="H509" s="5">
        <f t="shared" si="253"/>
        <v>130909</v>
      </c>
      <c r="I509" s="5">
        <f t="shared" si="253"/>
        <v>124026.3</v>
      </c>
    </row>
    <row r="510" spans="1:9" x14ac:dyDescent="0.25">
      <c r="A510" s="21" t="s">
        <v>592</v>
      </c>
      <c r="B510" s="47"/>
      <c r="C510" s="3" t="s">
        <v>61</v>
      </c>
      <c r="D510" s="3" t="s">
        <v>24</v>
      </c>
      <c r="E510" s="20" t="s">
        <v>593</v>
      </c>
      <c r="F510" s="20"/>
      <c r="G510" s="5">
        <f>G511+G512+G514+G516+G518+G520+G524+G526+G528+G532+G534+G536+G538+G540+G542+G544+G522+G530</f>
        <v>40191.1</v>
      </c>
      <c r="H510" s="5">
        <f t="shared" si="253"/>
        <v>130909</v>
      </c>
      <c r="I510" s="5">
        <f t="shared" si="253"/>
        <v>124026.3</v>
      </c>
    </row>
    <row r="511" spans="1:9" ht="31.5" x14ac:dyDescent="0.25">
      <c r="A511" s="22" t="s">
        <v>22</v>
      </c>
      <c r="B511" s="47"/>
      <c r="C511" s="3" t="s">
        <v>61</v>
      </c>
      <c r="D511" s="3" t="s">
        <v>24</v>
      </c>
      <c r="E511" s="20" t="s">
        <v>593</v>
      </c>
      <c r="F511" s="20">
        <v>200</v>
      </c>
      <c r="G511" s="5"/>
      <c r="H511" s="5">
        <v>130909</v>
      </c>
      <c r="I511" s="5">
        <v>124026.3</v>
      </c>
    </row>
    <row r="512" spans="1:9" ht="31.5" x14ac:dyDescent="0.25">
      <c r="A512" s="22" t="s">
        <v>867</v>
      </c>
      <c r="B512" s="47"/>
      <c r="C512" s="3" t="s">
        <v>61</v>
      </c>
      <c r="D512" s="3" t="s">
        <v>24</v>
      </c>
      <c r="E512" s="20" t="s">
        <v>887</v>
      </c>
      <c r="F512" s="20"/>
      <c r="G512" s="5">
        <f>G513</f>
        <v>4705.8</v>
      </c>
      <c r="H512" s="5">
        <f t="shared" ref="H512" si="254">H513</f>
        <v>0</v>
      </c>
      <c r="I512" s="5">
        <f t="shared" ref="I512" si="255">I513</f>
        <v>0</v>
      </c>
    </row>
    <row r="513" spans="1:9" ht="31.5" x14ac:dyDescent="0.25">
      <c r="A513" s="22" t="s">
        <v>22</v>
      </c>
      <c r="B513" s="47"/>
      <c r="C513" s="3" t="s">
        <v>61</v>
      </c>
      <c r="D513" s="3" t="s">
        <v>24</v>
      </c>
      <c r="E513" s="20" t="s">
        <v>887</v>
      </c>
      <c r="F513" s="20">
        <v>200</v>
      </c>
      <c r="G513" s="5">
        <v>4705.8</v>
      </c>
      <c r="H513" s="5"/>
      <c r="I513" s="5"/>
    </row>
    <row r="514" spans="1:9" ht="47.25" x14ac:dyDescent="0.25">
      <c r="A514" s="22" t="s">
        <v>907</v>
      </c>
      <c r="B514" s="47"/>
      <c r="C514" s="3" t="s">
        <v>61</v>
      </c>
      <c r="D514" s="3" t="s">
        <v>24</v>
      </c>
      <c r="E514" s="20" t="s">
        <v>912</v>
      </c>
      <c r="F514" s="20"/>
      <c r="G514" s="5">
        <f>G515</f>
        <v>17126.2</v>
      </c>
      <c r="H514" s="5">
        <f t="shared" ref="H514" si="256">H515</f>
        <v>0</v>
      </c>
      <c r="I514" s="5">
        <f t="shared" ref="I514" si="257">I515</f>
        <v>0</v>
      </c>
    </row>
    <row r="515" spans="1:9" ht="31.5" x14ac:dyDescent="0.25">
      <c r="A515" s="22" t="s">
        <v>22</v>
      </c>
      <c r="B515" s="47"/>
      <c r="C515" s="3" t="s">
        <v>61</v>
      </c>
      <c r="D515" s="3" t="s">
        <v>24</v>
      </c>
      <c r="E515" s="20" t="s">
        <v>912</v>
      </c>
      <c r="F515" s="20">
        <v>200</v>
      </c>
      <c r="G515" s="5">
        <v>17126.2</v>
      </c>
      <c r="H515" s="5"/>
      <c r="I515" s="5"/>
    </row>
    <row r="516" spans="1:9" ht="31.5" x14ac:dyDescent="0.25">
      <c r="A516" s="22" t="s">
        <v>868</v>
      </c>
      <c r="B516" s="47"/>
      <c r="C516" s="3" t="s">
        <v>61</v>
      </c>
      <c r="D516" s="3" t="s">
        <v>24</v>
      </c>
      <c r="E516" s="20" t="s">
        <v>888</v>
      </c>
      <c r="F516" s="20"/>
      <c r="G516" s="5">
        <f>G517</f>
        <v>229.89999999999998</v>
      </c>
      <c r="H516" s="5">
        <f t="shared" ref="H516" si="258">H517</f>
        <v>0</v>
      </c>
      <c r="I516" s="5">
        <f t="shared" ref="I516" si="259">I517</f>
        <v>0</v>
      </c>
    </row>
    <row r="517" spans="1:9" ht="31.5" x14ac:dyDescent="0.25">
      <c r="A517" s="22" t="s">
        <v>22</v>
      </c>
      <c r="B517" s="47"/>
      <c r="C517" s="3" t="s">
        <v>61</v>
      </c>
      <c r="D517" s="3" t="s">
        <v>24</v>
      </c>
      <c r="E517" s="20" t="s">
        <v>888</v>
      </c>
      <c r="F517" s="20">
        <v>200</v>
      </c>
      <c r="G517" s="5">
        <f>241.2-11.3</f>
        <v>229.89999999999998</v>
      </c>
      <c r="H517" s="5"/>
      <c r="I517" s="5"/>
    </row>
    <row r="518" spans="1:9" ht="31.5" x14ac:dyDescent="0.25">
      <c r="A518" s="22" t="s">
        <v>869</v>
      </c>
      <c r="B518" s="47"/>
      <c r="C518" s="3" t="s">
        <v>61</v>
      </c>
      <c r="D518" s="3" t="s">
        <v>24</v>
      </c>
      <c r="E518" s="20" t="s">
        <v>889</v>
      </c>
      <c r="F518" s="20"/>
      <c r="G518" s="5">
        <f>G519</f>
        <v>1125.5999999999999</v>
      </c>
      <c r="H518" s="5">
        <f t="shared" ref="H518" si="260">H519</f>
        <v>0</v>
      </c>
      <c r="I518" s="5">
        <f t="shared" ref="I518" si="261">I519</f>
        <v>0</v>
      </c>
    </row>
    <row r="519" spans="1:9" ht="31.5" x14ac:dyDescent="0.25">
      <c r="A519" s="22" t="s">
        <v>22</v>
      </c>
      <c r="B519" s="47"/>
      <c r="C519" s="3" t="s">
        <v>61</v>
      </c>
      <c r="D519" s="3" t="s">
        <v>24</v>
      </c>
      <c r="E519" s="20" t="s">
        <v>889</v>
      </c>
      <c r="F519" s="20">
        <v>200</v>
      </c>
      <c r="G519" s="5">
        <v>1125.5999999999999</v>
      </c>
      <c r="H519" s="5"/>
      <c r="I519" s="5"/>
    </row>
    <row r="520" spans="1:9" ht="31.5" x14ac:dyDescent="0.25">
      <c r="A520" s="22" t="s">
        <v>870</v>
      </c>
      <c r="B520" s="47"/>
      <c r="C520" s="3" t="s">
        <v>61</v>
      </c>
      <c r="D520" s="3" t="s">
        <v>24</v>
      </c>
      <c r="E520" s="20" t="s">
        <v>890</v>
      </c>
      <c r="F520" s="20"/>
      <c r="G520" s="5">
        <f>G521</f>
        <v>699</v>
      </c>
      <c r="H520" s="5">
        <f t="shared" ref="H520" si="262">H521</f>
        <v>0</v>
      </c>
      <c r="I520" s="5">
        <f t="shared" ref="I520" si="263">I521</f>
        <v>0</v>
      </c>
    </row>
    <row r="521" spans="1:9" ht="31.5" x14ac:dyDescent="0.25">
      <c r="A521" s="22" t="s">
        <v>22</v>
      </c>
      <c r="B521" s="47"/>
      <c r="C521" s="3" t="s">
        <v>61</v>
      </c>
      <c r="D521" s="3" t="s">
        <v>24</v>
      </c>
      <c r="E521" s="20" t="s">
        <v>890</v>
      </c>
      <c r="F521" s="20">
        <v>200</v>
      </c>
      <c r="G521" s="5">
        <v>699</v>
      </c>
      <c r="H521" s="5"/>
      <c r="I521" s="5"/>
    </row>
    <row r="522" spans="1:9" ht="31.5" x14ac:dyDescent="0.25">
      <c r="A522" s="22" t="s">
        <v>871</v>
      </c>
      <c r="B522" s="47"/>
      <c r="C522" s="3" t="s">
        <v>61</v>
      </c>
      <c r="D522" s="3" t="s">
        <v>24</v>
      </c>
      <c r="E522" s="20" t="s">
        <v>891</v>
      </c>
      <c r="F522" s="20"/>
      <c r="G522" s="5">
        <f>G523</f>
        <v>419.9</v>
      </c>
      <c r="H522" s="5"/>
      <c r="I522" s="5"/>
    </row>
    <row r="523" spans="1:9" ht="31.5" x14ac:dyDescent="0.25">
      <c r="A523" s="22" t="s">
        <v>22</v>
      </c>
      <c r="B523" s="47"/>
      <c r="C523" s="3" t="s">
        <v>61</v>
      </c>
      <c r="D523" s="3" t="s">
        <v>24</v>
      </c>
      <c r="E523" s="20" t="s">
        <v>891</v>
      </c>
      <c r="F523" s="20">
        <v>200</v>
      </c>
      <c r="G523" s="5">
        <v>419.9</v>
      </c>
      <c r="H523" s="5"/>
      <c r="I523" s="5"/>
    </row>
    <row r="524" spans="1:9" ht="31.5" x14ac:dyDescent="0.25">
      <c r="A524" s="22" t="s">
        <v>873</v>
      </c>
      <c r="B524" s="47"/>
      <c r="C524" s="3" t="s">
        <v>61</v>
      </c>
      <c r="D524" s="3" t="s">
        <v>24</v>
      </c>
      <c r="E524" s="20" t="s">
        <v>893</v>
      </c>
      <c r="F524" s="20"/>
      <c r="G524" s="5">
        <f>G525</f>
        <v>277.3</v>
      </c>
      <c r="H524" s="5">
        <f t="shared" ref="H524" si="264">H525</f>
        <v>0</v>
      </c>
      <c r="I524" s="5">
        <f t="shared" ref="I524" si="265">I525</f>
        <v>0</v>
      </c>
    </row>
    <row r="525" spans="1:9" ht="31.5" x14ac:dyDescent="0.25">
      <c r="A525" s="22" t="s">
        <v>22</v>
      </c>
      <c r="B525" s="47"/>
      <c r="C525" s="3" t="s">
        <v>61</v>
      </c>
      <c r="D525" s="3" t="s">
        <v>24</v>
      </c>
      <c r="E525" s="20" t="s">
        <v>893</v>
      </c>
      <c r="F525" s="20">
        <v>200</v>
      </c>
      <c r="G525" s="5">
        <v>277.3</v>
      </c>
      <c r="H525" s="5"/>
      <c r="I525" s="5"/>
    </row>
    <row r="526" spans="1:9" ht="31.5" x14ac:dyDescent="0.25">
      <c r="A526" s="22" t="s">
        <v>874</v>
      </c>
      <c r="B526" s="47"/>
      <c r="C526" s="3" t="s">
        <v>61</v>
      </c>
      <c r="D526" s="3" t="s">
        <v>24</v>
      </c>
      <c r="E526" s="20" t="s">
        <v>894</v>
      </c>
      <c r="F526" s="20"/>
      <c r="G526" s="5">
        <f>G527</f>
        <v>456.7</v>
      </c>
      <c r="H526" s="5">
        <f t="shared" ref="H526" si="266">H527</f>
        <v>0</v>
      </c>
      <c r="I526" s="5">
        <f t="shared" ref="I526" si="267">I527</f>
        <v>0</v>
      </c>
    </row>
    <row r="527" spans="1:9" ht="31.5" x14ac:dyDescent="0.25">
      <c r="A527" s="22" t="s">
        <v>22</v>
      </c>
      <c r="B527" s="47"/>
      <c r="C527" s="3" t="s">
        <v>61</v>
      </c>
      <c r="D527" s="3" t="s">
        <v>24</v>
      </c>
      <c r="E527" s="20" t="s">
        <v>894</v>
      </c>
      <c r="F527" s="20">
        <v>200</v>
      </c>
      <c r="G527" s="5">
        <v>456.7</v>
      </c>
      <c r="H527" s="5"/>
      <c r="I527" s="5"/>
    </row>
    <row r="528" spans="1:9" ht="31.5" x14ac:dyDescent="0.25">
      <c r="A528" s="22" t="s">
        <v>908</v>
      </c>
      <c r="B528" s="47"/>
      <c r="C528" s="3" t="s">
        <v>61</v>
      </c>
      <c r="D528" s="3" t="s">
        <v>24</v>
      </c>
      <c r="E528" s="20" t="s">
        <v>913</v>
      </c>
      <c r="F528" s="20"/>
      <c r="G528" s="5">
        <f>G529</f>
        <v>3433.4</v>
      </c>
      <c r="H528" s="5">
        <f t="shared" ref="H528" si="268">H529</f>
        <v>0</v>
      </c>
      <c r="I528" s="5">
        <f t="shared" ref="I528" si="269">I529</f>
        <v>0</v>
      </c>
    </row>
    <row r="529" spans="1:9" ht="31.5" x14ac:dyDescent="0.25">
      <c r="A529" s="22" t="s">
        <v>22</v>
      </c>
      <c r="B529" s="47"/>
      <c r="C529" s="3" t="s">
        <v>61</v>
      </c>
      <c r="D529" s="3" t="s">
        <v>24</v>
      </c>
      <c r="E529" s="20" t="s">
        <v>913</v>
      </c>
      <c r="F529" s="20">
        <v>200</v>
      </c>
      <c r="G529" s="5">
        <v>3433.4</v>
      </c>
      <c r="H529" s="5"/>
      <c r="I529" s="5"/>
    </row>
    <row r="530" spans="1:9" ht="31.5" x14ac:dyDescent="0.25">
      <c r="A530" s="22" t="s">
        <v>878</v>
      </c>
      <c r="B530" s="47"/>
      <c r="C530" s="3" t="s">
        <v>61</v>
      </c>
      <c r="D530" s="3" t="s">
        <v>24</v>
      </c>
      <c r="E530" s="20" t="s">
        <v>898</v>
      </c>
      <c r="F530" s="20"/>
      <c r="G530" s="5">
        <f>G531</f>
        <v>487.1</v>
      </c>
      <c r="H530" s="5"/>
      <c r="I530" s="5"/>
    </row>
    <row r="531" spans="1:9" ht="31.5" x14ac:dyDescent="0.25">
      <c r="A531" s="22" t="s">
        <v>22</v>
      </c>
      <c r="B531" s="47"/>
      <c r="C531" s="3" t="s">
        <v>61</v>
      </c>
      <c r="D531" s="3" t="s">
        <v>24</v>
      </c>
      <c r="E531" s="20" t="s">
        <v>898</v>
      </c>
      <c r="F531" s="20">
        <v>200</v>
      </c>
      <c r="G531" s="5">
        <v>487.1</v>
      </c>
      <c r="H531" s="5"/>
      <c r="I531" s="5"/>
    </row>
    <row r="532" spans="1:9" ht="31.5" x14ac:dyDescent="0.25">
      <c r="A532" s="22" t="s">
        <v>879</v>
      </c>
      <c r="B532" s="47"/>
      <c r="C532" s="3" t="s">
        <v>61</v>
      </c>
      <c r="D532" s="3" t="s">
        <v>24</v>
      </c>
      <c r="E532" s="20" t="s">
        <v>899</v>
      </c>
      <c r="F532" s="20"/>
      <c r="G532" s="5">
        <f>G533</f>
        <v>6826.8</v>
      </c>
      <c r="H532" s="5">
        <f t="shared" ref="H532" si="270">H533</f>
        <v>0</v>
      </c>
      <c r="I532" s="5">
        <f t="shared" ref="I532" si="271">I533</f>
        <v>0</v>
      </c>
    </row>
    <row r="533" spans="1:9" ht="31.5" x14ac:dyDescent="0.25">
      <c r="A533" s="22" t="s">
        <v>22</v>
      </c>
      <c r="B533" s="47"/>
      <c r="C533" s="3" t="s">
        <v>61</v>
      </c>
      <c r="D533" s="3" t="s">
        <v>24</v>
      </c>
      <c r="E533" s="20" t="s">
        <v>899</v>
      </c>
      <c r="F533" s="20">
        <v>200</v>
      </c>
      <c r="G533" s="5">
        <f>6829.3-2.5</f>
        <v>6826.8</v>
      </c>
      <c r="H533" s="5"/>
      <c r="I533" s="5"/>
    </row>
    <row r="534" spans="1:9" ht="31.5" x14ac:dyDescent="0.25">
      <c r="A534" s="22" t="s">
        <v>880</v>
      </c>
      <c r="B534" s="47"/>
      <c r="C534" s="3" t="s">
        <v>61</v>
      </c>
      <c r="D534" s="3" t="s">
        <v>24</v>
      </c>
      <c r="E534" s="20" t="s">
        <v>900</v>
      </c>
      <c r="F534" s="20"/>
      <c r="G534" s="5">
        <f>G535</f>
        <v>1806.3</v>
      </c>
      <c r="H534" s="5">
        <f t="shared" ref="H534" si="272">H535</f>
        <v>0</v>
      </c>
      <c r="I534" s="5">
        <f t="shared" ref="I534" si="273">I535</f>
        <v>0</v>
      </c>
    </row>
    <row r="535" spans="1:9" ht="31.5" x14ac:dyDescent="0.25">
      <c r="A535" s="22" t="s">
        <v>22</v>
      </c>
      <c r="B535" s="47"/>
      <c r="C535" s="3" t="s">
        <v>61</v>
      </c>
      <c r="D535" s="3" t="s">
        <v>24</v>
      </c>
      <c r="E535" s="20" t="s">
        <v>900</v>
      </c>
      <c r="F535" s="20">
        <v>200</v>
      </c>
      <c r="G535" s="5">
        <v>1806.3</v>
      </c>
      <c r="H535" s="5"/>
      <c r="I535" s="5"/>
    </row>
    <row r="536" spans="1:9" ht="31.5" x14ac:dyDescent="0.25">
      <c r="A536" s="22" t="s">
        <v>881</v>
      </c>
      <c r="B536" s="47"/>
      <c r="C536" s="3" t="s">
        <v>61</v>
      </c>
      <c r="D536" s="3" t="s">
        <v>24</v>
      </c>
      <c r="E536" s="20" t="s">
        <v>901</v>
      </c>
      <c r="F536" s="20"/>
      <c r="G536" s="5">
        <f>G537</f>
        <v>48.2</v>
      </c>
      <c r="H536" s="5">
        <f t="shared" ref="H536" si="274">H537</f>
        <v>0</v>
      </c>
      <c r="I536" s="5">
        <f t="shared" ref="I536" si="275">I537</f>
        <v>0</v>
      </c>
    </row>
    <row r="537" spans="1:9" ht="31.5" x14ac:dyDescent="0.25">
      <c r="A537" s="22" t="s">
        <v>22</v>
      </c>
      <c r="B537" s="47"/>
      <c r="C537" s="3" t="s">
        <v>61</v>
      </c>
      <c r="D537" s="3" t="s">
        <v>24</v>
      </c>
      <c r="E537" s="20" t="s">
        <v>901</v>
      </c>
      <c r="F537" s="20">
        <v>200</v>
      </c>
      <c r="G537" s="5">
        <v>48.2</v>
      </c>
      <c r="H537" s="5"/>
      <c r="I537" s="5"/>
    </row>
    <row r="538" spans="1:9" ht="31.5" x14ac:dyDescent="0.25">
      <c r="A538" s="22" t="s">
        <v>883</v>
      </c>
      <c r="B538" s="47"/>
      <c r="C538" s="3" t="s">
        <v>61</v>
      </c>
      <c r="D538" s="3" t="s">
        <v>24</v>
      </c>
      <c r="E538" s="20" t="s">
        <v>903</v>
      </c>
      <c r="F538" s="20"/>
      <c r="G538" s="5">
        <f>G539</f>
        <v>193</v>
      </c>
      <c r="H538" s="5">
        <f t="shared" ref="H538" si="276">H539</f>
        <v>0</v>
      </c>
      <c r="I538" s="5">
        <f t="shared" ref="I538" si="277">I539</f>
        <v>0</v>
      </c>
    </row>
    <row r="539" spans="1:9" ht="31.5" x14ac:dyDescent="0.25">
      <c r="A539" s="22" t="s">
        <v>22</v>
      </c>
      <c r="B539" s="47"/>
      <c r="C539" s="3" t="s">
        <v>61</v>
      </c>
      <c r="D539" s="3" t="s">
        <v>24</v>
      </c>
      <c r="E539" s="20" t="s">
        <v>903</v>
      </c>
      <c r="F539" s="20">
        <v>200</v>
      </c>
      <c r="G539" s="5">
        <v>193</v>
      </c>
      <c r="H539" s="5"/>
      <c r="I539" s="5"/>
    </row>
    <row r="540" spans="1:9" ht="31.5" x14ac:dyDescent="0.25">
      <c r="A540" s="22" t="s">
        <v>909</v>
      </c>
      <c r="B540" s="47"/>
      <c r="C540" s="3" t="s">
        <v>61</v>
      </c>
      <c r="D540" s="3" t="s">
        <v>24</v>
      </c>
      <c r="E540" s="20" t="s">
        <v>914</v>
      </c>
      <c r="F540" s="20"/>
      <c r="G540" s="5">
        <f>G541</f>
        <v>1539.6</v>
      </c>
      <c r="H540" s="5">
        <f t="shared" ref="H540" si="278">H541</f>
        <v>0</v>
      </c>
      <c r="I540" s="5">
        <f t="shared" ref="I540" si="279">I541</f>
        <v>0</v>
      </c>
    </row>
    <row r="541" spans="1:9" ht="31.5" x14ac:dyDescent="0.25">
      <c r="A541" s="22" t="s">
        <v>22</v>
      </c>
      <c r="B541" s="47"/>
      <c r="C541" s="3" t="s">
        <v>61</v>
      </c>
      <c r="D541" s="3" t="s">
        <v>24</v>
      </c>
      <c r="E541" s="20" t="s">
        <v>914</v>
      </c>
      <c r="F541" s="20">
        <v>200</v>
      </c>
      <c r="G541" s="5">
        <v>1539.6</v>
      </c>
      <c r="H541" s="5"/>
      <c r="I541" s="5"/>
    </row>
    <row r="542" spans="1:9" ht="31.5" x14ac:dyDescent="0.25">
      <c r="A542" s="22" t="s">
        <v>885</v>
      </c>
      <c r="B542" s="47"/>
      <c r="C542" s="3" t="s">
        <v>61</v>
      </c>
      <c r="D542" s="3" t="s">
        <v>24</v>
      </c>
      <c r="E542" s="20" t="s">
        <v>905</v>
      </c>
      <c r="F542" s="20"/>
      <c r="G542" s="5">
        <f>G543</f>
        <v>16.600000000000001</v>
      </c>
      <c r="H542" s="5">
        <f t="shared" ref="H542" si="280">H543</f>
        <v>0</v>
      </c>
      <c r="I542" s="5">
        <f t="shared" ref="I542" si="281">I543</f>
        <v>0</v>
      </c>
    </row>
    <row r="543" spans="1:9" ht="31.5" x14ac:dyDescent="0.25">
      <c r="A543" s="22" t="s">
        <v>22</v>
      </c>
      <c r="B543" s="47"/>
      <c r="C543" s="3" t="s">
        <v>61</v>
      </c>
      <c r="D543" s="3" t="s">
        <v>24</v>
      </c>
      <c r="E543" s="20" t="s">
        <v>905</v>
      </c>
      <c r="F543" s="20">
        <v>200</v>
      </c>
      <c r="G543" s="5">
        <v>16.600000000000001</v>
      </c>
      <c r="H543" s="5"/>
      <c r="I543" s="5"/>
    </row>
    <row r="544" spans="1:9" ht="31.5" x14ac:dyDescent="0.25">
      <c r="A544" s="22" t="s">
        <v>886</v>
      </c>
      <c r="B544" s="47"/>
      <c r="C544" s="3" t="s">
        <v>61</v>
      </c>
      <c r="D544" s="3" t="s">
        <v>24</v>
      </c>
      <c r="E544" s="20" t="s">
        <v>906</v>
      </c>
      <c r="F544" s="20"/>
      <c r="G544" s="5">
        <f>G545</f>
        <v>799.7</v>
      </c>
      <c r="H544" s="5">
        <f t="shared" ref="H544:I544" si="282">H545</f>
        <v>0</v>
      </c>
      <c r="I544" s="5">
        <f t="shared" si="282"/>
        <v>0</v>
      </c>
    </row>
    <row r="545" spans="1:9" ht="31.5" x14ac:dyDescent="0.25">
      <c r="A545" s="22" t="s">
        <v>22</v>
      </c>
      <c r="B545" s="47"/>
      <c r="C545" s="3" t="s">
        <v>61</v>
      </c>
      <c r="D545" s="3" t="s">
        <v>24</v>
      </c>
      <c r="E545" s="20" t="s">
        <v>906</v>
      </c>
      <c r="F545" s="20">
        <v>200</v>
      </c>
      <c r="G545" s="5">
        <v>799.7</v>
      </c>
      <c r="H545" s="5"/>
      <c r="I545" s="5"/>
    </row>
    <row r="546" spans="1:9" x14ac:dyDescent="0.25">
      <c r="A546" s="22" t="s">
        <v>318</v>
      </c>
      <c r="B546" s="47"/>
      <c r="C546" s="3" t="s">
        <v>61</v>
      </c>
      <c r="D546" s="3" t="s">
        <v>24</v>
      </c>
      <c r="E546" s="20" t="s">
        <v>915</v>
      </c>
      <c r="F546" s="20"/>
      <c r="G546" s="5">
        <f>G547</f>
        <v>1650.5</v>
      </c>
      <c r="H546" s="5">
        <f t="shared" ref="H546:I546" si="283">H547</f>
        <v>0</v>
      </c>
      <c r="I546" s="5">
        <f t="shared" si="283"/>
        <v>0</v>
      </c>
    </row>
    <row r="547" spans="1:9" x14ac:dyDescent="0.25">
      <c r="A547" s="22" t="s">
        <v>910</v>
      </c>
      <c r="B547" s="47"/>
      <c r="C547" s="3" t="s">
        <v>61</v>
      </c>
      <c r="D547" s="3" t="s">
        <v>24</v>
      </c>
      <c r="E547" s="20" t="s">
        <v>916</v>
      </c>
      <c r="F547" s="20"/>
      <c r="G547" s="5">
        <f>G550+G548</f>
        <v>1650.5</v>
      </c>
      <c r="H547" s="5">
        <f t="shared" ref="H547:I547" si="284">H550</f>
        <v>0</v>
      </c>
      <c r="I547" s="5">
        <f t="shared" si="284"/>
        <v>0</v>
      </c>
    </row>
    <row r="548" spans="1:9" ht="31.5" x14ac:dyDescent="0.25">
      <c r="A548" s="22" t="s">
        <v>875</v>
      </c>
      <c r="B548" s="47"/>
      <c r="C548" s="3" t="s">
        <v>61</v>
      </c>
      <c r="D548" s="3" t="s">
        <v>24</v>
      </c>
      <c r="E548" s="20" t="s">
        <v>987</v>
      </c>
      <c r="F548" s="20"/>
      <c r="G548" s="5">
        <f>G549</f>
        <v>84.1</v>
      </c>
      <c r="H548" s="5"/>
      <c r="I548" s="5"/>
    </row>
    <row r="549" spans="1:9" ht="31.5" x14ac:dyDescent="0.25">
      <c r="A549" s="22" t="s">
        <v>22</v>
      </c>
      <c r="B549" s="47"/>
      <c r="C549" s="3" t="s">
        <v>61</v>
      </c>
      <c r="D549" s="3" t="s">
        <v>24</v>
      </c>
      <c r="E549" s="20" t="s">
        <v>987</v>
      </c>
      <c r="F549" s="20"/>
      <c r="G549" s="5">
        <v>84.1</v>
      </c>
      <c r="H549" s="5"/>
      <c r="I549" s="5"/>
    </row>
    <row r="550" spans="1:9" ht="38.25" customHeight="1" x14ac:dyDescent="0.25">
      <c r="A550" s="22" t="s">
        <v>911</v>
      </c>
      <c r="B550" s="47"/>
      <c r="C550" s="3" t="s">
        <v>61</v>
      </c>
      <c r="D550" s="3" t="s">
        <v>24</v>
      </c>
      <c r="E550" s="20" t="s">
        <v>917</v>
      </c>
      <c r="F550" s="20"/>
      <c r="G550" s="5">
        <f>G551</f>
        <v>1566.4</v>
      </c>
      <c r="H550" s="5">
        <f t="shared" ref="H550:I550" si="285">H551</f>
        <v>0</v>
      </c>
      <c r="I550" s="5">
        <f t="shared" si="285"/>
        <v>0</v>
      </c>
    </row>
    <row r="551" spans="1:9" ht="34.5" customHeight="1" x14ac:dyDescent="0.25">
      <c r="A551" s="22" t="s">
        <v>22</v>
      </c>
      <c r="B551" s="47"/>
      <c r="C551" s="3" t="s">
        <v>61</v>
      </c>
      <c r="D551" s="3" t="s">
        <v>24</v>
      </c>
      <c r="E551" s="20" t="s">
        <v>917</v>
      </c>
      <c r="F551" s="20">
        <v>200</v>
      </c>
      <c r="G551" s="5">
        <v>1566.4</v>
      </c>
      <c r="H551" s="5"/>
      <c r="I551" s="5"/>
    </row>
    <row r="552" spans="1:9" s="96" customFormat="1" ht="31.5" x14ac:dyDescent="0.25">
      <c r="A552" s="88" t="s">
        <v>273</v>
      </c>
      <c r="B552" s="107"/>
      <c r="C552" s="97" t="s">
        <v>61</v>
      </c>
      <c r="D552" s="97" t="s">
        <v>24</v>
      </c>
      <c r="E552" s="94" t="s">
        <v>271</v>
      </c>
      <c r="F552" s="94"/>
      <c r="G552" s="98">
        <f>G553</f>
        <v>70678.299999999988</v>
      </c>
      <c r="H552" s="98">
        <f t="shared" ref="H552:I552" si="286">H553</f>
        <v>68008.5</v>
      </c>
      <c r="I552" s="98">
        <f t="shared" si="286"/>
        <v>68008.5</v>
      </c>
    </row>
    <row r="553" spans="1:9" x14ac:dyDescent="0.25">
      <c r="A553" s="201" t="s">
        <v>166</v>
      </c>
      <c r="B553" s="47"/>
      <c r="C553" s="3" t="s">
        <v>61</v>
      </c>
      <c r="D553" s="3" t="s">
        <v>24</v>
      </c>
      <c r="E553" s="20" t="s">
        <v>594</v>
      </c>
      <c r="F553" s="20"/>
      <c r="G553" s="5">
        <f>SUM(G554,G557,G560,G563)</f>
        <v>70678.299999999988</v>
      </c>
      <c r="H553" s="5">
        <f t="shared" ref="H553:I553" si="287">SUM(H554,H557,H560,H563)</f>
        <v>68008.5</v>
      </c>
      <c r="I553" s="5">
        <f t="shared" si="287"/>
        <v>68008.5</v>
      </c>
    </row>
    <row r="554" spans="1:9" ht="31.5" x14ac:dyDescent="0.25">
      <c r="A554" s="83" t="s">
        <v>595</v>
      </c>
      <c r="B554" s="47"/>
      <c r="C554" s="3" t="s">
        <v>61</v>
      </c>
      <c r="D554" s="3" t="s">
        <v>24</v>
      </c>
      <c r="E554" s="20" t="s">
        <v>596</v>
      </c>
      <c r="F554" s="20"/>
      <c r="G554" s="5">
        <f>SUM(G555)</f>
        <v>9274.3000000000011</v>
      </c>
      <c r="H554" s="5">
        <f t="shared" ref="H554:I555" si="288">SUM(H555)</f>
        <v>14406.6</v>
      </c>
      <c r="I554" s="5">
        <f t="shared" si="288"/>
        <v>14406.6</v>
      </c>
    </row>
    <row r="555" spans="1:9" x14ac:dyDescent="0.25">
      <c r="A555" s="50" t="s">
        <v>18</v>
      </c>
      <c r="B555" s="47"/>
      <c r="C555" s="3" t="s">
        <v>61</v>
      </c>
      <c r="D555" s="3" t="s">
        <v>24</v>
      </c>
      <c r="E555" s="20" t="s">
        <v>682</v>
      </c>
      <c r="F555" s="20"/>
      <c r="G555" s="5">
        <f>SUM(G556)</f>
        <v>9274.3000000000011</v>
      </c>
      <c r="H555" s="5">
        <f t="shared" si="288"/>
        <v>14406.6</v>
      </c>
      <c r="I555" s="5">
        <f t="shared" si="288"/>
        <v>14406.6</v>
      </c>
    </row>
    <row r="556" spans="1:9" ht="31.5" x14ac:dyDescent="0.25">
      <c r="A556" s="22" t="s">
        <v>22</v>
      </c>
      <c r="B556" s="47"/>
      <c r="C556" s="3" t="s">
        <v>61</v>
      </c>
      <c r="D556" s="3" t="s">
        <v>24</v>
      </c>
      <c r="E556" s="20" t="s">
        <v>682</v>
      </c>
      <c r="F556" s="20">
        <v>200</v>
      </c>
      <c r="G556" s="5">
        <f>11888.4-1511.3-1102.8</f>
        <v>9274.3000000000011</v>
      </c>
      <c r="H556" s="5">
        <v>14406.6</v>
      </c>
      <c r="I556" s="5">
        <v>14406.6</v>
      </c>
    </row>
    <row r="557" spans="1:9" ht="31.5" x14ac:dyDescent="0.25">
      <c r="A557" s="84" t="s">
        <v>597</v>
      </c>
      <c r="B557" s="47"/>
      <c r="C557" s="3" t="s">
        <v>61</v>
      </c>
      <c r="D557" s="3" t="s">
        <v>24</v>
      </c>
      <c r="E557" s="20" t="s">
        <v>598</v>
      </c>
      <c r="F557" s="20"/>
      <c r="G557" s="5">
        <f>SUM(G558)</f>
        <v>1233</v>
      </c>
      <c r="H557" s="5">
        <f t="shared" ref="H557:I558" si="289">SUM(H558)</f>
        <v>470</v>
      </c>
      <c r="I557" s="5">
        <f t="shared" si="289"/>
        <v>470</v>
      </c>
    </row>
    <row r="558" spans="1:9" x14ac:dyDescent="0.25">
      <c r="A558" s="50" t="s">
        <v>18</v>
      </c>
      <c r="B558" s="47"/>
      <c r="C558" s="3" t="s">
        <v>61</v>
      </c>
      <c r="D558" s="3" t="s">
        <v>24</v>
      </c>
      <c r="E558" s="20" t="s">
        <v>683</v>
      </c>
      <c r="F558" s="20"/>
      <c r="G558" s="5">
        <f>SUM(G559)</f>
        <v>1233</v>
      </c>
      <c r="H558" s="5">
        <f t="shared" si="289"/>
        <v>470</v>
      </c>
      <c r="I558" s="5">
        <f t="shared" si="289"/>
        <v>470</v>
      </c>
    </row>
    <row r="559" spans="1:9" ht="31.5" x14ac:dyDescent="0.25">
      <c r="A559" s="22" t="s">
        <v>22</v>
      </c>
      <c r="B559" s="47"/>
      <c r="C559" s="3" t="s">
        <v>61</v>
      </c>
      <c r="D559" s="3" t="s">
        <v>24</v>
      </c>
      <c r="E559" s="20" t="s">
        <v>683</v>
      </c>
      <c r="F559" s="20">
        <v>200</v>
      </c>
      <c r="G559" s="5">
        <f>1985.7-752.7</f>
        <v>1233</v>
      </c>
      <c r="H559" s="5">
        <v>470</v>
      </c>
      <c r="I559" s="5">
        <v>470</v>
      </c>
    </row>
    <row r="560" spans="1:9" ht="31.5" x14ac:dyDescent="0.25">
      <c r="A560" s="83" t="s">
        <v>599</v>
      </c>
      <c r="B560" s="47"/>
      <c r="C560" s="3" t="s">
        <v>61</v>
      </c>
      <c r="D560" s="3" t="s">
        <v>24</v>
      </c>
      <c r="E560" s="20" t="s">
        <v>600</v>
      </c>
      <c r="F560" s="20"/>
      <c r="G560" s="5">
        <f>SUM(G561)</f>
        <v>858.10000000000014</v>
      </c>
      <c r="H560" s="5">
        <f t="shared" ref="H560:I561" si="290">SUM(H561)</f>
        <v>2473.6</v>
      </c>
      <c r="I560" s="5">
        <f t="shared" si="290"/>
        <v>2473.6</v>
      </c>
    </row>
    <row r="561" spans="1:9" x14ac:dyDescent="0.25">
      <c r="A561" s="50" t="s">
        <v>18</v>
      </c>
      <c r="B561" s="47"/>
      <c r="C561" s="3" t="s">
        <v>61</v>
      </c>
      <c r="D561" s="3" t="s">
        <v>24</v>
      </c>
      <c r="E561" s="20" t="s">
        <v>684</v>
      </c>
      <c r="F561" s="20"/>
      <c r="G561" s="5">
        <f>SUM(G562)</f>
        <v>858.10000000000014</v>
      </c>
      <c r="H561" s="5">
        <f t="shared" si="290"/>
        <v>2473.6</v>
      </c>
      <c r="I561" s="5">
        <f t="shared" si="290"/>
        <v>2473.6</v>
      </c>
    </row>
    <row r="562" spans="1:9" ht="31.5" x14ac:dyDescent="0.25">
      <c r="A562" s="22" t="s">
        <v>22</v>
      </c>
      <c r="B562" s="47"/>
      <c r="C562" s="3" t="s">
        <v>61</v>
      </c>
      <c r="D562" s="3" t="s">
        <v>24</v>
      </c>
      <c r="E562" s="20" t="s">
        <v>684</v>
      </c>
      <c r="F562" s="20">
        <v>200</v>
      </c>
      <c r="G562" s="5">
        <f>2044.9-1028.1-158.7</f>
        <v>858.10000000000014</v>
      </c>
      <c r="H562" s="5">
        <v>2473.6</v>
      </c>
      <c r="I562" s="5">
        <v>2473.6</v>
      </c>
    </row>
    <row r="563" spans="1:9" ht="31.5" x14ac:dyDescent="0.25">
      <c r="A563" s="83" t="s">
        <v>687</v>
      </c>
      <c r="B563" s="47"/>
      <c r="C563" s="3" t="s">
        <v>61</v>
      </c>
      <c r="D563" s="3" t="s">
        <v>24</v>
      </c>
      <c r="E563" s="20" t="s">
        <v>601</v>
      </c>
      <c r="F563" s="20"/>
      <c r="G563" s="5">
        <f>SUM(G564)</f>
        <v>59312.899999999994</v>
      </c>
      <c r="H563" s="5">
        <f t="shared" ref="H563:I563" si="291">SUM(H564)</f>
        <v>50658.299999999996</v>
      </c>
      <c r="I563" s="5">
        <f t="shared" si="291"/>
        <v>50658.299999999996</v>
      </c>
    </row>
    <row r="564" spans="1:9" x14ac:dyDescent="0.25">
      <c r="A564" s="83" t="s">
        <v>248</v>
      </c>
      <c r="B564" s="47"/>
      <c r="C564" s="3" t="s">
        <v>61</v>
      </c>
      <c r="D564" s="3" t="s">
        <v>24</v>
      </c>
      <c r="E564" s="20" t="s">
        <v>685</v>
      </c>
      <c r="F564" s="20"/>
      <c r="G564" s="5">
        <f>SUM(G565:G567)</f>
        <v>59312.899999999994</v>
      </c>
      <c r="H564" s="5">
        <f t="shared" ref="H564:I564" si="292">SUM(H565:H567)</f>
        <v>50658.299999999996</v>
      </c>
      <c r="I564" s="5">
        <f t="shared" si="292"/>
        <v>50658.299999999996</v>
      </c>
    </row>
    <row r="565" spans="1:9" ht="47.25" x14ac:dyDescent="0.25">
      <c r="A565" s="2" t="s">
        <v>21</v>
      </c>
      <c r="B565" s="47"/>
      <c r="C565" s="3" t="s">
        <v>61</v>
      </c>
      <c r="D565" s="3" t="s">
        <v>24</v>
      </c>
      <c r="E565" s="20" t="s">
        <v>685</v>
      </c>
      <c r="F565" s="20">
        <v>100</v>
      </c>
      <c r="G565" s="5">
        <f>56744.4+2173.5-273.3</f>
        <v>58644.6</v>
      </c>
      <c r="H565" s="5">
        <v>48158.2</v>
      </c>
      <c r="I565" s="5">
        <v>48158.2</v>
      </c>
    </row>
    <row r="566" spans="1:9" ht="31.5" x14ac:dyDescent="0.25">
      <c r="A566" s="201" t="s">
        <v>22</v>
      </c>
      <c r="B566" s="47"/>
      <c r="C566" s="3" t="s">
        <v>61</v>
      </c>
      <c r="D566" s="3" t="s">
        <v>24</v>
      </c>
      <c r="E566" s="20" t="s">
        <v>685</v>
      </c>
      <c r="F566" s="20">
        <v>200</v>
      </c>
      <c r="G566" s="5">
        <f>635.5-159.3</f>
        <v>476.2</v>
      </c>
      <c r="H566" s="5">
        <v>2350.4</v>
      </c>
      <c r="I566" s="5">
        <v>2350.4</v>
      </c>
    </row>
    <row r="567" spans="1:9" x14ac:dyDescent="0.25">
      <c r="A567" s="201" t="s">
        <v>10</v>
      </c>
      <c r="B567" s="3"/>
      <c r="C567" s="3" t="s">
        <v>61</v>
      </c>
      <c r="D567" s="3" t="s">
        <v>24</v>
      </c>
      <c r="E567" s="20" t="s">
        <v>685</v>
      </c>
      <c r="F567" s="20">
        <v>800</v>
      </c>
      <c r="G567" s="5">
        <v>192.1</v>
      </c>
      <c r="H567" s="5">
        <v>149.69999999999999</v>
      </c>
      <c r="I567" s="5">
        <v>149.69999999999999</v>
      </c>
    </row>
    <row r="568" spans="1:9" s="96" customFormat="1" x14ac:dyDescent="0.25">
      <c r="A568" s="88" t="s">
        <v>82</v>
      </c>
      <c r="B568" s="97"/>
      <c r="C568" s="97" t="s">
        <v>61</v>
      </c>
      <c r="D568" s="97" t="s">
        <v>24</v>
      </c>
      <c r="E568" s="94" t="s">
        <v>83</v>
      </c>
      <c r="F568" s="94"/>
      <c r="G568" s="98">
        <f>G569</f>
        <v>505.3</v>
      </c>
      <c r="H568" s="98"/>
      <c r="I568" s="98"/>
    </row>
    <row r="569" spans="1:9" ht="31.5" x14ac:dyDescent="0.25">
      <c r="A569" s="201" t="s">
        <v>864</v>
      </c>
      <c r="B569" s="3"/>
      <c r="C569" s="3" t="s">
        <v>61</v>
      </c>
      <c r="D569" s="3" t="s">
        <v>24</v>
      </c>
      <c r="E569" s="20" t="s">
        <v>863</v>
      </c>
      <c r="F569" s="20"/>
      <c r="G569" s="5">
        <f>G570</f>
        <v>505.3</v>
      </c>
      <c r="H569" s="5"/>
      <c r="I569" s="5"/>
    </row>
    <row r="570" spans="1:9" x14ac:dyDescent="0.25">
      <c r="A570" s="201" t="s">
        <v>10</v>
      </c>
      <c r="B570" s="3"/>
      <c r="C570" s="3" t="s">
        <v>61</v>
      </c>
      <c r="D570" s="3" t="s">
        <v>24</v>
      </c>
      <c r="E570" s="20" t="s">
        <v>863</v>
      </c>
      <c r="F570" s="20">
        <v>800</v>
      </c>
      <c r="G570" s="5">
        <v>505.3</v>
      </c>
      <c r="H570" s="5"/>
      <c r="I570" s="5"/>
    </row>
    <row r="571" spans="1:9" x14ac:dyDescent="0.25">
      <c r="A571" s="2" t="s">
        <v>69</v>
      </c>
      <c r="B571" s="3"/>
      <c r="C571" s="202" t="s">
        <v>61</v>
      </c>
      <c r="D571" s="202" t="s">
        <v>61</v>
      </c>
      <c r="E571" s="202"/>
      <c r="F571" s="202"/>
      <c r="G571" s="7">
        <f>G572+G581</f>
        <v>8295.4</v>
      </c>
      <c r="H571" s="7">
        <f>H572+H581</f>
        <v>21848.800000000003</v>
      </c>
      <c r="I571" s="7">
        <f>I572+I581</f>
        <v>21205</v>
      </c>
    </row>
    <row r="572" spans="1:9" s="96" customFormat="1" ht="31.5" x14ac:dyDescent="0.25">
      <c r="A572" s="88" t="s">
        <v>259</v>
      </c>
      <c r="B572" s="106"/>
      <c r="C572" s="93" t="s">
        <v>61</v>
      </c>
      <c r="D572" s="93" t="s">
        <v>61</v>
      </c>
      <c r="E572" s="94" t="s">
        <v>156</v>
      </c>
      <c r="F572" s="93"/>
      <c r="G572" s="95">
        <f>G577+G573</f>
        <v>8028</v>
      </c>
      <c r="H572" s="95">
        <f t="shared" ref="H572:I572" si="293">H577+H573</f>
        <v>21581.4</v>
      </c>
      <c r="I572" s="95">
        <f t="shared" si="293"/>
        <v>20937.599999999999</v>
      </c>
    </row>
    <row r="573" spans="1:9" x14ac:dyDescent="0.25">
      <c r="A573" s="201" t="s">
        <v>205</v>
      </c>
      <c r="B573" s="18"/>
      <c r="C573" s="3" t="s">
        <v>61</v>
      </c>
      <c r="D573" s="3" t="s">
        <v>61</v>
      </c>
      <c r="E573" s="20" t="s">
        <v>662</v>
      </c>
      <c r="F573" s="202"/>
      <c r="G573" s="7">
        <f>G574</f>
        <v>0</v>
      </c>
      <c r="H573" s="7">
        <f t="shared" ref="H573:I573" si="294">H574</f>
        <v>21581.4</v>
      </c>
      <c r="I573" s="7">
        <f t="shared" si="294"/>
        <v>20937.599999999999</v>
      </c>
    </row>
    <row r="574" spans="1:9" ht="31.5" x14ac:dyDescent="0.25">
      <c r="A574" s="201" t="s">
        <v>543</v>
      </c>
      <c r="B574" s="18"/>
      <c r="C574" s="3" t="s">
        <v>61</v>
      </c>
      <c r="D574" s="3" t="s">
        <v>61</v>
      </c>
      <c r="E574" s="20" t="s">
        <v>696</v>
      </c>
      <c r="F574" s="202"/>
      <c r="G574" s="7">
        <f>G575</f>
        <v>0</v>
      </c>
      <c r="H574" s="7">
        <f t="shared" ref="H574:I574" si="295">H575</f>
        <v>21581.4</v>
      </c>
      <c r="I574" s="7">
        <f t="shared" si="295"/>
        <v>20937.599999999999</v>
      </c>
    </row>
    <row r="575" spans="1:9" ht="31.5" x14ac:dyDescent="0.25">
      <c r="A575" s="201" t="s">
        <v>697</v>
      </c>
      <c r="B575" s="18"/>
      <c r="C575" s="3" t="s">
        <v>61</v>
      </c>
      <c r="D575" s="3" t="s">
        <v>61</v>
      </c>
      <c r="E575" s="20" t="s">
        <v>719</v>
      </c>
      <c r="F575" s="202"/>
      <c r="G575" s="7">
        <f>G576</f>
        <v>0</v>
      </c>
      <c r="H575" s="7">
        <f t="shared" ref="H575:I575" si="296">H576</f>
        <v>21581.4</v>
      </c>
      <c r="I575" s="7">
        <f t="shared" si="296"/>
        <v>20937.599999999999</v>
      </c>
    </row>
    <row r="576" spans="1:9" ht="31.5" x14ac:dyDescent="0.25">
      <c r="A576" s="201" t="s">
        <v>100</v>
      </c>
      <c r="B576" s="18"/>
      <c r="C576" s="3" t="s">
        <v>61</v>
      </c>
      <c r="D576" s="3" t="s">
        <v>61</v>
      </c>
      <c r="E576" s="20" t="s">
        <v>719</v>
      </c>
      <c r="F576" s="202" t="s">
        <v>95</v>
      </c>
      <c r="G576" s="7"/>
      <c r="H576" s="7">
        <v>21581.4</v>
      </c>
      <c r="I576" s="7">
        <v>20937.599999999999</v>
      </c>
    </row>
    <row r="577" spans="1:9" x14ac:dyDescent="0.25">
      <c r="A577" s="22" t="s">
        <v>318</v>
      </c>
      <c r="B577" s="3"/>
      <c r="C577" s="3" t="s">
        <v>61</v>
      </c>
      <c r="D577" s="3" t="s">
        <v>61</v>
      </c>
      <c r="E577" s="4" t="s">
        <v>319</v>
      </c>
      <c r="F577" s="3"/>
      <c r="G577" s="5">
        <f>G578</f>
        <v>8028</v>
      </c>
      <c r="H577" s="5">
        <f t="shared" ref="H577:I577" si="297">H578</f>
        <v>0</v>
      </c>
      <c r="I577" s="5">
        <f t="shared" si="297"/>
        <v>0</v>
      </c>
    </row>
    <row r="578" spans="1:9" ht="31.5" x14ac:dyDescent="0.25">
      <c r="A578" s="50" t="s">
        <v>701</v>
      </c>
      <c r="B578" s="3"/>
      <c r="C578" s="3" t="s">
        <v>61</v>
      </c>
      <c r="D578" s="3" t="s">
        <v>61</v>
      </c>
      <c r="E578" s="20" t="s">
        <v>324</v>
      </c>
      <c r="F578" s="3"/>
      <c r="G578" s="5">
        <f>G579</f>
        <v>8028</v>
      </c>
      <c r="H578" s="5">
        <f t="shared" ref="H578:I578" si="298">H579</f>
        <v>0</v>
      </c>
      <c r="I578" s="5">
        <f t="shared" si="298"/>
        <v>0</v>
      </c>
    </row>
    <row r="579" spans="1:9" ht="31.5" x14ac:dyDescent="0.25">
      <c r="A579" s="50" t="s">
        <v>322</v>
      </c>
      <c r="B579" s="3"/>
      <c r="C579" s="3" t="s">
        <v>61</v>
      </c>
      <c r="D579" s="3" t="s">
        <v>61</v>
      </c>
      <c r="E579" s="20" t="s">
        <v>325</v>
      </c>
      <c r="F579" s="3"/>
      <c r="G579" s="5">
        <f>G580</f>
        <v>8028</v>
      </c>
      <c r="H579" s="5">
        <f t="shared" ref="H579:I579" si="299">H580</f>
        <v>0</v>
      </c>
      <c r="I579" s="5">
        <f t="shared" si="299"/>
        <v>0</v>
      </c>
    </row>
    <row r="580" spans="1:9" ht="31.5" x14ac:dyDescent="0.25">
      <c r="A580" s="21" t="s">
        <v>100</v>
      </c>
      <c r="B580" s="3"/>
      <c r="C580" s="3" t="s">
        <v>61</v>
      </c>
      <c r="D580" s="3" t="s">
        <v>61</v>
      </c>
      <c r="E580" s="20" t="s">
        <v>325</v>
      </c>
      <c r="F580" s="3" t="s">
        <v>95</v>
      </c>
      <c r="G580" s="5">
        <f>8055.7-27.7</f>
        <v>8028</v>
      </c>
      <c r="H580" s="5"/>
      <c r="I580" s="5"/>
    </row>
    <row r="581" spans="1:9" s="96" customFormat="1" x14ac:dyDescent="0.25">
      <c r="A581" s="100" t="s">
        <v>82</v>
      </c>
      <c r="B581" s="97"/>
      <c r="C581" s="93" t="s">
        <v>61</v>
      </c>
      <c r="D581" s="93" t="s">
        <v>61</v>
      </c>
      <c r="E581" s="93" t="s">
        <v>83</v>
      </c>
      <c r="F581" s="93"/>
      <c r="G581" s="95">
        <f>SUM(G582)</f>
        <v>267.40000000000003</v>
      </c>
      <c r="H581" s="95">
        <f t="shared" ref="H581:I581" si="300">SUM(H582)</f>
        <v>267.39999999999998</v>
      </c>
      <c r="I581" s="95">
        <f t="shared" si="300"/>
        <v>267.39999999999998</v>
      </c>
    </row>
    <row r="582" spans="1:9" ht="47.25" x14ac:dyDescent="0.25">
      <c r="A582" s="201" t="s">
        <v>345</v>
      </c>
      <c r="B582" s="202"/>
      <c r="C582" s="202" t="s">
        <v>61</v>
      </c>
      <c r="D582" s="202" t="s">
        <v>61</v>
      </c>
      <c r="E582" s="202" t="s">
        <v>142</v>
      </c>
      <c r="F582" s="20"/>
      <c r="G582" s="7">
        <f>SUM(G583:G584)</f>
        <v>267.40000000000003</v>
      </c>
      <c r="H582" s="7">
        <f>SUM(H583:H584)</f>
        <v>267.39999999999998</v>
      </c>
      <c r="I582" s="7">
        <f>SUM(I583:I584)</f>
        <v>267.39999999999998</v>
      </c>
    </row>
    <row r="583" spans="1:9" ht="47.25" x14ac:dyDescent="0.25">
      <c r="A583" s="2" t="s">
        <v>21</v>
      </c>
      <c r="B583" s="202"/>
      <c r="C583" s="202" t="s">
        <v>61</v>
      </c>
      <c r="D583" s="202" t="s">
        <v>61</v>
      </c>
      <c r="E583" s="202" t="s">
        <v>142</v>
      </c>
      <c r="F583" s="202" t="s">
        <v>31</v>
      </c>
      <c r="G583" s="7">
        <v>257.8</v>
      </c>
      <c r="H583" s="7">
        <v>257.89999999999998</v>
      </c>
      <c r="I583" s="7">
        <v>257.89999999999998</v>
      </c>
    </row>
    <row r="584" spans="1:9" ht="31.5" x14ac:dyDescent="0.25">
      <c r="A584" s="201" t="s">
        <v>22</v>
      </c>
      <c r="B584" s="202"/>
      <c r="C584" s="202" t="s">
        <v>61</v>
      </c>
      <c r="D584" s="202" t="s">
        <v>61</v>
      </c>
      <c r="E584" s="202" t="s">
        <v>142</v>
      </c>
      <c r="F584" s="202" t="s">
        <v>32</v>
      </c>
      <c r="G584" s="7">
        <v>9.6</v>
      </c>
      <c r="H584" s="7">
        <v>9.5</v>
      </c>
      <c r="I584" s="7">
        <v>9.5</v>
      </c>
    </row>
    <row r="585" spans="1:9" x14ac:dyDescent="0.25">
      <c r="A585" s="201" t="s">
        <v>133</v>
      </c>
      <c r="B585" s="18"/>
      <c r="C585" s="202" t="s">
        <v>26</v>
      </c>
      <c r="D585" s="20"/>
      <c r="E585" s="20"/>
      <c r="F585" s="20"/>
      <c r="G585" s="7">
        <f>SUM(G586+G595)</f>
        <v>25010.6</v>
      </c>
      <c r="H585" s="7">
        <f>SUM(H586+H595)</f>
        <v>19644.2</v>
      </c>
      <c r="I585" s="7">
        <f>SUM(I586+I595)</f>
        <v>19644.2</v>
      </c>
    </row>
    <row r="586" spans="1:9" x14ac:dyDescent="0.25">
      <c r="A586" s="201" t="s">
        <v>94</v>
      </c>
      <c r="B586" s="18"/>
      <c r="C586" s="202" t="s">
        <v>26</v>
      </c>
      <c r="D586" s="202" t="s">
        <v>24</v>
      </c>
      <c r="E586" s="20"/>
      <c r="F586" s="20"/>
      <c r="G586" s="7">
        <f>G587</f>
        <v>15434.399999999998</v>
      </c>
      <c r="H586" s="7">
        <f t="shared" ref="H586:I586" si="301">H587</f>
        <v>11021.5</v>
      </c>
      <c r="I586" s="7">
        <f t="shared" si="301"/>
        <v>11021.5</v>
      </c>
    </row>
    <row r="587" spans="1:9" s="96" customFormat="1" ht="31.5" x14ac:dyDescent="0.25">
      <c r="A587" s="88" t="s">
        <v>125</v>
      </c>
      <c r="B587" s="106"/>
      <c r="C587" s="93" t="s">
        <v>26</v>
      </c>
      <c r="D587" s="93" t="s">
        <v>24</v>
      </c>
      <c r="E587" s="94" t="s">
        <v>153</v>
      </c>
      <c r="F587" s="94"/>
      <c r="G587" s="95">
        <f>G588</f>
        <v>15434.399999999998</v>
      </c>
      <c r="H587" s="95">
        <f t="shared" ref="H587:I589" si="302">H588</f>
        <v>11021.5</v>
      </c>
      <c r="I587" s="95">
        <f t="shared" si="302"/>
        <v>11021.5</v>
      </c>
    </row>
    <row r="588" spans="1:9" x14ac:dyDescent="0.25">
      <c r="A588" s="201" t="s">
        <v>166</v>
      </c>
      <c r="B588" s="18"/>
      <c r="C588" s="202" t="s">
        <v>26</v>
      </c>
      <c r="D588" s="202" t="s">
        <v>24</v>
      </c>
      <c r="E588" s="20" t="s">
        <v>203</v>
      </c>
      <c r="F588" s="20"/>
      <c r="G588" s="7">
        <f>G589</f>
        <v>15434.399999999998</v>
      </c>
      <c r="H588" s="7">
        <f t="shared" si="302"/>
        <v>11021.5</v>
      </c>
      <c r="I588" s="7">
        <f t="shared" si="302"/>
        <v>11021.5</v>
      </c>
    </row>
    <row r="589" spans="1:9" ht="31.5" x14ac:dyDescent="0.25">
      <c r="A589" s="201" t="s">
        <v>686</v>
      </c>
      <c r="B589" s="18"/>
      <c r="C589" s="202" t="s">
        <v>26</v>
      </c>
      <c r="D589" s="202" t="s">
        <v>24</v>
      </c>
      <c r="E589" s="20" t="s">
        <v>254</v>
      </c>
      <c r="F589" s="20"/>
      <c r="G589" s="7">
        <f>G590</f>
        <v>15434.399999999998</v>
      </c>
      <c r="H589" s="7">
        <f t="shared" si="302"/>
        <v>11021.5</v>
      </c>
      <c r="I589" s="7">
        <f t="shared" si="302"/>
        <v>11021.5</v>
      </c>
    </row>
    <row r="590" spans="1:9" x14ac:dyDescent="0.25">
      <c r="A590" s="201" t="s">
        <v>248</v>
      </c>
      <c r="B590" s="18"/>
      <c r="C590" s="202" t="s">
        <v>26</v>
      </c>
      <c r="D590" s="202" t="s">
        <v>24</v>
      </c>
      <c r="E590" s="20" t="s">
        <v>288</v>
      </c>
      <c r="F590" s="20"/>
      <c r="G590" s="7">
        <f>SUM(G591:G594)</f>
        <v>15434.399999999998</v>
      </c>
      <c r="H590" s="7">
        <f>SUM(H591:H594)</f>
        <v>11021.5</v>
      </c>
      <c r="I590" s="7">
        <f>SUM(I591:I594)</f>
        <v>11021.5</v>
      </c>
    </row>
    <row r="591" spans="1:9" ht="47.25" x14ac:dyDescent="0.25">
      <c r="A591" s="2" t="s">
        <v>21</v>
      </c>
      <c r="B591" s="18"/>
      <c r="C591" s="202" t="s">
        <v>26</v>
      </c>
      <c r="D591" s="202" t="s">
        <v>24</v>
      </c>
      <c r="E591" s="20" t="s">
        <v>288</v>
      </c>
      <c r="F591" s="202" t="s">
        <v>31</v>
      </c>
      <c r="G591" s="7">
        <f>13183.8+379.3</f>
        <v>13563.099999999999</v>
      </c>
      <c r="H591" s="7">
        <v>9440</v>
      </c>
      <c r="I591" s="7">
        <v>9440</v>
      </c>
    </row>
    <row r="592" spans="1:9" ht="31.5" x14ac:dyDescent="0.25">
      <c r="A592" s="201" t="s">
        <v>22</v>
      </c>
      <c r="B592" s="18"/>
      <c r="C592" s="202" t="s">
        <v>26</v>
      </c>
      <c r="D592" s="202" t="s">
        <v>24</v>
      </c>
      <c r="E592" s="20" t="s">
        <v>288</v>
      </c>
      <c r="F592" s="202" t="s">
        <v>32</v>
      </c>
      <c r="G592" s="7">
        <f>1796.2-315.7</f>
        <v>1480.5</v>
      </c>
      <c r="H592" s="7">
        <v>1215.0999999999999</v>
      </c>
      <c r="I592" s="7">
        <v>1215.0999999999999</v>
      </c>
    </row>
    <row r="593" spans="1:9" x14ac:dyDescent="0.25">
      <c r="A593" s="201" t="s">
        <v>19</v>
      </c>
      <c r="B593" s="18"/>
      <c r="C593" s="202" t="s">
        <v>26</v>
      </c>
      <c r="D593" s="202" t="s">
        <v>24</v>
      </c>
      <c r="E593" s="20" t="s">
        <v>288</v>
      </c>
      <c r="F593" s="202" t="s">
        <v>39</v>
      </c>
      <c r="G593" s="7">
        <v>20</v>
      </c>
      <c r="H593" s="7"/>
      <c r="I593" s="7"/>
    </row>
    <row r="594" spans="1:9" x14ac:dyDescent="0.25">
      <c r="A594" s="201" t="s">
        <v>10</v>
      </c>
      <c r="B594" s="18"/>
      <c r="C594" s="202" t="s">
        <v>26</v>
      </c>
      <c r="D594" s="202" t="s">
        <v>24</v>
      </c>
      <c r="E594" s="20" t="s">
        <v>288</v>
      </c>
      <c r="F594" s="202" t="s">
        <v>36</v>
      </c>
      <c r="G594" s="7">
        <v>370.8</v>
      </c>
      <c r="H594" s="7">
        <v>366.4</v>
      </c>
      <c r="I594" s="7">
        <v>366.4</v>
      </c>
    </row>
    <row r="595" spans="1:9" x14ac:dyDescent="0.25">
      <c r="A595" s="201" t="s">
        <v>70</v>
      </c>
      <c r="B595" s="18"/>
      <c r="C595" s="202" t="s">
        <v>26</v>
      </c>
      <c r="D595" s="202" t="s">
        <v>61</v>
      </c>
      <c r="E595" s="20"/>
      <c r="F595" s="20"/>
      <c r="G595" s="7">
        <f>G596+G606</f>
        <v>9576.2000000000007</v>
      </c>
      <c r="H595" s="7">
        <f>H596+H606</f>
        <v>8622.7000000000007</v>
      </c>
      <c r="I595" s="7">
        <f>I596+I606</f>
        <v>8622.7000000000007</v>
      </c>
    </row>
    <row r="596" spans="1:9" s="96" customFormat="1" ht="31.5" x14ac:dyDescent="0.25">
      <c r="A596" s="88" t="s">
        <v>125</v>
      </c>
      <c r="B596" s="106"/>
      <c r="C596" s="93" t="s">
        <v>26</v>
      </c>
      <c r="D596" s="93" t="s">
        <v>61</v>
      </c>
      <c r="E596" s="94" t="s">
        <v>153</v>
      </c>
      <c r="F596" s="94"/>
      <c r="G596" s="95">
        <f>G600</f>
        <v>9219.2000000000007</v>
      </c>
      <c r="H596" s="95">
        <f t="shared" ref="H596:I596" si="303">H600</f>
        <v>8285.7000000000007</v>
      </c>
      <c r="I596" s="95">
        <f t="shared" si="303"/>
        <v>8285.7000000000007</v>
      </c>
    </row>
    <row r="597" spans="1:9" hidden="1" x14ac:dyDescent="0.25">
      <c r="A597" s="201" t="s">
        <v>339</v>
      </c>
      <c r="B597" s="18"/>
      <c r="C597" s="202" t="s">
        <v>26</v>
      </c>
      <c r="D597" s="202" t="s">
        <v>61</v>
      </c>
      <c r="E597" s="4" t="s">
        <v>338</v>
      </c>
      <c r="F597" s="202"/>
      <c r="G597" s="7">
        <f>SUM(G598)</f>
        <v>0</v>
      </c>
      <c r="H597" s="7">
        <f t="shared" ref="H597:I597" si="304">SUM(H598)</f>
        <v>0</v>
      </c>
      <c r="I597" s="7">
        <f t="shared" si="304"/>
        <v>0</v>
      </c>
    </row>
    <row r="598" spans="1:9" ht="47.25" hidden="1" x14ac:dyDescent="0.25">
      <c r="A598" s="201" t="s">
        <v>143</v>
      </c>
      <c r="B598" s="18"/>
      <c r="C598" s="202" t="s">
        <v>26</v>
      </c>
      <c r="D598" s="202" t="s">
        <v>61</v>
      </c>
      <c r="E598" s="4" t="s">
        <v>337</v>
      </c>
      <c r="F598" s="202"/>
      <c r="G598" s="7">
        <f>SUM(G599)</f>
        <v>0</v>
      </c>
      <c r="H598" s="7">
        <f t="shared" ref="H598:I598" si="305">SUM(H599)</f>
        <v>0</v>
      </c>
      <c r="I598" s="7">
        <f t="shared" si="305"/>
        <v>0</v>
      </c>
    </row>
    <row r="599" spans="1:9" ht="31.5" hidden="1" x14ac:dyDescent="0.25">
      <c r="A599" s="201" t="s">
        <v>22</v>
      </c>
      <c r="B599" s="18"/>
      <c r="C599" s="202" t="s">
        <v>26</v>
      </c>
      <c r="D599" s="202" t="s">
        <v>61</v>
      </c>
      <c r="E599" s="4" t="s">
        <v>337</v>
      </c>
      <c r="F599" s="202" t="s">
        <v>32</v>
      </c>
      <c r="G599" s="7"/>
      <c r="H599" s="7"/>
      <c r="I599" s="7"/>
    </row>
    <row r="600" spans="1:9" x14ac:dyDescent="0.25">
      <c r="A600" s="201" t="s">
        <v>166</v>
      </c>
      <c r="B600" s="18"/>
      <c r="C600" s="202" t="s">
        <v>26</v>
      </c>
      <c r="D600" s="202" t="s">
        <v>61</v>
      </c>
      <c r="E600" s="20" t="s">
        <v>203</v>
      </c>
      <c r="F600" s="20"/>
      <c r="G600" s="7">
        <f>G601</f>
        <v>9219.2000000000007</v>
      </c>
      <c r="H600" s="7">
        <f t="shared" ref="H600:I600" si="306">H601</f>
        <v>8285.7000000000007</v>
      </c>
      <c r="I600" s="7">
        <f t="shared" si="306"/>
        <v>8285.7000000000007</v>
      </c>
    </row>
    <row r="601" spans="1:9" ht="31.5" x14ac:dyDescent="0.25">
      <c r="A601" s="201" t="s">
        <v>255</v>
      </c>
      <c r="B601" s="18"/>
      <c r="C601" s="202" t="s">
        <v>26</v>
      </c>
      <c r="D601" s="202" t="s">
        <v>61</v>
      </c>
      <c r="E601" s="20" t="s">
        <v>204</v>
      </c>
      <c r="F601" s="20"/>
      <c r="G601" s="7">
        <f>G602+G604</f>
        <v>9219.2000000000007</v>
      </c>
      <c r="H601" s="7">
        <f t="shared" ref="H601:I601" si="307">H602+H604</f>
        <v>8285.7000000000007</v>
      </c>
      <c r="I601" s="7">
        <f t="shared" si="307"/>
        <v>8285.7000000000007</v>
      </c>
    </row>
    <row r="602" spans="1:9" x14ac:dyDescent="0.25">
      <c r="A602" s="201" t="s">
        <v>18</v>
      </c>
      <c r="B602" s="18"/>
      <c r="C602" s="202" t="s">
        <v>26</v>
      </c>
      <c r="D602" s="202" t="s">
        <v>61</v>
      </c>
      <c r="E602" s="20" t="s">
        <v>256</v>
      </c>
      <c r="F602" s="20"/>
      <c r="G602" s="7">
        <f>G603</f>
        <v>9219.2000000000007</v>
      </c>
      <c r="H602" s="7">
        <f t="shared" ref="H602:I602" si="308">H603</f>
        <v>8216.5</v>
      </c>
      <c r="I602" s="7">
        <f t="shared" si="308"/>
        <v>8216.5</v>
      </c>
    </row>
    <row r="603" spans="1:9" ht="31.5" x14ac:dyDescent="0.25">
      <c r="A603" s="201" t="s">
        <v>22</v>
      </c>
      <c r="B603" s="18"/>
      <c r="C603" s="202" t="s">
        <v>26</v>
      </c>
      <c r="D603" s="202" t="s">
        <v>61</v>
      </c>
      <c r="E603" s="20" t="s">
        <v>256</v>
      </c>
      <c r="F603" s="202" t="s">
        <v>32</v>
      </c>
      <c r="G603" s="7">
        <f>9513.1-293.9</f>
        <v>9219.2000000000007</v>
      </c>
      <c r="H603" s="7">
        <v>8216.5</v>
      </c>
      <c r="I603" s="7">
        <v>8216.5</v>
      </c>
    </row>
    <row r="604" spans="1:9" ht="131.25" customHeight="1" x14ac:dyDescent="0.25">
      <c r="A604" s="214" t="s">
        <v>742</v>
      </c>
      <c r="B604" s="18"/>
      <c r="C604" s="215" t="s">
        <v>26</v>
      </c>
      <c r="D604" s="215" t="s">
        <v>61</v>
      </c>
      <c r="E604" s="4" t="s">
        <v>998</v>
      </c>
      <c r="F604" s="215"/>
      <c r="G604" s="7">
        <f>G605</f>
        <v>0</v>
      </c>
      <c r="H604" s="7">
        <f t="shared" ref="H604:I604" si="309">H605</f>
        <v>69.2</v>
      </c>
      <c r="I604" s="7">
        <f t="shared" si="309"/>
        <v>69.2</v>
      </c>
    </row>
    <row r="605" spans="1:9" ht="31.5" x14ac:dyDescent="0.25">
      <c r="A605" s="214" t="s">
        <v>22</v>
      </c>
      <c r="B605" s="18"/>
      <c r="C605" s="215" t="s">
        <v>26</v>
      </c>
      <c r="D605" s="215" t="s">
        <v>61</v>
      </c>
      <c r="E605" s="4" t="s">
        <v>998</v>
      </c>
      <c r="F605" s="215" t="s">
        <v>32</v>
      </c>
      <c r="G605" s="7"/>
      <c r="H605" s="7">
        <v>69.2</v>
      </c>
      <c r="I605" s="7">
        <v>69.2</v>
      </c>
    </row>
    <row r="606" spans="1:9" s="96" customFormat="1" ht="31.5" x14ac:dyDescent="0.25">
      <c r="A606" s="100" t="s">
        <v>115</v>
      </c>
      <c r="B606" s="97"/>
      <c r="C606" s="93" t="s">
        <v>26</v>
      </c>
      <c r="D606" s="93" t="s">
        <v>61</v>
      </c>
      <c r="E606" s="97" t="s">
        <v>206</v>
      </c>
      <c r="F606" s="97"/>
      <c r="G606" s="98">
        <f>G607</f>
        <v>357</v>
      </c>
      <c r="H606" s="98">
        <f>H607</f>
        <v>337</v>
      </c>
      <c r="I606" s="98">
        <f>I607</f>
        <v>337</v>
      </c>
    </row>
    <row r="607" spans="1:9" x14ac:dyDescent="0.25">
      <c r="A607" s="201" t="s">
        <v>166</v>
      </c>
      <c r="B607" s="3"/>
      <c r="C607" s="202" t="s">
        <v>26</v>
      </c>
      <c r="D607" s="202" t="s">
        <v>61</v>
      </c>
      <c r="E607" s="3" t="s">
        <v>208</v>
      </c>
      <c r="F607" s="3"/>
      <c r="G607" s="5">
        <f>G608</f>
        <v>357</v>
      </c>
      <c r="H607" s="5">
        <f t="shared" ref="H607:H608" si="310">H608</f>
        <v>337</v>
      </c>
      <c r="I607" s="5">
        <f t="shared" ref="I607:I608" si="311">I608</f>
        <v>337</v>
      </c>
    </row>
    <row r="608" spans="1:9" ht="31.5" x14ac:dyDescent="0.25">
      <c r="A608" s="201" t="s">
        <v>246</v>
      </c>
      <c r="B608" s="3"/>
      <c r="C608" s="202" t="s">
        <v>26</v>
      </c>
      <c r="D608" s="202" t="s">
        <v>61</v>
      </c>
      <c r="E608" s="3" t="s">
        <v>207</v>
      </c>
      <c r="F608" s="3"/>
      <c r="G608" s="5">
        <f>G609</f>
        <v>357</v>
      </c>
      <c r="H608" s="5">
        <f t="shared" si="310"/>
        <v>337</v>
      </c>
      <c r="I608" s="5">
        <f t="shared" si="311"/>
        <v>337</v>
      </c>
    </row>
    <row r="609" spans="1:9" ht="31.5" x14ac:dyDescent="0.25">
      <c r="A609" s="2" t="s">
        <v>247</v>
      </c>
      <c r="B609" s="3"/>
      <c r="C609" s="202" t="s">
        <v>26</v>
      </c>
      <c r="D609" s="202" t="s">
        <v>61</v>
      </c>
      <c r="E609" s="3" t="s">
        <v>290</v>
      </c>
      <c r="F609" s="3"/>
      <c r="G609" s="5">
        <f t="shared" ref="G609:I609" si="312">SUM(G610)</f>
        <v>357</v>
      </c>
      <c r="H609" s="5">
        <f t="shared" si="312"/>
        <v>337</v>
      </c>
      <c r="I609" s="5">
        <f t="shared" si="312"/>
        <v>337</v>
      </c>
    </row>
    <row r="610" spans="1:9" ht="31.5" x14ac:dyDescent="0.25">
      <c r="A610" s="2" t="s">
        <v>22</v>
      </c>
      <c r="B610" s="3"/>
      <c r="C610" s="202" t="s">
        <v>26</v>
      </c>
      <c r="D610" s="202" t="s">
        <v>61</v>
      </c>
      <c r="E610" s="3" t="s">
        <v>290</v>
      </c>
      <c r="F610" s="3" t="s">
        <v>32</v>
      </c>
      <c r="G610" s="5">
        <v>357</v>
      </c>
      <c r="H610" s="7">
        <v>337</v>
      </c>
      <c r="I610" s="7">
        <v>337</v>
      </c>
    </row>
    <row r="611" spans="1:9" x14ac:dyDescent="0.25">
      <c r="A611" s="2" t="s">
        <v>46</v>
      </c>
      <c r="B611" s="18"/>
      <c r="C611" s="202" t="s">
        <v>47</v>
      </c>
      <c r="D611" s="202"/>
      <c r="E611" s="20"/>
      <c r="F611" s="202"/>
      <c r="G611" s="7">
        <f>SUM(G627)+G612</f>
        <v>169.8</v>
      </c>
      <c r="H611" s="7">
        <f>SUM(H627)+H612</f>
        <v>9750</v>
      </c>
      <c r="I611" s="7">
        <f>SUM(I627)+I612</f>
        <v>0</v>
      </c>
    </row>
    <row r="612" spans="1:9" x14ac:dyDescent="0.25">
      <c r="A612" s="2" t="s">
        <v>120</v>
      </c>
      <c r="B612" s="18"/>
      <c r="C612" s="202" t="s">
        <v>47</v>
      </c>
      <c r="D612" s="202" t="s">
        <v>61</v>
      </c>
      <c r="E612" s="20"/>
      <c r="F612" s="202"/>
      <c r="G612" s="7">
        <f>G613+G622+G618</f>
        <v>169.8</v>
      </c>
      <c r="H612" s="7">
        <f t="shared" ref="H612:I612" si="313">H613+H622+H618</f>
        <v>0</v>
      </c>
      <c r="I612" s="7">
        <f t="shared" si="313"/>
        <v>0</v>
      </c>
    </row>
    <row r="613" spans="1:9" s="96" customFormat="1" ht="31.5" x14ac:dyDescent="0.25">
      <c r="A613" s="88" t="s">
        <v>131</v>
      </c>
      <c r="B613" s="106"/>
      <c r="C613" s="93" t="s">
        <v>47</v>
      </c>
      <c r="D613" s="93" t="s">
        <v>61</v>
      </c>
      <c r="E613" s="94" t="s">
        <v>145</v>
      </c>
      <c r="F613" s="94"/>
      <c r="G613" s="95">
        <f>G614</f>
        <v>122.3</v>
      </c>
      <c r="H613" s="95">
        <f t="shared" ref="H613:I613" si="314">H614</f>
        <v>0</v>
      </c>
      <c r="I613" s="95">
        <f t="shared" si="314"/>
        <v>0</v>
      </c>
    </row>
    <row r="614" spans="1:9" x14ac:dyDescent="0.25">
      <c r="A614" s="201" t="s">
        <v>166</v>
      </c>
      <c r="B614" s="18"/>
      <c r="C614" s="202" t="s">
        <v>47</v>
      </c>
      <c r="D614" s="202" t="s">
        <v>61</v>
      </c>
      <c r="E614" s="202" t="s">
        <v>169</v>
      </c>
      <c r="F614" s="20"/>
      <c r="G614" s="7">
        <f>G615</f>
        <v>122.3</v>
      </c>
      <c r="H614" s="7">
        <f t="shared" ref="H614:I614" si="315">H615</f>
        <v>0</v>
      </c>
      <c r="I614" s="7">
        <f t="shared" si="315"/>
        <v>0</v>
      </c>
    </row>
    <row r="615" spans="1:9" ht="31.5" x14ac:dyDescent="0.25">
      <c r="A615" s="201" t="s">
        <v>235</v>
      </c>
      <c r="B615" s="18"/>
      <c r="C615" s="202" t="s">
        <v>47</v>
      </c>
      <c r="D615" s="202" t="s">
        <v>61</v>
      </c>
      <c r="E615" s="202" t="s">
        <v>234</v>
      </c>
      <c r="F615" s="20"/>
      <c r="G615" s="7">
        <f>G616</f>
        <v>122.3</v>
      </c>
      <c r="H615" s="7">
        <f t="shared" ref="H615:I615" si="316">H616</f>
        <v>0</v>
      </c>
      <c r="I615" s="7">
        <f t="shared" si="316"/>
        <v>0</v>
      </c>
    </row>
    <row r="616" spans="1:9" ht="31.5" x14ac:dyDescent="0.25">
      <c r="A616" s="201" t="s">
        <v>38</v>
      </c>
      <c r="B616" s="18"/>
      <c r="C616" s="202" t="s">
        <v>47</v>
      </c>
      <c r="D616" s="202" t="s">
        <v>61</v>
      </c>
      <c r="E616" s="20" t="s">
        <v>233</v>
      </c>
      <c r="F616" s="20"/>
      <c r="G616" s="7">
        <f>SUM(G617)</f>
        <v>122.3</v>
      </c>
      <c r="H616" s="7">
        <f t="shared" ref="H616:I616" si="317">SUM(H617)</f>
        <v>0</v>
      </c>
      <c r="I616" s="7">
        <f t="shared" si="317"/>
        <v>0</v>
      </c>
    </row>
    <row r="617" spans="1:9" ht="31.5" x14ac:dyDescent="0.25">
      <c r="A617" s="201" t="s">
        <v>22</v>
      </c>
      <c r="B617" s="18"/>
      <c r="C617" s="202" t="s">
        <v>47</v>
      </c>
      <c r="D617" s="202" t="s">
        <v>61</v>
      </c>
      <c r="E617" s="20" t="s">
        <v>233</v>
      </c>
      <c r="F617" s="20">
        <v>200</v>
      </c>
      <c r="G617" s="7">
        <v>122.3</v>
      </c>
      <c r="H617" s="7"/>
      <c r="I617" s="7"/>
    </row>
    <row r="618" spans="1:9" ht="31.5" x14ac:dyDescent="0.25">
      <c r="A618" s="222" t="s">
        <v>258</v>
      </c>
      <c r="B618" s="18"/>
      <c r="C618" s="223" t="s">
        <v>47</v>
      </c>
      <c r="D618" s="223" t="s">
        <v>61</v>
      </c>
      <c r="E618" s="20" t="s">
        <v>152</v>
      </c>
      <c r="F618" s="20"/>
      <c r="G618" s="7">
        <f>G619</f>
        <v>40</v>
      </c>
      <c r="H618" s="7">
        <f t="shared" ref="H618:I620" si="318">H619</f>
        <v>0</v>
      </c>
      <c r="I618" s="7">
        <f t="shared" si="318"/>
        <v>0</v>
      </c>
    </row>
    <row r="619" spans="1:9" x14ac:dyDescent="0.25">
      <c r="A619" s="222" t="s">
        <v>162</v>
      </c>
      <c r="B619" s="18"/>
      <c r="C619" s="223" t="s">
        <v>47</v>
      </c>
      <c r="D619" s="223" t="s">
        <v>61</v>
      </c>
      <c r="E619" s="20" t="s">
        <v>307</v>
      </c>
      <c r="F619" s="20"/>
      <c r="G619" s="7">
        <f>G620</f>
        <v>40</v>
      </c>
      <c r="H619" s="7">
        <f t="shared" si="318"/>
        <v>0</v>
      </c>
      <c r="I619" s="7">
        <f t="shared" si="318"/>
        <v>0</v>
      </c>
    </row>
    <row r="620" spans="1:9" ht="31.5" x14ac:dyDescent="0.25">
      <c r="A620" s="222" t="s">
        <v>655</v>
      </c>
      <c r="B620" s="18"/>
      <c r="C620" s="223" t="s">
        <v>47</v>
      </c>
      <c r="D620" s="223" t="s">
        <v>61</v>
      </c>
      <c r="E620" s="20" t="s">
        <v>308</v>
      </c>
      <c r="F620" s="20"/>
      <c r="G620" s="7">
        <f>G621</f>
        <v>40</v>
      </c>
      <c r="H620" s="7">
        <f t="shared" si="318"/>
        <v>0</v>
      </c>
      <c r="I620" s="7">
        <f t="shared" si="318"/>
        <v>0</v>
      </c>
    </row>
    <row r="621" spans="1:9" x14ac:dyDescent="0.25">
      <c r="A621" s="222" t="s">
        <v>248</v>
      </c>
      <c r="B621" s="18"/>
      <c r="C621" s="223" t="s">
        <v>47</v>
      </c>
      <c r="D621" s="223" t="s">
        <v>61</v>
      </c>
      <c r="E621" s="20" t="s">
        <v>309</v>
      </c>
      <c r="F621" s="20">
        <v>200</v>
      </c>
      <c r="G621" s="7">
        <v>40</v>
      </c>
      <c r="H621" s="7"/>
      <c r="I621" s="7"/>
    </row>
    <row r="622" spans="1:9" ht="31.5" x14ac:dyDescent="0.25">
      <c r="A622" s="88" t="s">
        <v>273</v>
      </c>
      <c r="B622" s="106"/>
      <c r="C622" s="93" t="s">
        <v>47</v>
      </c>
      <c r="D622" s="93" t="s">
        <v>61</v>
      </c>
      <c r="E622" s="94" t="s">
        <v>271</v>
      </c>
      <c r="F622" s="94"/>
      <c r="G622" s="95">
        <f>G623</f>
        <v>7.5</v>
      </c>
      <c r="H622" s="95"/>
      <c r="I622" s="95"/>
    </row>
    <row r="623" spans="1:9" x14ac:dyDescent="0.25">
      <c r="A623" s="201" t="s">
        <v>166</v>
      </c>
      <c r="B623" s="18"/>
      <c r="C623" s="202" t="s">
        <v>47</v>
      </c>
      <c r="D623" s="202" t="s">
        <v>61</v>
      </c>
      <c r="E623" s="20" t="s">
        <v>594</v>
      </c>
      <c r="F623" s="20"/>
      <c r="G623" s="7">
        <f>G624</f>
        <v>7.5</v>
      </c>
      <c r="H623" s="7"/>
      <c r="I623" s="7"/>
    </row>
    <row r="624" spans="1:9" ht="31.5" x14ac:dyDescent="0.25">
      <c r="A624" s="201" t="s">
        <v>687</v>
      </c>
      <c r="B624" s="18"/>
      <c r="C624" s="202" t="s">
        <v>47</v>
      </c>
      <c r="D624" s="202" t="s">
        <v>61</v>
      </c>
      <c r="E624" s="20" t="s">
        <v>601</v>
      </c>
      <c r="F624" s="20"/>
      <c r="G624" s="7">
        <f>G625</f>
        <v>7.5</v>
      </c>
      <c r="H624" s="7"/>
      <c r="I624" s="7"/>
    </row>
    <row r="625" spans="1:9" x14ac:dyDescent="0.25">
      <c r="A625" s="201" t="s">
        <v>248</v>
      </c>
      <c r="B625" s="18"/>
      <c r="C625" s="202" t="s">
        <v>47</v>
      </c>
      <c r="D625" s="202" t="s">
        <v>61</v>
      </c>
      <c r="E625" s="20" t="s">
        <v>685</v>
      </c>
      <c r="F625" s="20"/>
      <c r="G625" s="7">
        <f>G626</f>
        <v>7.5</v>
      </c>
      <c r="H625" s="7"/>
      <c r="I625" s="7"/>
    </row>
    <row r="626" spans="1:9" ht="31.5" x14ac:dyDescent="0.25">
      <c r="A626" s="2" t="s">
        <v>22</v>
      </c>
      <c r="B626" s="18"/>
      <c r="C626" s="202" t="s">
        <v>47</v>
      </c>
      <c r="D626" s="202" t="s">
        <v>61</v>
      </c>
      <c r="E626" s="20" t="s">
        <v>685</v>
      </c>
      <c r="F626" s="20">
        <v>200</v>
      </c>
      <c r="G626" s="7">
        <v>7.5</v>
      </c>
      <c r="H626" s="7"/>
      <c r="I626" s="7"/>
    </row>
    <row r="627" spans="1:9" x14ac:dyDescent="0.25">
      <c r="A627" s="201" t="s">
        <v>74</v>
      </c>
      <c r="B627" s="18"/>
      <c r="C627" s="202" t="s">
        <v>47</v>
      </c>
      <c r="D627" s="202" t="s">
        <v>64</v>
      </c>
      <c r="E627" s="20"/>
      <c r="F627" s="202"/>
      <c r="G627" s="7">
        <f t="shared" ref="G627:I627" si="319">SUM(G628)</f>
        <v>0</v>
      </c>
      <c r="H627" s="7">
        <f t="shared" si="319"/>
        <v>9750</v>
      </c>
      <c r="I627" s="7">
        <f t="shared" si="319"/>
        <v>0</v>
      </c>
    </row>
    <row r="628" spans="1:9" s="96" customFormat="1" ht="31.5" x14ac:dyDescent="0.25">
      <c r="A628" s="88" t="s">
        <v>259</v>
      </c>
      <c r="B628" s="106"/>
      <c r="C628" s="93" t="s">
        <v>47</v>
      </c>
      <c r="D628" s="93" t="s">
        <v>64</v>
      </c>
      <c r="E628" s="94" t="s">
        <v>156</v>
      </c>
      <c r="F628" s="94"/>
      <c r="G628" s="95">
        <f>G629</f>
        <v>0</v>
      </c>
      <c r="H628" s="95">
        <f t="shared" ref="H628:I628" si="320">H629</f>
        <v>9750</v>
      </c>
      <c r="I628" s="95">
        <f t="shared" si="320"/>
        <v>0</v>
      </c>
    </row>
    <row r="629" spans="1:9" x14ac:dyDescent="0.25">
      <c r="A629" s="22" t="s">
        <v>318</v>
      </c>
      <c r="B629" s="3"/>
      <c r="C629" s="3" t="s">
        <v>47</v>
      </c>
      <c r="D629" s="3" t="s">
        <v>64</v>
      </c>
      <c r="E629" s="4" t="s">
        <v>319</v>
      </c>
      <c r="F629" s="3"/>
      <c r="G629" s="5">
        <f>G630</f>
        <v>0</v>
      </c>
      <c r="H629" s="5">
        <f t="shared" ref="H629:I629" si="321">H630</f>
        <v>9750</v>
      </c>
      <c r="I629" s="5">
        <f t="shared" si="321"/>
        <v>0</v>
      </c>
    </row>
    <row r="630" spans="1:9" x14ac:dyDescent="0.25">
      <c r="A630" s="50" t="s">
        <v>320</v>
      </c>
      <c r="B630" s="3"/>
      <c r="C630" s="3" t="s">
        <v>47</v>
      </c>
      <c r="D630" s="3" t="s">
        <v>64</v>
      </c>
      <c r="E630" s="20" t="s">
        <v>321</v>
      </c>
      <c r="F630" s="3"/>
      <c r="G630" s="5">
        <f>G631</f>
        <v>0</v>
      </c>
      <c r="H630" s="5">
        <f t="shared" ref="H630:I630" si="322">H631</f>
        <v>9750</v>
      </c>
      <c r="I630" s="5">
        <f t="shared" si="322"/>
        <v>0</v>
      </c>
    </row>
    <row r="631" spans="1:9" ht="31.5" x14ac:dyDescent="0.25">
      <c r="A631" s="50" t="s">
        <v>322</v>
      </c>
      <c r="B631" s="3"/>
      <c r="C631" s="3" t="s">
        <v>47</v>
      </c>
      <c r="D631" s="3" t="s">
        <v>64</v>
      </c>
      <c r="E631" s="20" t="s">
        <v>323</v>
      </c>
      <c r="F631" s="3"/>
      <c r="G631" s="5">
        <f>G632</f>
        <v>0</v>
      </c>
      <c r="H631" s="5">
        <f t="shared" ref="H631:I631" si="323">H632</f>
        <v>9750</v>
      </c>
      <c r="I631" s="5">
        <f t="shared" si="323"/>
        <v>0</v>
      </c>
    </row>
    <row r="632" spans="1:9" ht="31.5" x14ac:dyDescent="0.25">
      <c r="A632" s="21" t="s">
        <v>100</v>
      </c>
      <c r="B632" s="3"/>
      <c r="C632" s="3" t="s">
        <v>47</v>
      </c>
      <c r="D632" s="3" t="s">
        <v>64</v>
      </c>
      <c r="E632" s="20" t="s">
        <v>323</v>
      </c>
      <c r="F632" s="3" t="s">
        <v>95</v>
      </c>
      <c r="G632" s="5"/>
      <c r="H632" s="5">
        <v>9750</v>
      </c>
      <c r="I632" s="5"/>
    </row>
    <row r="633" spans="1:9" x14ac:dyDescent="0.25">
      <c r="A633" s="2" t="s">
        <v>134</v>
      </c>
      <c r="B633" s="3"/>
      <c r="C633" s="202" t="s">
        <v>9</v>
      </c>
      <c r="D633" s="202"/>
      <c r="E633" s="202"/>
      <c r="F633" s="3"/>
      <c r="G633" s="5">
        <f>G634</f>
        <v>1965.7999999999993</v>
      </c>
      <c r="H633" s="5">
        <f t="shared" ref="H633:I633" si="324">H634</f>
        <v>197384</v>
      </c>
      <c r="I633" s="5">
        <f t="shared" si="324"/>
        <v>0</v>
      </c>
    </row>
    <row r="634" spans="1:9" x14ac:dyDescent="0.25">
      <c r="A634" s="2" t="s">
        <v>75</v>
      </c>
      <c r="B634" s="3"/>
      <c r="C634" s="202" t="s">
        <v>9</v>
      </c>
      <c r="D634" s="202" t="s">
        <v>17</v>
      </c>
      <c r="E634" s="202"/>
      <c r="F634" s="3"/>
      <c r="G634" s="5">
        <f>SUM(G643)+G635</f>
        <v>1965.7999999999993</v>
      </c>
      <c r="H634" s="5">
        <f t="shared" ref="H634:I634" si="325">SUM(H643)+H635</f>
        <v>197384</v>
      </c>
      <c r="I634" s="5">
        <f t="shared" si="325"/>
        <v>0</v>
      </c>
    </row>
    <row r="635" spans="1:9" s="96" customFormat="1" ht="31.5" x14ac:dyDescent="0.25">
      <c r="A635" s="88" t="s">
        <v>726</v>
      </c>
      <c r="B635" s="106"/>
      <c r="C635" s="93" t="s">
        <v>9</v>
      </c>
      <c r="D635" s="93" t="s">
        <v>17</v>
      </c>
      <c r="E635" s="94" t="s">
        <v>150</v>
      </c>
      <c r="F635" s="94"/>
      <c r="G635" s="95">
        <f>SUM(G637)</f>
        <v>0</v>
      </c>
      <c r="H635" s="95">
        <f t="shared" ref="H635:I635" si="326">SUM(H637)</f>
        <v>132972.9</v>
      </c>
      <c r="I635" s="95">
        <f t="shared" si="326"/>
        <v>0</v>
      </c>
    </row>
    <row r="636" spans="1:9" x14ac:dyDescent="0.25">
      <c r="A636" s="201" t="s">
        <v>205</v>
      </c>
      <c r="B636" s="202"/>
      <c r="C636" s="202" t="s">
        <v>9</v>
      </c>
      <c r="D636" s="202" t="s">
        <v>17</v>
      </c>
      <c r="E636" s="202" t="s">
        <v>605</v>
      </c>
      <c r="F636" s="202"/>
      <c r="G636" s="7">
        <f>SUM(G637)</f>
        <v>0</v>
      </c>
      <c r="H636" s="7">
        <f t="shared" ref="H636:I636" si="327">SUM(H637)</f>
        <v>132972.9</v>
      </c>
      <c r="I636" s="7">
        <f t="shared" si="327"/>
        <v>0</v>
      </c>
    </row>
    <row r="637" spans="1:9" x14ac:dyDescent="0.25">
      <c r="A637" s="201" t="s">
        <v>481</v>
      </c>
      <c r="B637" s="18"/>
      <c r="C637" s="202" t="s">
        <v>9</v>
      </c>
      <c r="D637" s="202" t="s">
        <v>17</v>
      </c>
      <c r="E637" s="20" t="s">
        <v>606</v>
      </c>
      <c r="F637" s="20"/>
      <c r="G637" s="7">
        <f>G638</f>
        <v>0</v>
      </c>
      <c r="H637" s="7">
        <f t="shared" ref="H637:I638" si="328">H638</f>
        <v>132972.9</v>
      </c>
      <c r="I637" s="7">
        <f t="shared" si="328"/>
        <v>0</v>
      </c>
    </row>
    <row r="638" spans="1:9" ht="47.25" x14ac:dyDescent="0.25">
      <c r="A638" s="201" t="s">
        <v>604</v>
      </c>
      <c r="B638" s="18"/>
      <c r="C638" s="202" t="s">
        <v>9</v>
      </c>
      <c r="D638" s="202" t="s">
        <v>17</v>
      </c>
      <c r="E638" s="20" t="s">
        <v>607</v>
      </c>
      <c r="F638" s="20"/>
      <c r="G638" s="7">
        <f>G639</f>
        <v>0</v>
      </c>
      <c r="H638" s="7">
        <f t="shared" si="328"/>
        <v>132972.9</v>
      </c>
      <c r="I638" s="7">
        <f t="shared" si="328"/>
        <v>0</v>
      </c>
    </row>
    <row r="639" spans="1:9" ht="31.5" x14ac:dyDescent="0.25">
      <c r="A639" s="2" t="s">
        <v>100</v>
      </c>
      <c r="B639" s="18"/>
      <c r="C639" s="202" t="s">
        <v>9</v>
      </c>
      <c r="D639" s="202" t="s">
        <v>17</v>
      </c>
      <c r="E639" s="20" t="s">
        <v>607</v>
      </c>
      <c r="F639" s="20">
        <v>400</v>
      </c>
      <c r="G639" s="7"/>
      <c r="H639" s="7">
        <v>132972.9</v>
      </c>
      <c r="I639" s="7"/>
    </row>
    <row r="640" spans="1:9" s="96" customFormat="1" ht="31.5" x14ac:dyDescent="0.25">
      <c r="A640" s="88" t="s">
        <v>259</v>
      </c>
      <c r="B640" s="106"/>
      <c r="C640" s="93" t="s">
        <v>9</v>
      </c>
      <c r="D640" s="93" t="s">
        <v>17</v>
      </c>
      <c r="E640" s="94" t="s">
        <v>156</v>
      </c>
      <c r="F640" s="94"/>
      <c r="G640" s="95">
        <f>G641</f>
        <v>1965.7999999999993</v>
      </c>
      <c r="H640" s="95">
        <f t="shared" ref="H640:I640" si="329">H641</f>
        <v>64411.1</v>
      </c>
      <c r="I640" s="95">
        <f t="shared" si="329"/>
        <v>0</v>
      </c>
    </row>
    <row r="641" spans="1:9" x14ac:dyDescent="0.25">
      <c r="A641" s="201" t="s">
        <v>318</v>
      </c>
      <c r="B641" s="18"/>
      <c r="C641" s="202" t="s">
        <v>9</v>
      </c>
      <c r="D641" s="202" t="s">
        <v>17</v>
      </c>
      <c r="E641" s="20" t="s">
        <v>319</v>
      </c>
      <c r="F641" s="20"/>
      <c r="G641" s="7">
        <f>G642</f>
        <v>1965.7999999999993</v>
      </c>
      <c r="H641" s="7">
        <f t="shared" ref="H641:I641" si="330">H642</f>
        <v>64411.1</v>
      </c>
      <c r="I641" s="7">
        <f t="shared" si="330"/>
        <v>0</v>
      </c>
    </row>
    <row r="642" spans="1:9" ht="47.25" x14ac:dyDescent="0.25">
      <c r="A642" s="50" t="s">
        <v>331</v>
      </c>
      <c r="B642" s="3"/>
      <c r="C642" s="202" t="s">
        <v>9</v>
      </c>
      <c r="D642" s="202" t="s">
        <v>17</v>
      </c>
      <c r="E642" s="20" t="s">
        <v>332</v>
      </c>
      <c r="F642" s="3"/>
      <c r="G642" s="5">
        <f>G643</f>
        <v>1965.7999999999993</v>
      </c>
      <c r="H642" s="5">
        <f t="shared" ref="H642:I642" si="331">H643</f>
        <v>64411.1</v>
      </c>
      <c r="I642" s="5">
        <f t="shared" si="331"/>
        <v>0</v>
      </c>
    </row>
    <row r="643" spans="1:9" x14ac:dyDescent="0.25">
      <c r="A643" s="2" t="s">
        <v>232</v>
      </c>
      <c r="B643" s="3"/>
      <c r="C643" s="202" t="s">
        <v>9</v>
      </c>
      <c r="D643" s="202" t="s">
        <v>17</v>
      </c>
      <c r="E643" s="20" t="s">
        <v>333</v>
      </c>
      <c r="F643" s="3"/>
      <c r="G643" s="5">
        <f>G644</f>
        <v>1965.7999999999993</v>
      </c>
      <c r="H643" s="5">
        <f t="shared" ref="H643:I643" si="332">H644</f>
        <v>64411.1</v>
      </c>
      <c r="I643" s="5">
        <f t="shared" si="332"/>
        <v>0</v>
      </c>
    </row>
    <row r="644" spans="1:9" ht="31.5" x14ac:dyDescent="0.25">
      <c r="A644" s="2" t="s">
        <v>22</v>
      </c>
      <c r="B644" s="3"/>
      <c r="C644" s="202" t="s">
        <v>9</v>
      </c>
      <c r="D644" s="202" t="s">
        <v>17</v>
      </c>
      <c r="E644" s="20" t="s">
        <v>333</v>
      </c>
      <c r="F644" s="3" t="s">
        <v>32</v>
      </c>
      <c r="G644" s="5">
        <f>30699.6-28733.8</f>
        <v>1965.7999999999993</v>
      </c>
      <c r="H644" s="5">
        <f>36600+27811.1</f>
        <v>64411.1</v>
      </c>
      <c r="I644" s="5"/>
    </row>
    <row r="645" spans="1:9" x14ac:dyDescent="0.25">
      <c r="A645" s="201" t="s">
        <v>13</v>
      </c>
      <c r="B645" s="18"/>
      <c r="C645" s="202" t="s">
        <v>14</v>
      </c>
      <c r="D645" s="202"/>
      <c r="E645" s="20"/>
      <c r="F645" s="20"/>
      <c r="G645" s="7">
        <f>G646+G658</f>
        <v>99752.799999999988</v>
      </c>
      <c r="H645" s="7">
        <f t="shared" ref="H645:I645" si="333">H646+H658</f>
        <v>105082.4</v>
      </c>
      <c r="I645" s="7">
        <f t="shared" si="333"/>
        <v>105088.9</v>
      </c>
    </row>
    <row r="646" spans="1:9" x14ac:dyDescent="0.25">
      <c r="A646" s="201" t="s">
        <v>76</v>
      </c>
      <c r="B646" s="18"/>
      <c r="C646" s="202" t="s">
        <v>14</v>
      </c>
      <c r="D646" s="202" t="s">
        <v>7</v>
      </c>
      <c r="E646" s="202"/>
      <c r="F646" s="202"/>
      <c r="G646" s="7">
        <f>G647</f>
        <v>99752.799999999988</v>
      </c>
      <c r="H646" s="7">
        <f t="shared" ref="H646:I646" si="334">H647</f>
        <v>104582.39999999999</v>
      </c>
      <c r="I646" s="7">
        <f t="shared" si="334"/>
        <v>104588.9</v>
      </c>
    </row>
    <row r="647" spans="1:9" s="96" customFormat="1" ht="31.5" x14ac:dyDescent="0.25">
      <c r="A647" s="88" t="s">
        <v>721</v>
      </c>
      <c r="B647" s="106"/>
      <c r="C647" s="93" t="s">
        <v>14</v>
      </c>
      <c r="D647" s="93" t="s">
        <v>7</v>
      </c>
      <c r="E647" s="94" t="s">
        <v>160</v>
      </c>
      <c r="F647" s="93"/>
      <c r="G647" s="95">
        <f>G648+G652</f>
        <v>99752.799999999988</v>
      </c>
      <c r="H647" s="95">
        <f t="shared" ref="H647:I647" si="335">H648+H652</f>
        <v>104582.39999999999</v>
      </c>
      <c r="I647" s="95">
        <f t="shared" si="335"/>
        <v>104588.9</v>
      </c>
    </row>
    <row r="648" spans="1:9" x14ac:dyDescent="0.25">
      <c r="A648" s="201" t="s">
        <v>295</v>
      </c>
      <c r="B648" s="18"/>
      <c r="C648" s="202" t="s">
        <v>14</v>
      </c>
      <c r="D648" s="202" t="s">
        <v>7</v>
      </c>
      <c r="E648" s="20" t="s">
        <v>292</v>
      </c>
      <c r="F648" s="202"/>
      <c r="G648" s="7">
        <f>G649</f>
        <v>10347.099999999999</v>
      </c>
      <c r="H648" s="7">
        <f t="shared" ref="H648:I648" si="336">H649</f>
        <v>11511.5</v>
      </c>
      <c r="I648" s="7">
        <f t="shared" si="336"/>
        <v>11518</v>
      </c>
    </row>
    <row r="649" spans="1:9" ht="31.5" x14ac:dyDescent="0.25">
      <c r="A649" s="201" t="s">
        <v>296</v>
      </c>
      <c r="B649" s="18"/>
      <c r="C649" s="202" t="s">
        <v>14</v>
      </c>
      <c r="D649" s="202" t="s">
        <v>7</v>
      </c>
      <c r="E649" s="20" t="s">
        <v>293</v>
      </c>
      <c r="F649" s="202"/>
      <c r="G649" s="7">
        <f>G650</f>
        <v>10347.099999999999</v>
      </c>
      <c r="H649" s="7">
        <f t="shared" ref="H649:I649" si="337">H650</f>
        <v>11511.5</v>
      </c>
      <c r="I649" s="7">
        <f t="shared" si="337"/>
        <v>11518</v>
      </c>
    </row>
    <row r="650" spans="1:9" x14ac:dyDescent="0.25">
      <c r="A650" s="201" t="s">
        <v>334</v>
      </c>
      <c r="B650" s="18"/>
      <c r="C650" s="202" t="s">
        <v>14</v>
      </c>
      <c r="D650" s="202" t="s">
        <v>7</v>
      </c>
      <c r="E650" s="20" t="s">
        <v>294</v>
      </c>
      <c r="F650" s="202"/>
      <c r="G650" s="7">
        <f>G651</f>
        <v>10347.099999999999</v>
      </c>
      <c r="H650" s="7">
        <f t="shared" ref="H650:I650" si="338">H651</f>
        <v>11511.5</v>
      </c>
      <c r="I650" s="7">
        <f t="shared" si="338"/>
        <v>11518</v>
      </c>
    </row>
    <row r="651" spans="1:9" x14ac:dyDescent="0.25">
      <c r="A651" s="201" t="s">
        <v>19</v>
      </c>
      <c r="B651" s="18"/>
      <c r="C651" s="202" t="s">
        <v>14</v>
      </c>
      <c r="D651" s="202" t="s">
        <v>7</v>
      </c>
      <c r="E651" s="20" t="s">
        <v>294</v>
      </c>
      <c r="F651" s="202" t="s">
        <v>39</v>
      </c>
      <c r="G651" s="7">
        <f>11004.8-657.7</f>
        <v>10347.099999999999</v>
      </c>
      <c r="H651" s="7">
        <f>4739+6772.5</f>
        <v>11511.5</v>
      </c>
      <c r="I651" s="7">
        <f>4739+6779</f>
        <v>11518</v>
      </c>
    </row>
    <row r="652" spans="1:9" x14ac:dyDescent="0.25">
      <c r="A652" s="201" t="s">
        <v>166</v>
      </c>
      <c r="B652" s="18"/>
      <c r="C652" s="202" t="s">
        <v>14</v>
      </c>
      <c r="D652" s="202" t="s">
        <v>7</v>
      </c>
      <c r="E652" s="20" t="s">
        <v>163</v>
      </c>
      <c r="F652" s="202"/>
      <c r="G652" s="7">
        <f>G653</f>
        <v>89405.7</v>
      </c>
      <c r="H652" s="7">
        <f t="shared" ref="H652:I652" si="339">H653</f>
        <v>93070.9</v>
      </c>
      <c r="I652" s="7">
        <f t="shared" si="339"/>
        <v>93070.9</v>
      </c>
    </row>
    <row r="653" spans="1:9" ht="63" x14ac:dyDescent="0.25">
      <c r="A653" s="201" t="s">
        <v>289</v>
      </c>
      <c r="B653" s="18"/>
      <c r="C653" s="202" t="s">
        <v>14</v>
      </c>
      <c r="D653" s="202" t="s">
        <v>7</v>
      </c>
      <c r="E653" s="20" t="s">
        <v>209</v>
      </c>
      <c r="F653" s="20"/>
      <c r="G653" s="7">
        <f>SUM(G654+G656)</f>
        <v>89405.7</v>
      </c>
      <c r="H653" s="7">
        <f>SUM(H654+H656)</f>
        <v>93070.9</v>
      </c>
      <c r="I653" s="7">
        <f>SUM(I654+I656)</f>
        <v>93070.9</v>
      </c>
    </row>
    <row r="654" spans="1:9" ht="78.75" x14ac:dyDescent="0.25">
      <c r="A654" s="2" t="s">
        <v>754</v>
      </c>
      <c r="B654" s="18"/>
      <c r="C654" s="202" t="s">
        <v>14</v>
      </c>
      <c r="D654" s="202" t="s">
        <v>7</v>
      </c>
      <c r="E654" s="20" t="s">
        <v>210</v>
      </c>
      <c r="F654" s="20"/>
      <c r="G654" s="7">
        <f>SUM(G655)</f>
        <v>89405.7</v>
      </c>
      <c r="H654" s="7">
        <f>SUM(H655)</f>
        <v>93070.9</v>
      </c>
      <c r="I654" s="7">
        <f>SUM(I655)</f>
        <v>93070.9</v>
      </c>
    </row>
    <row r="655" spans="1:9" ht="31.5" x14ac:dyDescent="0.25">
      <c r="A655" s="2" t="s">
        <v>100</v>
      </c>
      <c r="B655" s="18"/>
      <c r="C655" s="202" t="s">
        <v>14</v>
      </c>
      <c r="D655" s="202" t="s">
        <v>7</v>
      </c>
      <c r="E655" s="20" t="s">
        <v>210</v>
      </c>
      <c r="F655" s="20">
        <v>400</v>
      </c>
      <c r="G655" s="7">
        <v>89405.7</v>
      </c>
      <c r="H655" s="7">
        <v>93070.9</v>
      </c>
      <c r="I655" s="7">
        <v>93070.9</v>
      </c>
    </row>
    <row r="656" spans="1:9" ht="47.25" hidden="1" x14ac:dyDescent="0.25">
      <c r="A656" s="201" t="s">
        <v>96</v>
      </c>
      <c r="B656" s="18"/>
      <c r="C656" s="202" t="s">
        <v>14</v>
      </c>
      <c r="D656" s="202" t="s">
        <v>7</v>
      </c>
      <c r="E656" s="202" t="s">
        <v>211</v>
      </c>
      <c r="F656" s="20"/>
      <c r="G656" s="7">
        <f>SUM(G657)</f>
        <v>0</v>
      </c>
      <c r="H656" s="7">
        <f>SUM(H657)</f>
        <v>0</v>
      </c>
      <c r="I656" s="7">
        <f>SUM(I657)</f>
        <v>0</v>
      </c>
    </row>
    <row r="657" spans="1:9" ht="31.5" hidden="1" x14ac:dyDescent="0.25">
      <c r="A657" s="2" t="s">
        <v>100</v>
      </c>
      <c r="B657" s="18"/>
      <c r="C657" s="202" t="s">
        <v>14</v>
      </c>
      <c r="D657" s="202" t="s">
        <v>7</v>
      </c>
      <c r="E657" s="202" t="s">
        <v>211</v>
      </c>
      <c r="F657" s="202" t="s">
        <v>95</v>
      </c>
      <c r="G657" s="7"/>
      <c r="H657" s="7"/>
      <c r="I657" s="7"/>
    </row>
    <row r="658" spans="1:9" x14ac:dyDescent="0.25">
      <c r="A658" s="201" t="s">
        <v>25</v>
      </c>
      <c r="B658" s="18"/>
      <c r="C658" s="202" t="s">
        <v>14</v>
      </c>
      <c r="D658" s="202" t="s">
        <v>26</v>
      </c>
      <c r="E658" s="20"/>
      <c r="F658" s="20"/>
      <c r="G658" s="7">
        <f>G659</f>
        <v>0</v>
      </c>
      <c r="H658" s="7">
        <f t="shared" ref="H658:I658" si="340">H659</f>
        <v>500</v>
      </c>
      <c r="I658" s="7">
        <f t="shared" si="340"/>
        <v>500</v>
      </c>
    </row>
    <row r="659" spans="1:9" s="96" customFormat="1" ht="31.5" x14ac:dyDescent="0.25">
      <c r="A659" s="88" t="s">
        <v>213</v>
      </c>
      <c r="B659" s="92"/>
      <c r="C659" s="93" t="s">
        <v>14</v>
      </c>
      <c r="D659" s="93" t="s">
        <v>26</v>
      </c>
      <c r="E659" s="94" t="s">
        <v>212</v>
      </c>
      <c r="F659" s="94"/>
      <c r="G659" s="95">
        <f>SUM(G660)</f>
        <v>0</v>
      </c>
      <c r="H659" s="95">
        <f t="shared" ref="H659:I659" si="341">SUM(H660)</f>
        <v>500</v>
      </c>
      <c r="I659" s="95">
        <f t="shared" si="341"/>
        <v>500</v>
      </c>
    </row>
    <row r="660" spans="1:9" x14ac:dyDescent="0.25">
      <c r="A660" s="201" t="s">
        <v>166</v>
      </c>
      <c r="B660" s="23"/>
      <c r="C660" s="202" t="s">
        <v>14</v>
      </c>
      <c r="D660" s="202" t="s">
        <v>26</v>
      </c>
      <c r="E660" s="20" t="s">
        <v>214</v>
      </c>
      <c r="F660" s="20"/>
      <c r="G660" s="7">
        <f>G661</f>
        <v>0</v>
      </c>
      <c r="H660" s="7">
        <f t="shared" ref="H660:I660" si="342">H661</f>
        <v>500</v>
      </c>
      <c r="I660" s="7">
        <f t="shared" si="342"/>
        <v>500</v>
      </c>
    </row>
    <row r="661" spans="1:9" ht="31.5" x14ac:dyDescent="0.25">
      <c r="A661" s="201" t="s">
        <v>237</v>
      </c>
      <c r="B661" s="23"/>
      <c r="C661" s="202" t="s">
        <v>14</v>
      </c>
      <c r="D661" s="202" t="s">
        <v>26</v>
      </c>
      <c r="E661" s="20" t="s">
        <v>238</v>
      </c>
      <c r="F661" s="20"/>
      <c r="G661" s="7">
        <f>SUM(G662)</f>
        <v>0</v>
      </c>
      <c r="H661" s="7">
        <f t="shared" ref="H661:I662" si="343">SUM(H662)</f>
        <v>500</v>
      </c>
      <c r="I661" s="7">
        <f t="shared" si="343"/>
        <v>500</v>
      </c>
    </row>
    <row r="662" spans="1:9" x14ac:dyDescent="0.25">
      <c r="A662" s="201" t="s">
        <v>18</v>
      </c>
      <c r="B662" s="111"/>
      <c r="C662" s="202" t="s">
        <v>14</v>
      </c>
      <c r="D662" s="202" t="s">
        <v>26</v>
      </c>
      <c r="E662" s="20" t="s">
        <v>275</v>
      </c>
      <c r="F662" s="20"/>
      <c r="G662" s="7">
        <f>SUM(G663)</f>
        <v>0</v>
      </c>
      <c r="H662" s="7">
        <f t="shared" si="343"/>
        <v>500</v>
      </c>
      <c r="I662" s="7">
        <f t="shared" si="343"/>
        <v>500</v>
      </c>
    </row>
    <row r="663" spans="1:9" ht="31.5" x14ac:dyDescent="0.25">
      <c r="A663" s="22" t="s">
        <v>90</v>
      </c>
      <c r="B663" s="111"/>
      <c r="C663" s="202" t="s">
        <v>14</v>
      </c>
      <c r="D663" s="202" t="s">
        <v>26</v>
      </c>
      <c r="E663" s="20" t="s">
        <v>275</v>
      </c>
      <c r="F663" s="20">
        <v>600</v>
      </c>
      <c r="G663" s="7"/>
      <c r="H663" s="7">
        <v>500</v>
      </c>
      <c r="I663" s="7">
        <v>500</v>
      </c>
    </row>
    <row r="664" spans="1:9" x14ac:dyDescent="0.25">
      <c r="A664" s="2" t="s">
        <v>98</v>
      </c>
      <c r="B664" s="3"/>
      <c r="C664" s="202" t="s">
        <v>62</v>
      </c>
      <c r="D664" s="202" t="s">
        <v>15</v>
      </c>
      <c r="E664" s="202"/>
      <c r="F664" s="202"/>
      <c r="G664" s="7">
        <f>SUM(G665)</f>
        <v>84457.900000000009</v>
      </c>
      <c r="H664" s="7">
        <f t="shared" ref="H664:I664" si="344">SUM(H665)</f>
        <v>6718.8</v>
      </c>
      <c r="I664" s="7">
        <f t="shared" si="344"/>
        <v>0</v>
      </c>
    </row>
    <row r="665" spans="1:9" x14ac:dyDescent="0.25">
      <c r="A665" s="112" t="s">
        <v>80</v>
      </c>
      <c r="B665" s="3"/>
      <c r="C665" s="202" t="s">
        <v>62</v>
      </c>
      <c r="D665" s="202" t="s">
        <v>61</v>
      </c>
      <c r="E665" s="202"/>
      <c r="F665" s="202"/>
      <c r="G665" s="7">
        <f>G666</f>
        <v>84457.900000000009</v>
      </c>
      <c r="H665" s="7">
        <f t="shared" ref="H665:I665" si="345">H666</f>
        <v>6718.8</v>
      </c>
      <c r="I665" s="7">
        <f t="shared" si="345"/>
        <v>0</v>
      </c>
    </row>
    <row r="666" spans="1:9" s="96" customFormat="1" ht="31.5" x14ac:dyDescent="0.25">
      <c r="A666" s="88" t="s">
        <v>259</v>
      </c>
      <c r="B666" s="106"/>
      <c r="C666" s="93" t="s">
        <v>62</v>
      </c>
      <c r="D666" s="93" t="s">
        <v>61</v>
      </c>
      <c r="E666" s="94" t="s">
        <v>156</v>
      </c>
      <c r="F666" s="94"/>
      <c r="G666" s="95">
        <f>G671+G667</f>
        <v>84457.900000000009</v>
      </c>
      <c r="H666" s="95">
        <f t="shared" ref="H666:I666" si="346">H671+H667</f>
        <v>6718.8</v>
      </c>
      <c r="I666" s="95">
        <f t="shared" si="346"/>
        <v>0</v>
      </c>
    </row>
    <row r="667" spans="1:9" x14ac:dyDescent="0.25">
      <c r="A667" s="201" t="s">
        <v>295</v>
      </c>
      <c r="B667" s="18"/>
      <c r="C667" s="202" t="s">
        <v>62</v>
      </c>
      <c r="D667" s="202" t="s">
        <v>61</v>
      </c>
      <c r="E667" s="20" t="s">
        <v>662</v>
      </c>
      <c r="F667" s="20"/>
      <c r="G667" s="7">
        <f>G668</f>
        <v>79771.3</v>
      </c>
      <c r="H667" s="7">
        <f t="shared" ref="H667:I667" si="347">H668</f>
        <v>0</v>
      </c>
      <c r="I667" s="7">
        <f t="shared" si="347"/>
        <v>0</v>
      </c>
    </row>
    <row r="668" spans="1:9" x14ac:dyDescent="0.25">
      <c r="A668" s="201" t="s">
        <v>669</v>
      </c>
      <c r="B668" s="18"/>
      <c r="C668" s="202" t="s">
        <v>62</v>
      </c>
      <c r="D668" s="202" t="s">
        <v>61</v>
      </c>
      <c r="E668" s="20" t="s">
        <v>666</v>
      </c>
      <c r="F668" s="20"/>
      <c r="G668" s="7">
        <f>G669</f>
        <v>79771.3</v>
      </c>
      <c r="H668" s="7">
        <f t="shared" ref="H668:I668" si="348">H669</f>
        <v>0</v>
      </c>
      <c r="I668" s="7">
        <f t="shared" si="348"/>
        <v>0</v>
      </c>
    </row>
    <row r="669" spans="1:9" ht="31.5" x14ac:dyDescent="0.25">
      <c r="A669" s="201" t="s">
        <v>667</v>
      </c>
      <c r="B669" s="18"/>
      <c r="C669" s="202" t="s">
        <v>62</v>
      </c>
      <c r="D669" s="202" t="s">
        <v>61</v>
      </c>
      <c r="E669" s="20" t="s">
        <v>668</v>
      </c>
      <c r="F669" s="20"/>
      <c r="G669" s="7">
        <f>G670</f>
        <v>79771.3</v>
      </c>
      <c r="H669" s="7">
        <f t="shared" ref="H669:I669" si="349">H670</f>
        <v>0</v>
      </c>
      <c r="I669" s="7">
        <f t="shared" si="349"/>
        <v>0</v>
      </c>
    </row>
    <row r="670" spans="1:9" ht="31.5" x14ac:dyDescent="0.25">
      <c r="A670" s="201" t="s">
        <v>100</v>
      </c>
      <c r="B670" s="18"/>
      <c r="C670" s="202" t="s">
        <v>62</v>
      </c>
      <c r="D670" s="202" t="s">
        <v>61</v>
      </c>
      <c r="E670" s="20" t="s">
        <v>668</v>
      </c>
      <c r="F670" s="20">
        <v>400</v>
      </c>
      <c r="G670" s="7">
        <v>79771.3</v>
      </c>
      <c r="H670" s="7"/>
      <c r="I670" s="7"/>
    </row>
    <row r="671" spans="1:9" x14ac:dyDescent="0.25">
      <c r="A671" s="22" t="s">
        <v>318</v>
      </c>
      <c r="B671" s="3"/>
      <c r="C671" s="3" t="s">
        <v>62</v>
      </c>
      <c r="D671" s="3" t="s">
        <v>61</v>
      </c>
      <c r="E671" s="4" t="s">
        <v>319</v>
      </c>
      <c r="F671" s="3"/>
      <c r="G671" s="5">
        <f>G672</f>
        <v>4686.5999999999995</v>
      </c>
      <c r="H671" s="5">
        <f t="shared" ref="H671:I671" si="350">H672</f>
        <v>6718.8</v>
      </c>
      <c r="I671" s="5">
        <f t="shared" si="350"/>
        <v>0</v>
      </c>
    </row>
    <row r="672" spans="1:9" x14ac:dyDescent="0.25">
      <c r="A672" s="50" t="s">
        <v>320</v>
      </c>
      <c r="B672" s="3"/>
      <c r="C672" s="3" t="s">
        <v>62</v>
      </c>
      <c r="D672" s="3" t="s">
        <v>61</v>
      </c>
      <c r="E672" s="20" t="s">
        <v>321</v>
      </c>
      <c r="F672" s="3"/>
      <c r="G672" s="5">
        <f>G673</f>
        <v>4686.5999999999995</v>
      </c>
      <c r="H672" s="5">
        <f t="shared" ref="H672:I672" si="351">H673</f>
        <v>6718.8</v>
      </c>
      <c r="I672" s="5">
        <f t="shared" si="351"/>
        <v>0</v>
      </c>
    </row>
    <row r="673" spans="1:9" ht="31.5" x14ac:dyDescent="0.25">
      <c r="A673" s="50" t="s">
        <v>322</v>
      </c>
      <c r="B673" s="3"/>
      <c r="C673" s="3" t="s">
        <v>62</v>
      </c>
      <c r="D673" s="3" t="s">
        <v>61</v>
      </c>
      <c r="E673" s="20" t="s">
        <v>323</v>
      </c>
      <c r="F673" s="3"/>
      <c r="G673" s="5">
        <f>G674</f>
        <v>4686.5999999999995</v>
      </c>
      <c r="H673" s="5">
        <f t="shared" ref="H673:I673" si="352">H674</f>
        <v>6718.8</v>
      </c>
      <c r="I673" s="5">
        <f t="shared" si="352"/>
        <v>0</v>
      </c>
    </row>
    <row r="674" spans="1:9" ht="31.5" x14ac:dyDescent="0.25">
      <c r="A674" s="21" t="s">
        <v>100</v>
      </c>
      <c r="B674" s="3"/>
      <c r="C674" s="3" t="s">
        <v>62</v>
      </c>
      <c r="D674" s="3" t="s">
        <v>61</v>
      </c>
      <c r="E674" s="20" t="s">
        <v>323</v>
      </c>
      <c r="F674" s="3" t="s">
        <v>95</v>
      </c>
      <c r="G674" s="5">
        <f>11545.3-6858.7</f>
        <v>4686.5999999999995</v>
      </c>
      <c r="H674" s="5">
        <f>2400+4318.8</f>
        <v>6718.8</v>
      </c>
      <c r="I674" s="48"/>
    </row>
    <row r="675" spans="1:9" ht="31.5" x14ac:dyDescent="0.25">
      <c r="A675" s="61" t="s">
        <v>961</v>
      </c>
      <c r="B675" s="62" t="s">
        <v>87</v>
      </c>
      <c r="C675" s="62"/>
      <c r="D675" s="62"/>
      <c r="E675" s="62"/>
      <c r="F675" s="62"/>
      <c r="G675" s="63">
        <f>G676+G702+G707+G714+G719</f>
        <v>111665.70000000001</v>
      </c>
      <c r="H675" s="63">
        <f t="shared" ref="H675:I675" si="353">H676+H702+H707+H714+H719</f>
        <v>132392.1</v>
      </c>
      <c r="I675" s="63">
        <f t="shared" si="353"/>
        <v>285021.90000000002</v>
      </c>
    </row>
    <row r="676" spans="1:9" x14ac:dyDescent="0.25">
      <c r="A676" s="201" t="s">
        <v>29</v>
      </c>
      <c r="B676" s="3"/>
      <c r="C676" s="202" t="s">
        <v>17</v>
      </c>
      <c r="D676" s="202"/>
      <c r="E676" s="202"/>
      <c r="F676" s="20"/>
      <c r="G676" s="7">
        <f>SUM(G677+G684+G688)</f>
        <v>89937.400000000023</v>
      </c>
      <c r="H676" s="7">
        <f>SUM(H677+H684+H688)</f>
        <v>75868.100000000006</v>
      </c>
      <c r="I676" s="7">
        <f>SUM(I677+I684+I688)</f>
        <v>194497.9</v>
      </c>
    </row>
    <row r="677" spans="1:9" ht="31.5" x14ac:dyDescent="0.25">
      <c r="A677" s="201" t="s">
        <v>40</v>
      </c>
      <c r="B677" s="3"/>
      <c r="C677" s="202" t="s">
        <v>17</v>
      </c>
      <c r="D677" s="202" t="s">
        <v>26</v>
      </c>
      <c r="E677" s="20"/>
      <c r="F677" s="20"/>
      <c r="G677" s="7">
        <f t="shared" ref="G677:I677" si="354">SUM(G678)</f>
        <v>65733.400000000009</v>
      </c>
      <c r="H677" s="7">
        <f t="shared" si="354"/>
        <v>48323.5</v>
      </c>
      <c r="I677" s="7">
        <f t="shared" si="354"/>
        <v>48323.100000000006</v>
      </c>
    </row>
    <row r="678" spans="1:9" s="96" customFormat="1" ht="31.5" x14ac:dyDescent="0.25">
      <c r="A678" s="88" t="s">
        <v>111</v>
      </c>
      <c r="B678" s="97"/>
      <c r="C678" s="93" t="s">
        <v>17</v>
      </c>
      <c r="D678" s="93" t="s">
        <v>26</v>
      </c>
      <c r="E678" s="94" t="s">
        <v>215</v>
      </c>
      <c r="F678" s="94"/>
      <c r="G678" s="95">
        <f>G679</f>
        <v>65733.400000000009</v>
      </c>
      <c r="H678" s="95">
        <f t="shared" ref="H678:I678" si="355">H679</f>
        <v>48323.5</v>
      </c>
      <c r="I678" s="95">
        <f t="shared" si="355"/>
        <v>48323.100000000006</v>
      </c>
    </row>
    <row r="679" spans="1:9" x14ac:dyDescent="0.25">
      <c r="A679" s="201" t="s">
        <v>166</v>
      </c>
      <c r="B679" s="3"/>
      <c r="C679" s="202" t="s">
        <v>17</v>
      </c>
      <c r="D679" s="202" t="s">
        <v>26</v>
      </c>
      <c r="E679" s="20" t="s">
        <v>216</v>
      </c>
      <c r="F679" s="20"/>
      <c r="G679" s="7">
        <f>G680</f>
        <v>65733.400000000009</v>
      </c>
      <c r="H679" s="7">
        <f t="shared" ref="H679:I679" si="356">H680</f>
        <v>48323.5</v>
      </c>
      <c r="I679" s="7">
        <f t="shared" si="356"/>
        <v>48323.100000000006</v>
      </c>
    </row>
    <row r="680" spans="1:9" ht="31.5" x14ac:dyDescent="0.25">
      <c r="A680" s="201" t="s">
        <v>236</v>
      </c>
      <c r="B680" s="3"/>
      <c r="C680" s="202" t="s">
        <v>17</v>
      </c>
      <c r="D680" s="202" t="s">
        <v>26</v>
      </c>
      <c r="E680" s="20" t="s">
        <v>217</v>
      </c>
      <c r="F680" s="20"/>
      <c r="G680" s="7">
        <f>G681</f>
        <v>65733.400000000009</v>
      </c>
      <c r="H680" s="7">
        <f t="shared" ref="H680:I680" si="357">H681</f>
        <v>48323.5</v>
      </c>
      <c r="I680" s="7">
        <f t="shared" si="357"/>
        <v>48323.100000000006</v>
      </c>
    </row>
    <row r="681" spans="1:9" x14ac:dyDescent="0.25">
      <c r="A681" s="201" t="s">
        <v>27</v>
      </c>
      <c r="B681" s="3"/>
      <c r="C681" s="202" t="s">
        <v>17</v>
      </c>
      <c r="D681" s="202" t="s">
        <v>26</v>
      </c>
      <c r="E681" s="202" t="s">
        <v>218</v>
      </c>
      <c r="F681" s="202"/>
      <c r="G681" s="7">
        <f>SUM(G682:G683)</f>
        <v>65733.400000000009</v>
      </c>
      <c r="H681" s="7">
        <f>SUM(H682:H683)</f>
        <v>48323.5</v>
      </c>
      <c r="I681" s="7">
        <f>SUM(I682:I683)</f>
        <v>48323.100000000006</v>
      </c>
    </row>
    <row r="682" spans="1:9" ht="47.25" x14ac:dyDescent="0.25">
      <c r="A682" s="2" t="s">
        <v>21</v>
      </c>
      <c r="B682" s="3"/>
      <c r="C682" s="202" t="s">
        <v>17</v>
      </c>
      <c r="D682" s="202" t="s">
        <v>26</v>
      </c>
      <c r="E682" s="202" t="s">
        <v>218</v>
      </c>
      <c r="F682" s="202" t="s">
        <v>31</v>
      </c>
      <c r="G682" s="7">
        <v>65718.100000000006</v>
      </c>
      <c r="H682" s="7">
        <v>48306.9</v>
      </c>
      <c r="I682" s="7">
        <v>48306.8</v>
      </c>
    </row>
    <row r="683" spans="1:9" ht="31.5" x14ac:dyDescent="0.25">
      <c r="A683" s="201" t="s">
        <v>22</v>
      </c>
      <c r="B683" s="3"/>
      <c r="C683" s="202" t="s">
        <v>17</v>
      </c>
      <c r="D683" s="202" t="s">
        <v>26</v>
      </c>
      <c r="E683" s="202" t="s">
        <v>218</v>
      </c>
      <c r="F683" s="202" t="s">
        <v>32</v>
      </c>
      <c r="G683" s="7">
        <v>15.3</v>
      </c>
      <c r="H683" s="7">
        <v>16.600000000000001</v>
      </c>
      <c r="I683" s="7">
        <v>16.3</v>
      </c>
    </row>
    <row r="684" spans="1:9" x14ac:dyDescent="0.25">
      <c r="A684" s="201" t="s">
        <v>50</v>
      </c>
      <c r="B684" s="3"/>
      <c r="C684" s="202" t="s">
        <v>17</v>
      </c>
      <c r="D684" s="202" t="s">
        <v>62</v>
      </c>
      <c r="E684" s="202"/>
      <c r="F684" s="20"/>
      <c r="G684" s="7">
        <f t="shared" ref="G684:I686" si="358">SUM(G685)</f>
        <v>2024.6</v>
      </c>
      <c r="H684" s="7">
        <f t="shared" si="358"/>
        <v>10000</v>
      </c>
      <c r="I684" s="7">
        <f t="shared" si="358"/>
        <v>10000</v>
      </c>
    </row>
    <row r="685" spans="1:9" x14ac:dyDescent="0.25">
      <c r="A685" s="201" t="s">
        <v>136</v>
      </c>
      <c r="B685" s="3"/>
      <c r="C685" s="202" t="s">
        <v>17</v>
      </c>
      <c r="D685" s="202" t="s">
        <v>62</v>
      </c>
      <c r="E685" s="202" t="s">
        <v>83</v>
      </c>
      <c r="F685" s="20"/>
      <c r="G685" s="7">
        <f t="shared" si="358"/>
        <v>2024.6</v>
      </c>
      <c r="H685" s="7">
        <f t="shared" si="358"/>
        <v>10000</v>
      </c>
      <c r="I685" s="7">
        <f t="shared" si="358"/>
        <v>10000</v>
      </c>
    </row>
    <row r="686" spans="1:9" x14ac:dyDescent="0.25">
      <c r="A686" s="201" t="s">
        <v>129</v>
      </c>
      <c r="B686" s="3"/>
      <c r="C686" s="202" t="s">
        <v>17</v>
      </c>
      <c r="D686" s="202" t="s">
        <v>62</v>
      </c>
      <c r="E686" s="202" t="s">
        <v>84</v>
      </c>
      <c r="F686" s="20"/>
      <c r="G686" s="7">
        <f t="shared" si="358"/>
        <v>2024.6</v>
      </c>
      <c r="H686" s="7">
        <f t="shared" si="358"/>
        <v>10000</v>
      </c>
      <c r="I686" s="7">
        <f t="shared" si="358"/>
        <v>10000</v>
      </c>
    </row>
    <row r="687" spans="1:9" x14ac:dyDescent="0.25">
      <c r="A687" s="201" t="s">
        <v>10</v>
      </c>
      <c r="B687" s="3"/>
      <c r="C687" s="202" t="s">
        <v>17</v>
      </c>
      <c r="D687" s="202" t="s">
        <v>62</v>
      </c>
      <c r="E687" s="202" t="s">
        <v>84</v>
      </c>
      <c r="F687" s="20">
        <v>800</v>
      </c>
      <c r="G687" s="7">
        <f>2624.6-600</f>
        <v>2024.6</v>
      </c>
      <c r="H687" s="7">
        <v>10000</v>
      </c>
      <c r="I687" s="7">
        <v>10000</v>
      </c>
    </row>
    <row r="688" spans="1:9" x14ac:dyDescent="0.25">
      <c r="A688" s="201" t="s">
        <v>33</v>
      </c>
      <c r="B688" s="3"/>
      <c r="C688" s="202" t="s">
        <v>17</v>
      </c>
      <c r="D688" s="202" t="s">
        <v>34</v>
      </c>
      <c r="E688" s="202"/>
      <c r="F688" s="20"/>
      <c r="G688" s="7">
        <f>SUM(G689)+G699</f>
        <v>22179.4</v>
      </c>
      <c r="H688" s="7">
        <f>SUM(H689)+H699</f>
        <v>17544.599999999999</v>
      </c>
      <c r="I688" s="7">
        <f>SUM(I689)+I699</f>
        <v>136174.79999999999</v>
      </c>
    </row>
    <row r="689" spans="1:11" s="96" customFormat="1" ht="31.5" x14ac:dyDescent="0.25">
      <c r="A689" s="88" t="s">
        <v>111</v>
      </c>
      <c r="B689" s="97"/>
      <c r="C689" s="93" t="s">
        <v>17</v>
      </c>
      <c r="D689" s="93" t="s">
        <v>34</v>
      </c>
      <c r="E689" s="94" t="s">
        <v>215</v>
      </c>
      <c r="F689" s="94"/>
      <c r="G689" s="95">
        <f>G690</f>
        <v>14644.6</v>
      </c>
      <c r="H689" s="95">
        <f t="shared" ref="H689:I689" si="359">H690</f>
        <v>17544.599999999999</v>
      </c>
      <c r="I689" s="95">
        <f t="shared" si="359"/>
        <v>18545</v>
      </c>
    </row>
    <row r="690" spans="1:11" x14ac:dyDescent="0.25">
      <c r="A690" s="201" t="s">
        <v>166</v>
      </c>
      <c r="B690" s="3"/>
      <c r="C690" s="202" t="s">
        <v>17</v>
      </c>
      <c r="D690" s="202" t="s">
        <v>34</v>
      </c>
      <c r="E690" s="20" t="s">
        <v>216</v>
      </c>
      <c r="F690" s="20"/>
      <c r="G690" s="7">
        <f>G691</f>
        <v>14644.6</v>
      </c>
      <c r="H690" s="7">
        <f t="shared" ref="H690:I690" si="360">H691</f>
        <v>17544.599999999999</v>
      </c>
      <c r="I690" s="7">
        <f t="shared" si="360"/>
        <v>18545</v>
      </c>
    </row>
    <row r="691" spans="1:11" ht="31.5" x14ac:dyDescent="0.25">
      <c r="A691" s="201" t="s">
        <v>236</v>
      </c>
      <c r="B691" s="3"/>
      <c r="C691" s="202" t="s">
        <v>17</v>
      </c>
      <c r="D691" s="202" t="s">
        <v>34</v>
      </c>
      <c r="E691" s="20" t="s">
        <v>217</v>
      </c>
      <c r="F691" s="20"/>
      <c r="G691" s="7">
        <f>G692+G695+G697</f>
        <v>14644.6</v>
      </c>
      <c r="H691" s="7">
        <f t="shared" ref="H691:I691" si="361">H692+H695+H697</f>
        <v>17544.599999999999</v>
      </c>
      <c r="I691" s="7">
        <f t="shared" si="361"/>
        <v>18545</v>
      </c>
    </row>
    <row r="692" spans="1:11" x14ac:dyDescent="0.25">
      <c r="A692" s="201" t="s">
        <v>35</v>
      </c>
      <c r="B692" s="3"/>
      <c r="C692" s="202" t="s">
        <v>17</v>
      </c>
      <c r="D692" s="202" t="s">
        <v>34</v>
      </c>
      <c r="E692" s="20" t="s">
        <v>219</v>
      </c>
      <c r="F692" s="20"/>
      <c r="G692" s="7">
        <f>SUM(G693:G694)</f>
        <v>181.1</v>
      </c>
      <c r="H692" s="7">
        <f>SUM(H693:H694)</f>
        <v>259.7</v>
      </c>
      <c r="I692" s="7">
        <f>SUM(I693:I694)</f>
        <v>247.4</v>
      </c>
    </row>
    <row r="693" spans="1:11" ht="31.5" x14ac:dyDescent="0.25">
      <c r="A693" s="201" t="s">
        <v>22</v>
      </c>
      <c r="B693" s="3"/>
      <c r="C693" s="202" t="s">
        <v>17</v>
      </c>
      <c r="D693" s="202" t="s">
        <v>34</v>
      </c>
      <c r="E693" s="20" t="s">
        <v>219</v>
      </c>
      <c r="F693" s="20">
        <v>200</v>
      </c>
      <c r="G693" s="7">
        <v>179.7</v>
      </c>
      <c r="H693" s="7">
        <v>258.3</v>
      </c>
      <c r="I693" s="7">
        <v>246</v>
      </c>
    </row>
    <row r="694" spans="1:11" x14ac:dyDescent="0.25">
      <c r="A694" s="201" t="s">
        <v>10</v>
      </c>
      <c r="B694" s="3"/>
      <c r="C694" s="202" t="s">
        <v>17</v>
      </c>
      <c r="D694" s="202" t="s">
        <v>34</v>
      </c>
      <c r="E694" s="20" t="s">
        <v>219</v>
      </c>
      <c r="F694" s="20">
        <v>800</v>
      </c>
      <c r="G694" s="7">
        <v>1.4</v>
      </c>
      <c r="H694" s="7">
        <v>1.4</v>
      </c>
      <c r="I694" s="7">
        <v>1.4</v>
      </c>
    </row>
    <row r="695" spans="1:11" ht="31.5" x14ac:dyDescent="0.25">
      <c r="A695" s="201" t="s">
        <v>37</v>
      </c>
      <c r="B695" s="3"/>
      <c r="C695" s="202" t="s">
        <v>17</v>
      </c>
      <c r="D695" s="202" t="s">
        <v>34</v>
      </c>
      <c r="E695" s="20" t="s">
        <v>220</v>
      </c>
      <c r="F695" s="20"/>
      <c r="G695" s="7">
        <f>SUM(G696)</f>
        <v>253.5</v>
      </c>
      <c r="H695" s="7">
        <f>SUM(H696)</f>
        <v>296.39999999999998</v>
      </c>
      <c r="I695" s="7">
        <f>SUM(I696)</f>
        <v>296.39999999999998</v>
      </c>
    </row>
    <row r="696" spans="1:11" ht="31.5" x14ac:dyDescent="0.25">
      <c r="A696" s="201" t="s">
        <v>22</v>
      </c>
      <c r="B696" s="3"/>
      <c r="C696" s="202" t="s">
        <v>17</v>
      </c>
      <c r="D696" s="202" t="s">
        <v>34</v>
      </c>
      <c r="E696" s="20" t="s">
        <v>220</v>
      </c>
      <c r="F696" s="20">
        <v>200</v>
      </c>
      <c r="G696" s="7">
        <v>253.5</v>
      </c>
      <c r="H696" s="7">
        <v>296.39999999999998</v>
      </c>
      <c r="I696" s="7">
        <v>296.39999999999998</v>
      </c>
    </row>
    <row r="697" spans="1:11" ht="31.5" x14ac:dyDescent="0.25">
      <c r="A697" s="201" t="s">
        <v>38</v>
      </c>
      <c r="B697" s="3"/>
      <c r="C697" s="202" t="s">
        <v>17</v>
      </c>
      <c r="D697" s="202" t="s">
        <v>34</v>
      </c>
      <c r="E697" s="20" t="s">
        <v>221</v>
      </c>
      <c r="F697" s="20"/>
      <c r="G697" s="7">
        <f>SUM(G698:G698)</f>
        <v>14210</v>
      </c>
      <c r="H697" s="7">
        <f>SUM(H698:H698)</f>
        <v>16988.5</v>
      </c>
      <c r="I697" s="7">
        <f>SUM(I698:I698)</f>
        <v>18001.2</v>
      </c>
    </row>
    <row r="698" spans="1:11" ht="31.5" x14ac:dyDescent="0.25">
      <c r="A698" s="201" t="s">
        <v>22</v>
      </c>
      <c r="B698" s="3"/>
      <c r="C698" s="202" t="s">
        <v>17</v>
      </c>
      <c r="D698" s="202" t="s">
        <v>34</v>
      </c>
      <c r="E698" s="20" t="s">
        <v>221</v>
      </c>
      <c r="F698" s="20">
        <v>200</v>
      </c>
      <c r="G698" s="7">
        <v>14210</v>
      </c>
      <c r="H698" s="7">
        <v>16988.5</v>
      </c>
      <c r="I698" s="7">
        <v>18001.2</v>
      </c>
    </row>
    <row r="699" spans="1:11" x14ac:dyDescent="0.25">
      <c r="A699" s="201" t="s">
        <v>136</v>
      </c>
      <c r="B699" s="3"/>
      <c r="C699" s="202" t="s">
        <v>17</v>
      </c>
      <c r="D699" s="202" t="s">
        <v>34</v>
      </c>
      <c r="E699" s="202" t="s">
        <v>83</v>
      </c>
      <c r="F699" s="20"/>
      <c r="G699" s="7">
        <f t="shared" ref="G699:I700" si="362">SUM(G700)</f>
        <v>7534.7999999999993</v>
      </c>
      <c r="H699" s="7">
        <f t="shared" si="362"/>
        <v>0</v>
      </c>
      <c r="I699" s="7">
        <f t="shared" si="362"/>
        <v>117629.8</v>
      </c>
    </row>
    <row r="700" spans="1:11" ht="47.25" x14ac:dyDescent="0.25">
      <c r="A700" s="201" t="s">
        <v>997</v>
      </c>
      <c r="B700" s="3"/>
      <c r="C700" s="202" t="s">
        <v>17</v>
      </c>
      <c r="D700" s="202" t="s">
        <v>34</v>
      </c>
      <c r="E700" s="202" t="s">
        <v>85</v>
      </c>
      <c r="F700" s="20"/>
      <c r="G700" s="7">
        <f t="shared" si="362"/>
        <v>7534.7999999999993</v>
      </c>
      <c r="H700" s="7">
        <f t="shared" si="362"/>
        <v>0</v>
      </c>
      <c r="I700" s="7">
        <f t="shared" si="362"/>
        <v>117629.8</v>
      </c>
    </row>
    <row r="701" spans="1:11" x14ac:dyDescent="0.25">
      <c r="A701" s="201" t="s">
        <v>10</v>
      </c>
      <c r="B701" s="3"/>
      <c r="C701" s="202" t="s">
        <v>17</v>
      </c>
      <c r="D701" s="202" t="s">
        <v>34</v>
      </c>
      <c r="E701" s="202" t="s">
        <v>85</v>
      </c>
      <c r="F701" s="20">
        <v>800</v>
      </c>
      <c r="G701" s="7">
        <f>7561.4-26.6</f>
        <v>7534.7999999999993</v>
      </c>
      <c r="H701" s="7"/>
      <c r="I701" s="7">
        <v>117629.8</v>
      </c>
    </row>
    <row r="702" spans="1:11" x14ac:dyDescent="0.25">
      <c r="A702" s="201" t="s">
        <v>133</v>
      </c>
      <c r="B702" s="18"/>
      <c r="C702" s="202" t="s">
        <v>26</v>
      </c>
      <c r="D702" s="202"/>
      <c r="E702" s="202"/>
      <c r="F702" s="20"/>
      <c r="G702" s="7">
        <f>SUM(G703)</f>
        <v>21575.9</v>
      </c>
      <c r="H702" s="7">
        <f t="shared" ref="H702:I702" si="363">SUM(H703)</f>
        <v>5821.4</v>
      </c>
      <c r="I702" s="7">
        <f t="shared" si="363"/>
        <v>6090.4</v>
      </c>
      <c r="K702" s="86"/>
    </row>
    <row r="703" spans="1:11" x14ac:dyDescent="0.25">
      <c r="A703" s="201" t="s">
        <v>70</v>
      </c>
      <c r="B703" s="18"/>
      <c r="C703" s="202" t="s">
        <v>26</v>
      </c>
      <c r="D703" s="202" t="s">
        <v>61</v>
      </c>
      <c r="E703" s="202"/>
      <c r="F703" s="20"/>
      <c r="G703" s="7">
        <f>SUM(G704)</f>
        <v>21575.9</v>
      </c>
      <c r="H703" s="7">
        <f t="shared" ref="H703:I703" si="364">SUM(H704)</f>
        <v>5821.4</v>
      </c>
      <c r="I703" s="7">
        <f t="shared" si="364"/>
        <v>6090.4</v>
      </c>
    </row>
    <row r="704" spans="1:11" x14ac:dyDescent="0.25">
      <c r="A704" s="201" t="s">
        <v>136</v>
      </c>
      <c r="B704" s="18"/>
      <c r="C704" s="202" t="s">
        <v>26</v>
      </c>
      <c r="D704" s="202" t="s">
        <v>61</v>
      </c>
      <c r="E704" s="202" t="s">
        <v>83</v>
      </c>
      <c r="F704" s="20"/>
      <c r="G704" s="7">
        <f>SUM(G705)</f>
        <v>21575.9</v>
      </c>
      <c r="H704" s="7">
        <f t="shared" ref="H704:I704" si="365">SUM(H705)</f>
        <v>5821.4</v>
      </c>
      <c r="I704" s="7">
        <f t="shared" si="365"/>
        <v>6090.4</v>
      </c>
    </row>
    <row r="705" spans="1:9" x14ac:dyDescent="0.25">
      <c r="A705" s="201" t="s">
        <v>139</v>
      </c>
      <c r="B705" s="18"/>
      <c r="C705" s="202" t="s">
        <v>26</v>
      </c>
      <c r="D705" s="202" t="s">
        <v>61</v>
      </c>
      <c r="E705" s="202" t="s">
        <v>138</v>
      </c>
      <c r="F705" s="20"/>
      <c r="G705" s="7">
        <f>SUM(G706)</f>
        <v>21575.9</v>
      </c>
      <c r="H705" s="7">
        <f t="shared" ref="H705:I705" si="366">SUM(H706)</f>
        <v>5821.4</v>
      </c>
      <c r="I705" s="7">
        <f t="shared" si="366"/>
        <v>6090.4</v>
      </c>
    </row>
    <row r="706" spans="1:9" x14ac:dyDescent="0.25">
      <c r="A706" s="201" t="s">
        <v>10</v>
      </c>
      <c r="B706" s="18"/>
      <c r="C706" s="202" t="s">
        <v>26</v>
      </c>
      <c r="D706" s="202" t="s">
        <v>61</v>
      </c>
      <c r="E706" s="202" t="s">
        <v>138</v>
      </c>
      <c r="F706" s="20">
        <v>800</v>
      </c>
      <c r="G706" s="7">
        <v>21575.9</v>
      </c>
      <c r="H706" s="7">
        <v>5821.4</v>
      </c>
      <c r="I706" s="7">
        <v>6090.4</v>
      </c>
    </row>
    <row r="707" spans="1:9" x14ac:dyDescent="0.25">
      <c r="A707" s="201" t="s">
        <v>46</v>
      </c>
      <c r="B707" s="18"/>
      <c r="C707" s="202" t="s">
        <v>47</v>
      </c>
      <c r="D707" s="202"/>
      <c r="E707" s="202"/>
      <c r="F707" s="20"/>
      <c r="G707" s="7">
        <f>SUM(G708)</f>
        <v>152.4</v>
      </c>
      <c r="H707" s="7">
        <f t="shared" ref="H707:I707" si="367">SUM(H708)</f>
        <v>270.60000000000002</v>
      </c>
      <c r="I707" s="7">
        <f t="shared" si="367"/>
        <v>270.60000000000002</v>
      </c>
    </row>
    <row r="708" spans="1:9" x14ac:dyDescent="0.25">
      <c r="A708" s="2" t="s">
        <v>137</v>
      </c>
      <c r="B708" s="18"/>
      <c r="C708" s="202" t="s">
        <v>47</v>
      </c>
      <c r="D708" s="202" t="s">
        <v>61</v>
      </c>
      <c r="E708" s="202"/>
      <c r="F708" s="20"/>
      <c r="G708" s="7">
        <f>SUM(G709)</f>
        <v>152.4</v>
      </c>
      <c r="H708" s="7">
        <f t="shared" ref="H708:I712" si="368">SUM(H709)</f>
        <v>270.60000000000002</v>
      </c>
      <c r="I708" s="7">
        <f t="shared" si="368"/>
        <v>270.60000000000002</v>
      </c>
    </row>
    <row r="709" spans="1:9" s="96" customFormat="1" ht="31.5" x14ac:dyDescent="0.25">
      <c r="A709" s="88" t="s">
        <v>111</v>
      </c>
      <c r="B709" s="106"/>
      <c r="C709" s="93" t="s">
        <v>47</v>
      </c>
      <c r="D709" s="93" t="s">
        <v>61</v>
      </c>
      <c r="E709" s="94" t="s">
        <v>215</v>
      </c>
      <c r="F709" s="94"/>
      <c r="G709" s="95">
        <f>SUM(G712)</f>
        <v>152.4</v>
      </c>
      <c r="H709" s="95">
        <f>SUM(H712)</f>
        <v>270.60000000000002</v>
      </c>
      <c r="I709" s="95">
        <f>SUM(I712)</f>
        <v>270.60000000000002</v>
      </c>
    </row>
    <row r="710" spans="1:9" x14ac:dyDescent="0.25">
      <c r="A710" s="201" t="s">
        <v>166</v>
      </c>
      <c r="B710" s="3"/>
      <c r="C710" s="202" t="s">
        <v>47</v>
      </c>
      <c r="D710" s="202" t="s">
        <v>61</v>
      </c>
      <c r="E710" s="20" t="s">
        <v>216</v>
      </c>
      <c r="F710" s="20"/>
      <c r="G710" s="7">
        <f>G711</f>
        <v>152.4</v>
      </c>
      <c r="H710" s="7">
        <f t="shared" ref="H710:I710" si="369">H711</f>
        <v>270.60000000000002</v>
      </c>
      <c r="I710" s="7">
        <f t="shared" si="369"/>
        <v>270.60000000000002</v>
      </c>
    </row>
    <row r="711" spans="1:9" ht="31.5" x14ac:dyDescent="0.25">
      <c r="A711" s="201" t="s">
        <v>236</v>
      </c>
      <c r="B711" s="3"/>
      <c r="C711" s="202" t="s">
        <v>47</v>
      </c>
      <c r="D711" s="202" t="s">
        <v>61</v>
      </c>
      <c r="E711" s="20" t="s">
        <v>217</v>
      </c>
      <c r="F711" s="20"/>
      <c r="G711" s="7">
        <f>G712</f>
        <v>152.4</v>
      </c>
      <c r="H711" s="7">
        <f t="shared" ref="H711:I711" si="370">H712</f>
        <v>270.60000000000002</v>
      </c>
      <c r="I711" s="7">
        <f t="shared" si="370"/>
        <v>270.60000000000002</v>
      </c>
    </row>
    <row r="712" spans="1:9" ht="31.5" x14ac:dyDescent="0.25">
      <c r="A712" s="201" t="s">
        <v>38</v>
      </c>
      <c r="B712" s="18"/>
      <c r="C712" s="202" t="s">
        <v>47</v>
      </c>
      <c r="D712" s="202" t="s">
        <v>61</v>
      </c>
      <c r="E712" s="20" t="s">
        <v>221</v>
      </c>
      <c r="F712" s="20"/>
      <c r="G712" s="7">
        <f>SUM(G713)</f>
        <v>152.4</v>
      </c>
      <c r="H712" s="7">
        <f t="shared" si="368"/>
        <v>270.60000000000002</v>
      </c>
      <c r="I712" s="7">
        <f t="shared" si="368"/>
        <v>270.60000000000002</v>
      </c>
    </row>
    <row r="713" spans="1:9" ht="31.5" x14ac:dyDescent="0.25">
      <c r="A713" s="201" t="s">
        <v>22</v>
      </c>
      <c r="B713" s="18"/>
      <c r="C713" s="202" t="s">
        <v>47</v>
      </c>
      <c r="D713" s="202" t="s">
        <v>61</v>
      </c>
      <c r="E713" s="20" t="s">
        <v>221</v>
      </c>
      <c r="F713" s="20">
        <v>200</v>
      </c>
      <c r="G713" s="7">
        <v>152.4</v>
      </c>
      <c r="H713" s="7">
        <v>270.60000000000002</v>
      </c>
      <c r="I713" s="7">
        <v>270.60000000000002</v>
      </c>
    </row>
    <row r="714" spans="1:9" x14ac:dyDescent="0.25">
      <c r="A714" s="201" t="s">
        <v>13</v>
      </c>
      <c r="B714" s="3"/>
      <c r="C714" s="202" t="s">
        <v>14</v>
      </c>
      <c r="D714" s="202"/>
      <c r="E714" s="20"/>
      <c r="F714" s="20"/>
      <c r="G714" s="7">
        <f t="shared" ref="G714:I717" si="371">SUM(G715)</f>
        <v>0</v>
      </c>
      <c r="H714" s="7">
        <f t="shared" si="371"/>
        <v>19432</v>
      </c>
      <c r="I714" s="7">
        <f t="shared" si="371"/>
        <v>72163</v>
      </c>
    </row>
    <row r="715" spans="1:9" x14ac:dyDescent="0.25">
      <c r="A715" s="201" t="s">
        <v>25</v>
      </c>
      <c r="B715" s="3"/>
      <c r="C715" s="209" t="s">
        <v>14</v>
      </c>
      <c r="D715" s="209" t="s">
        <v>26</v>
      </c>
      <c r="E715" s="20"/>
      <c r="F715" s="20"/>
      <c r="G715" s="7">
        <f t="shared" si="371"/>
        <v>0</v>
      </c>
      <c r="H715" s="7">
        <f t="shared" si="371"/>
        <v>19432</v>
      </c>
      <c r="I715" s="7">
        <f t="shared" si="371"/>
        <v>72163</v>
      </c>
    </row>
    <row r="716" spans="1:9" x14ac:dyDescent="0.25">
      <c r="A716" s="201" t="s">
        <v>136</v>
      </c>
      <c r="B716" s="3"/>
      <c r="C716" s="209" t="s">
        <v>14</v>
      </c>
      <c r="D716" s="209" t="s">
        <v>26</v>
      </c>
      <c r="E716" s="209" t="s">
        <v>83</v>
      </c>
      <c r="F716" s="20"/>
      <c r="G716" s="7">
        <f t="shared" si="371"/>
        <v>0</v>
      </c>
      <c r="H716" s="7">
        <f t="shared" si="371"/>
        <v>19432</v>
      </c>
      <c r="I716" s="7">
        <f t="shared" si="371"/>
        <v>72163</v>
      </c>
    </row>
    <row r="717" spans="1:9" ht="31.5" x14ac:dyDescent="0.25">
      <c r="A717" s="201" t="s">
        <v>128</v>
      </c>
      <c r="B717" s="3"/>
      <c r="C717" s="209" t="s">
        <v>14</v>
      </c>
      <c r="D717" s="209" t="s">
        <v>26</v>
      </c>
      <c r="E717" s="20" t="s">
        <v>86</v>
      </c>
      <c r="F717" s="20"/>
      <c r="G717" s="7">
        <f t="shared" si="371"/>
        <v>0</v>
      </c>
      <c r="H717" s="7">
        <f t="shared" si="371"/>
        <v>19432</v>
      </c>
      <c r="I717" s="7">
        <f t="shared" si="371"/>
        <v>72163</v>
      </c>
    </row>
    <row r="718" spans="1:9" x14ac:dyDescent="0.25">
      <c r="A718" s="201" t="s">
        <v>10</v>
      </c>
      <c r="B718" s="3"/>
      <c r="C718" s="209" t="s">
        <v>14</v>
      </c>
      <c r="D718" s="209" t="s">
        <v>26</v>
      </c>
      <c r="E718" s="20" t="s">
        <v>86</v>
      </c>
      <c r="F718" s="20">
        <v>800</v>
      </c>
      <c r="G718" s="7">
        <v>0</v>
      </c>
      <c r="H718" s="7">
        <f>149432-130000</f>
        <v>19432</v>
      </c>
      <c r="I718" s="7">
        <f>179163-95000-12000</f>
        <v>72163</v>
      </c>
    </row>
    <row r="719" spans="1:9" x14ac:dyDescent="0.25">
      <c r="A719" s="201" t="s">
        <v>966</v>
      </c>
      <c r="B719" s="3"/>
      <c r="C719" s="209" t="s">
        <v>34</v>
      </c>
      <c r="D719" s="209" t="s">
        <v>15</v>
      </c>
      <c r="E719" s="20"/>
      <c r="F719" s="20"/>
      <c r="G719" s="7">
        <f>G720</f>
        <v>0</v>
      </c>
      <c r="H719" s="7">
        <f t="shared" ref="H719:I720" si="372">H720</f>
        <v>31000</v>
      </c>
      <c r="I719" s="7">
        <f t="shared" si="372"/>
        <v>12000</v>
      </c>
    </row>
    <row r="720" spans="1:9" x14ac:dyDescent="0.25">
      <c r="A720" s="201" t="s">
        <v>967</v>
      </c>
      <c r="B720" s="3"/>
      <c r="C720" s="209" t="s">
        <v>34</v>
      </c>
      <c r="D720" s="209" t="s">
        <v>17</v>
      </c>
      <c r="E720" s="20"/>
      <c r="F720" s="20"/>
      <c r="G720" s="7">
        <f>G721</f>
        <v>0</v>
      </c>
      <c r="H720" s="7">
        <f t="shared" si="372"/>
        <v>31000</v>
      </c>
      <c r="I720" s="7">
        <f t="shared" si="372"/>
        <v>12000</v>
      </c>
    </row>
    <row r="721" spans="1:9" ht="31.5" x14ac:dyDescent="0.25">
      <c r="A721" s="88" t="s">
        <v>111</v>
      </c>
      <c r="B721" s="97"/>
      <c r="C721" s="93" t="s">
        <v>34</v>
      </c>
      <c r="D721" s="93" t="s">
        <v>17</v>
      </c>
      <c r="E721" s="94" t="s">
        <v>215</v>
      </c>
      <c r="F721" s="20"/>
      <c r="G721" s="7">
        <f>G722</f>
        <v>0</v>
      </c>
      <c r="H721" s="7">
        <f t="shared" ref="H721:I721" si="373">H722</f>
        <v>31000</v>
      </c>
      <c r="I721" s="7">
        <f t="shared" si="373"/>
        <v>12000</v>
      </c>
    </row>
    <row r="722" spans="1:9" x14ac:dyDescent="0.25">
      <c r="A722" s="201" t="s">
        <v>166</v>
      </c>
      <c r="B722" s="3"/>
      <c r="C722" s="209" t="s">
        <v>34</v>
      </c>
      <c r="D722" s="209" t="s">
        <v>17</v>
      </c>
      <c r="E722" s="20" t="s">
        <v>216</v>
      </c>
      <c r="F722" s="20"/>
      <c r="G722" s="7">
        <f>G723</f>
        <v>0</v>
      </c>
      <c r="H722" s="7">
        <f>H725</f>
        <v>31000</v>
      </c>
      <c r="I722" s="7">
        <f>I725</f>
        <v>12000</v>
      </c>
    </row>
    <row r="723" spans="1:9" ht="31.5" x14ac:dyDescent="0.25">
      <c r="A723" s="203" t="s">
        <v>968</v>
      </c>
      <c r="B723" s="3"/>
      <c r="C723" s="202" t="s">
        <v>34</v>
      </c>
      <c r="D723" s="202" t="s">
        <v>17</v>
      </c>
      <c r="E723" s="20" t="s">
        <v>969</v>
      </c>
      <c r="F723" s="20"/>
      <c r="G723" s="7">
        <f>G725</f>
        <v>0</v>
      </c>
      <c r="H723" s="7">
        <f t="shared" ref="H723:I723" si="374">H725</f>
        <v>31000</v>
      </c>
      <c r="I723" s="7">
        <f t="shared" si="374"/>
        <v>12000</v>
      </c>
    </row>
    <row r="724" spans="1:9" x14ac:dyDescent="0.25">
      <c r="A724" s="213" t="s">
        <v>970</v>
      </c>
      <c r="B724" s="3"/>
      <c r="C724" s="202" t="s">
        <v>34</v>
      </c>
      <c r="D724" s="202" t="s">
        <v>17</v>
      </c>
      <c r="E724" s="20" t="s">
        <v>991</v>
      </c>
      <c r="F724" s="20"/>
      <c r="G724" s="7">
        <f>G725</f>
        <v>0</v>
      </c>
      <c r="H724" s="7">
        <f t="shared" ref="H724:I724" si="375">H725</f>
        <v>31000</v>
      </c>
      <c r="I724" s="7">
        <f t="shared" si="375"/>
        <v>12000</v>
      </c>
    </row>
    <row r="725" spans="1:9" x14ac:dyDescent="0.25">
      <c r="A725" s="201" t="s">
        <v>966</v>
      </c>
      <c r="B725" s="3"/>
      <c r="C725" s="202" t="s">
        <v>34</v>
      </c>
      <c r="D725" s="202" t="s">
        <v>17</v>
      </c>
      <c r="E725" s="20" t="s">
        <v>991</v>
      </c>
      <c r="F725" s="20">
        <v>700</v>
      </c>
      <c r="G725" s="7"/>
      <c r="H725" s="7">
        <v>31000</v>
      </c>
      <c r="I725" s="7">
        <v>12000</v>
      </c>
    </row>
    <row r="726" spans="1:9" ht="31.5" x14ac:dyDescent="0.25">
      <c r="A726" s="61" t="s">
        <v>962</v>
      </c>
      <c r="B726" s="89" t="s">
        <v>276</v>
      </c>
      <c r="C726" s="56"/>
      <c r="D726" s="56"/>
      <c r="E726" s="53"/>
      <c r="F726" s="53"/>
      <c r="G726" s="59">
        <f>G727+G734</f>
        <v>993592.10000000009</v>
      </c>
      <c r="H726" s="59">
        <f t="shared" ref="H726:I726" si="376">H727+H734</f>
        <v>985742.69999999984</v>
      </c>
      <c r="I726" s="59">
        <f t="shared" si="376"/>
        <v>1013161.2000000002</v>
      </c>
    </row>
    <row r="727" spans="1:9" x14ac:dyDescent="0.25">
      <c r="A727" s="201" t="s">
        <v>46</v>
      </c>
      <c r="B727" s="23"/>
      <c r="C727" s="202" t="s">
        <v>47</v>
      </c>
      <c r="D727" s="202" t="s">
        <v>15</v>
      </c>
      <c r="E727" s="20"/>
      <c r="F727" s="20"/>
      <c r="G727" s="7">
        <f t="shared" ref="G727:G732" si="377">G728</f>
        <v>17</v>
      </c>
      <c r="H727" s="7">
        <f t="shared" ref="H727:I728" si="378">H728</f>
        <v>40</v>
      </c>
      <c r="I727" s="7">
        <f t="shared" si="378"/>
        <v>40</v>
      </c>
    </row>
    <row r="728" spans="1:9" x14ac:dyDescent="0.25">
      <c r="A728" s="201" t="s">
        <v>120</v>
      </c>
      <c r="B728" s="23"/>
      <c r="C728" s="202" t="s">
        <v>47</v>
      </c>
      <c r="D728" s="202" t="s">
        <v>61</v>
      </c>
      <c r="E728" s="20"/>
      <c r="F728" s="20"/>
      <c r="G728" s="7">
        <f t="shared" si="377"/>
        <v>17</v>
      </c>
      <c r="H728" s="7">
        <f t="shared" si="378"/>
        <v>40</v>
      </c>
      <c r="I728" s="7">
        <f t="shared" si="378"/>
        <v>40</v>
      </c>
    </row>
    <row r="729" spans="1:9" s="96" customFormat="1" ht="31.5" x14ac:dyDescent="0.25">
      <c r="A729" s="88" t="s">
        <v>213</v>
      </c>
      <c r="B729" s="92"/>
      <c r="C729" s="93" t="s">
        <v>47</v>
      </c>
      <c r="D729" s="93" t="s">
        <v>61</v>
      </c>
      <c r="E729" s="94" t="s">
        <v>212</v>
      </c>
      <c r="F729" s="94"/>
      <c r="G729" s="95">
        <f t="shared" si="377"/>
        <v>17</v>
      </c>
      <c r="H729" s="95">
        <f t="shared" ref="H729:I732" si="379">H730</f>
        <v>40</v>
      </c>
      <c r="I729" s="95">
        <f t="shared" si="379"/>
        <v>40</v>
      </c>
    </row>
    <row r="730" spans="1:9" x14ac:dyDescent="0.25">
      <c r="A730" s="201" t="s">
        <v>162</v>
      </c>
      <c r="B730" s="23"/>
      <c r="C730" s="202" t="s">
        <v>47</v>
      </c>
      <c r="D730" s="202" t="s">
        <v>61</v>
      </c>
      <c r="E730" s="20" t="s">
        <v>214</v>
      </c>
      <c r="F730" s="20"/>
      <c r="G730" s="7">
        <f t="shared" si="377"/>
        <v>17</v>
      </c>
      <c r="H730" s="7">
        <f t="shared" si="379"/>
        <v>40</v>
      </c>
      <c r="I730" s="7">
        <f t="shared" si="379"/>
        <v>40</v>
      </c>
    </row>
    <row r="731" spans="1:9" ht="31.5" x14ac:dyDescent="0.25">
      <c r="A731" s="201" t="s">
        <v>418</v>
      </c>
      <c r="B731" s="23"/>
      <c r="C731" s="202" t="s">
        <v>47</v>
      </c>
      <c r="D731" s="202" t="s">
        <v>61</v>
      </c>
      <c r="E731" s="20" t="s">
        <v>347</v>
      </c>
      <c r="F731" s="20"/>
      <c r="G731" s="7">
        <f t="shared" si="377"/>
        <v>17</v>
      </c>
      <c r="H731" s="7">
        <f t="shared" si="379"/>
        <v>40</v>
      </c>
      <c r="I731" s="7">
        <f t="shared" si="379"/>
        <v>40</v>
      </c>
    </row>
    <row r="732" spans="1:9" ht="31.5" x14ac:dyDescent="0.25">
      <c r="A732" s="201" t="s">
        <v>348</v>
      </c>
      <c r="B732" s="23"/>
      <c r="C732" s="202" t="s">
        <v>47</v>
      </c>
      <c r="D732" s="202" t="s">
        <v>61</v>
      </c>
      <c r="E732" s="20" t="s">
        <v>349</v>
      </c>
      <c r="F732" s="20"/>
      <c r="G732" s="7">
        <f t="shared" si="377"/>
        <v>17</v>
      </c>
      <c r="H732" s="7">
        <f t="shared" si="379"/>
        <v>40</v>
      </c>
      <c r="I732" s="7">
        <f t="shared" si="379"/>
        <v>40</v>
      </c>
    </row>
    <row r="733" spans="1:9" ht="31.5" x14ac:dyDescent="0.25">
      <c r="A733" s="201" t="s">
        <v>22</v>
      </c>
      <c r="B733" s="23"/>
      <c r="C733" s="202" t="s">
        <v>47</v>
      </c>
      <c r="D733" s="202" t="s">
        <v>61</v>
      </c>
      <c r="E733" s="20" t="s">
        <v>349</v>
      </c>
      <c r="F733" s="20">
        <v>200</v>
      </c>
      <c r="G733" s="7">
        <v>17</v>
      </c>
      <c r="H733" s="7">
        <v>40</v>
      </c>
      <c r="I733" s="7">
        <v>40</v>
      </c>
    </row>
    <row r="734" spans="1:9" x14ac:dyDescent="0.25">
      <c r="A734" s="201" t="s">
        <v>13</v>
      </c>
      <c r="B734" s="23"/>
      <c r="C734" s="202" t="s">
        <v>14</v>
      </c>
      <c r="D734" s="202" t="s">
        <v>15</v>
      </c>
      <c r="E734" s="20"/>
      <c r="F734" s="20"/>
      <c r="G734" s="7">
        <f>G735+G741+G819+G836</f>
        <v>993575.10000000009</v>
      </c>
      <c r="H734" s="7">
        <f>H735+H741+H819+H836</f>
        <v>985702.69999999984</v>
      </c>
      <c r="I734" s="7">
        <f>I735+I741+I819+I836</f>
        <v>1013121.2000000002</v>
      </c>
    </row>
    <row r="735" spans="1:9" x14ac:dyDescent="0.25">
      <c r="A735" s="201" t="s">
        <v>16</v>
      </c>
      <c r="B735" s="23"/>
      <c r="C735" s="202" t="s">
        <v>14</v>
      </c>
      <c r="D735" s="202" t="s">
        <v>17</v>
      </c>
      <c r="E735" s="20"/>
      <c r="F735" s="20"/>
      <c r="G735" s="7">
        <f>G736</f>
        <v>31877</v>
      </c>
      <c r="H735" s="7">
        <f t="shared" ref="H735:I735" si="380">H736</f>
        <v>21300</v>
      </c>
      <c r="I735" s="7">
        <f t="shared" si="380"/>
        <v>21300</v>
      </c>
    </row>
    <row r="736" spans="1:9" s="96" customFormat="1" ht="31.5" x14ac:dyDescent="0.25">
      <c r="A736" s="88" t="s">
        <v>213</v>
      </c>
      <c r="B736" s="92"/>
      <c r="C736" s="93" t="s">
        <v>14</v>
      </c>
      <c r="D736" s="93" t="s">
        <v>17</v>
      </c>
      <c r="E736" s="94" t="s">
        <v>212</v>
      </c>
      <c r="F736" s="94"/>
      <c r="G736" s="95">
        <f>G737</f>
        <v>31877</v>
      </c>
      <c r="H736" s="95">
        <f t="shared" ref="H736:I739" si="381">H737</f>
        <v>21300</v>
      </c>
      <c r="I736" s="95">
        <f t="shared" si="381"/>
        <v>21300</v>
      </c>
    </row>
    <row r="737" spans="1:9" x14ac:dyDescent="0.25">
      <c r="A737" s="201" t="s">
        <v>162</v>
      </c>
      <c r="B737" s="23"/>
      <c r="C737" s="202" t="s">
        <v>14</v>
      </c>
      <c r="D737" s="202" t="s">
        <v>17</v>
      </c>
      <c r="E737" s="20" t="s">
        <v>214</v>
      </c>
      <c r="F737" s="20"/>
      <c r="G737" s="7">
        <f>G738</f>
        <v>31877</v>
      </c>
      <c r="H737" s="7">
        <f t="shared" si="381"/>
        <v>21300</v>
      </c>
      <c r="I737" s="7">
        <f t="shared" si="381"/>
        <v>21300</v>
      </c>
    </row>
    <row r="738" spans="1:9" ht="31.5" x14ac:dyDescent="0.25">
      <c r="A738" s="201" t="s">
        <v>418</v>
      </c>
      <c r="B738" s="23"/>
      <c r="C738" s="202" t="s">
        <v>14</v>
      </c>
      <c r="D738" s="202" t="s">
        <v>17</v>
      </c>
      <c r="E738" s="20" t="s">
        <v>347</v>
      </c>
      <c r="F738" s="20"/>
      <c r="G738" s="7">
        <f>G739</f>
        <v>31877</v>
      </c>
      <c r="H738" s="7">
        <f t="shared" si="381"/>
        <v>21300</v>
      </c>
      <c r="I738" s="7">
        <f t="shared" si="381"/>
        <v>21300</v>
      </c>
    </row>
    <row r="739" spans="1:9" ht="31.5" x14ac:dyDescent="0.25">
      <c r="A739" s="201" t="s">
        <v>350</v>
      </c>
      <c r="B739" s="23"/>
      <c r="C739" s="202" t="s">
        <v>14</v>
      </c>
      <c r="D739" s="202" t="s">
        <v>17</v>
      </c>
      <c r="E739" s="20" t="s">
        <v>351</v>
      </c>
      <c r="F739" s="20"/>
      <c r="G739" s="7">
        <f>G740</f>
        <v>31877</v>
      </c>
      <c r="H739" s="7">
        <f t="shared" si="381"/>
        <v>21300</v>
      </c>
      <c r="I739" s="7">
        <f t="shared" si="381"/>
        <v>21300</v>
      </c>
    </row>
    <row r="740" spans="1:9" x14ac:dyDescent="0.25">
      <c r="A740" s="201" t="s">
        <v>19</v>
      </c>
      <c r="B740" s="23"/>
      <c r="C740" s="202" t="s">
        <v>14</v>
      </c>
      <c r="D740" s="202" t="s">
        <v>17</v>
      </c>
      <c r="E740" s="20" t="s">
        <v>351</v>
      </c>
      <c r="F740" s="20">
        <v>300</v>
      </c>
      <c r="G740" s="7">
        <v>31877</v>
      </c>
      <c r="H740" s="7">
        <v>21300</v>
      </c>
      <c r="I740" s="7">
        <v>21300</v>
      </c>
    </row>
    <row r="741" spans="1:9" x14ac:dyDescent="0.25">
      <c r="A741" s="201" t="s">
        <v>23</v>
      </c>
      <c r="B741" s="23"/>
      <c r="C741" s="202" t="s">
        <v>14</v>
      </c>
      <c r="D741" s="202" t="s">
        <v>24</v>
      </c>
      <c r="E741" s="20"/>
      <c r="F741" s="20"/>
      <c r="G741" s="7">
        <f>G742+G814</f>
        <v>704285.00000000012</v>
      </c>
      <c r="H741" s="7">
        <f>H742+H814</f>
        <v>699668.29999999981</v>
      </c>
      <c r="I741" s="7">
        <f>I742+I814</f>
        <v>721514.90000000014</v>
      </c>
    </row>
    <row r="742" spans="1:9" s="96" customFormat="1" ht="31.5" x14ac:dyDescent="0.25">
      <c r="A742" s="88" t="s">
        <v>213</v>
      </c>
      <c r="B742" s="92"/>
      <c r="C742" s="93" t="s">
        <v>14</v>
      </c>
      <c r="D742" s="93" t="s">
        <v>24</v>
      </c>
      <c r="E742" s="94" t="s">
        <v>212</v>
      </c>
      <c r="F742" s="94"/>
      <c r="G742" s="95">
        <f>G743</f>
        <v>700098.60000000009</v>
      </c>
      <c r="H742" s="95">
        <f t="shared" ref="H742:I742" si="382">H743</f>
        <v>695679.79999999981</v>
      </c>
      <c r="I742" s="95">
        <f t="shared" si="382"/>
        <v>717526.40000000014</v>
      </c>
    </row>
    <row r="743" spans="1:9" x14ac:dyDescent="0.25">
      <c r="A743" s="201" t="s">
        <v>162</v>
      </c>
      <c r="B743" s="23"/>
      <c r="C743" s="202" t="s">
        <v>14</v>
      </c>
      <c r="D743" s="202" t="s">
        <v>24</v>
      </c>
      <c r="E743" s="20" t="s">
        <v>214</v>
      </c>
      <c r="F743" s="20"/>
      <c r="G743" s="7">
        <f>G744+G748+G808+G811</f>
        <v>700098.60000000009</v>
      </c>
      <c r="H743" s="7">
        <f>H744+H748+H808+H811</f>
        <v>695679.79999999981</v>
      </c>
      <c r="I743" s="7">
        <f>I744+I748+I808+I811</f>
        <v>717526.40000000014</v>
      </c>
    </row>
    <row r="744" spans="1:9" ht="31.5" x14ac:dyDescent="0.25">
      <c r="A744" s="201" t="s">
        <v>352</v>
      </c>
      <c r="B744" s="23"/>
      <c r="C744" s="202" t="s">
        <v>14</v>
      </c>
      <c r="D744" s="202" t="s">
        <v>24</v>
      </c>
      <c r="E744" s="20" t="s">
        <v>353</v>
      </c>
      <c r="F744" s="20"/>
      <c r="G744" s="7">
        <f>G745</f>
        <v>1629.1</v>
      </c>
      <c r="H744" s="7">
        <f t="shared" ref="H744:I745" si="383">H745</f>
        <v>645</v>
      </c>
      <c r="I744" s="7">
        <f t="shared" si="383"/>
        <v>645</v>
      </c>
    </row>
    <row r="745" spans="1:9" x14ac:dyDescent="0.25">
      <c r="A745" s="201" t="s">
        <v>232</v>
      </c>
      <c r="B745" s="23"/>
      <c r="C745" s="202" t="s">
        <v>14</v>
      </c>
      <c r="D745" s="202" t="s">
        <v>24</v>
      </c>
      <c r="E745" s="20" t="s">
        <v>354</v>
      </c>
      <c r="F745" s="20"/>
      <c r="G745" s="7">
        <f>G746+G747</f>
        <v>1629.1</v>
      </c>
      <c r="H745" s="7">
        <f t="shared" si="383"/>
        <v>645</v>
      </c>
      <c r="I745" s="7">
        <f t="shared" si="383"/>
        <v>645</v>
      </c>
    </row>
    <row r="746" spans="1:9" ht="31.5" x14ac:dyDescent="0.25">
      <c r="A746" s="201" t="s">
        <v>22</v>
      </c>
      <c r="B746" s="23"/>
      <c r="C746" s="202" t="s">
        <v>14</v>
      </c>
      <c r="D746" s="202" t="s">
        <v>24</v>
      </c>
      <c r="E746" s="20" t="s">
        <v>354</v>
      </c>
      <c r="F746" s="20">
        <v>200</v>
      </c>
      <c r="G746" s="7">
        <v>1629.1</v>
      </c>
      <c r="H746" s="7">
        <v>645</v>
      </c>
      <c r="I746" s="7">
        <v>645</v>
      </c>
    </row>
    <row r="747" spans="1:9" x14ac:dyDescent="0.25">
      <c r="A747" s="201" t="s">
        <v>10</v>
      </c>
      <c r="B747" s="23"/>
      <c r="C747" s="202" t="s">
        <v>14</v>
      </c>
      <c r="D747" s="202" t="s">
        <v>24</v>
      </c>
      <c r="E747" s="20" t="s">
        <v>354</v>
      </c>
      <c r="F747" s="20">
        <v>800</v>
      </c>
      <c r="G747" s="7">
        <v>0</v>
      </c>
      <c r="H747" s="7"/>
      <c r="I747" s="7"/>
    </row>
    <row r="748" spans="1:9" ht="31.5" x14ac:dyDescent="0.25">
      <c r="A748" s="201" t="s">
        <v>418</v>
      </c>
      <c r="B748" s="23"/>
      <c r="C748" s="202" t="s">
        <v>14</v>
      </c>
      <c r="D748" s="202" t="s">
        <v>24</v>
      </c>
      <c r="E748" s="20" t="s">
        <v>347</v>
      </c>
      <c r="F748" s="20"/>
      <c r="G748" s="7">
        <f>G749+G752+G755+G758+G761+G764+G767+G770+G773+G776+G779+G782+G785+G806+G791+G793+G795+G797+G799+G801+G803+G788</f>
        <v>686582.20000000007</v>
      </c>
      <c r="H748" s="7">
        <f t="shared" ref="H748:I748" si="384">H749+H752+H755+H758+H761+H764+H767+H770+H773+H776+H779+H782+H785+H806+H791+H793+H795+H797+H799+H801+H803+H788</f>
        <v>683334.79999999981</v>
      </c>
      <c r="I748" s="7">
        <f t="shared" si="384"/>
        <v>705181.40000000014</v>
      </c>
    </row>
    <row r="749" spans="1:9" ht="47.25" x14ac:dyDescent="0.25">
      <c r="A749" s="201" t="s">
        <v>747</v>
      </c>
      <c r="B749" s="23"/>
      <c r="C749" s="202" t="s">
        <v>14</v>
      </c>
      <c r="D749" s="202" t="s">
        <v>24</v>
      </c>
      <c r="E749" s="20" t="s">
        <v>355</v>
      </c>
      <c r="F749" s="20"/>
      <c r="G749" s="7">
        <f>G750+G751</f>
        <v>164718.69999999998</v>
      </c>
      <c r="H749" s="7">
        <f t="shared" ref="H749:I749" si="385">H750+H751</f>
        <v>173832.3</v>
      </c>
      <c r="I749" s="7">
        <f t="shared" si="385"/>
        <v>180785.6</v>
      </c>
    </row>
    <row r="750" spans="1:9" ht="31.5" x14ac:dyDescent="0.25">
      <c r="A750" s="201" t="s">
        <v>22</v>
      </c>
      <c r="B750" s="23"/>
      <c r="C750" s="202" t="s">
        <v>14</v>
      </c>
      <c r="D750" s="202" t="s">
        <v>24</v>
      </c>
      <c r="E750" s="20" t="s">
        <v>355</v>
      </c>
      <c r="F750" s="20">
        <v>200</v>
      </c>
      <c r="G750" s="7">
        <v>2449.4</v>
      </c>
      <c r="H750" s="7">
        <v>2567.9</v>
      </c>
      <c r="I750" s="7">
        <v>2670.6</v>
      </c>
    </row>
    <row r="751" spans="1:9" x14ac:dyDescent="0.25">
      <c r="A751" s="201" t="s">
        <v>19</v>
      </c>
      <c r="B751" s="23"/>
      <c r="C751" s="202" t="s">
        <v>14</v>
      </c>
      <c r="D751" s="202" t="s">
        <v>24</v>
      </c>
      <c r="E751" s="20" t="s">
        <v>355</v>
      </c>
      <c r="F751" s="20">
        <v>300</v>
      </c>
      <c r="G751" s="7">
        <v>162269.29999999999</v>
      </c>
      <c r="H751" s="7">
        <v>171264.4</v>
      </c>
      <c r="I751" s="7">
        <v>178115</v>
      </c>
    </row>
    <row r="752" spans="1:9" ht="47.25" x14ac:dyDescent="0.25">
      <c r="A752" s="201" t="s">
        <v>748</v>
      </c>
      <c r="B752" s="23"/>
      <c r="C752" s="202" t="s">
        <v>14</v>
      </c>
      <c r="D752" s="202" t="s">
        <v>24</v>
      </c>
      <c r="E752" s="20" t="s">
        <v>356</v>
      </c>
      <c r="F752" s="20"/>
      <c r="G752" s="7">
        <f>G753+G754</f>
        <v>8432.8000000000011</v>
      </c>
      <c r="H752" s="7">
        <f t="shared" ref="H752:I752" si="386">H753+H754</f>
        <v>9733.6999999999989</v>
      </c>
      <c r="I752" s="7">
        <f t="shared" si="386"/>
        <v>10106.6</v>
      </c>
    </row>
    <row r="753" spans="1:9" ht="31.5" x14ac:dyDescent="0.25">
      <c r="A753" s="201" t="s">
        <v>22</v>
      </c>
      <c r="B753" s="23"/>
      <c r="C753" s="202" t="s">
        <v>14</v>
      </c>
      <c r="D753" s="202" t="s">
        <v>24</v>
      </c>
      <c r="E753" s="20" t="s">
        <v>356</v>
      </c>
      <c r="F753" s="20">
        <v>200</v>
      </c>
      <c r="G753" s="7">
        <v>123.7</v>
      </c>
      <c r="H753" s="7">
        <v>143.9</v>
      </c>
      <c r="I753" s="7">
        <v>149.4</v>
      </c>
    </row>
    <row r="754" spans="1:9" x14ac:dyDescent="0.25">
      <c r="A754" s="201" t="s">
        <v>19</v>
      </c>
      <c r="B754" s="23"/>
      <c r="C754" s="202" t="s">
        <v>14</v>
      </c>
      <c r="D754" s="202" t="s">
        <v>24</v>
      </c>
      <c r="E754" s="20" t="s">
        <v>356</v>
      </c>
      <c r="F754" s="20">
        <v>300</v>
      </c>
      <c r="G754" s="7">
        <v>8309.1</v>
      </c>
      <c r="H754" s="7">
        <v>9589.7999999999993</v>
      </c>
      <c r="I754" s="7">
        <v>9957.2000000000007</v>
      </c>
    </row>
    <row r="755" spans="1:9" ht="31.5" x14ac:dyDescent="0.25">
      <c r="A755" s="201" t="s">
        <v>750</v>
      </c>
      <c r="B755" s="23"/>
      <c r="C755" s="202" t="s">
        <v>14</v>
      </c>
      <c r="D755" s="202" t="s">
        <v>24</v>
      </c>
      <c r="E755" s="20" t="s">
        <v>357</v>
      </c>
      <c r="F755" s="20"/>
      <c r="G755" s="7">
        <f>G756+G757</f>
        <v>125192.8</v>
      </c>
      <c r="H755" s="7">
        <f t="shared" ref="H755:I755" si="387">H756+H757</f>
        <v>135863</v>
      </c>
      <c r="I755" s="7">
        <f t="shared" si="387"/>
        <v>141297.60000000001</v>
      </c>
    </row>
    <row r="756" spans="1:9" ht="31.5" x14ac:dyDescent="0.25">
      <c r="A756" s="201" t="s">
        <v>22</v>
      </c>
      <c r="B756" s="23"/>
      <c r="C756" s="202" t="s">
        <v>14</v>
      </c>
      <c r="D756" s="202" t="s">
        <v>24</v>
      </c>
      <c r="E756" s="20" t="s">
        <v>357</v>
      </c>
      <c r="F756" s="20">
        <v>200</v>
      </c>
      <c r="G756" s="7">
        <v>1860.7</v>
      </c>
      <c r="H756" s="7">
        <v>2007.4</v>
      </c>
      <c r="I756" s="7">
        <v>2087.8000000000002</v>
      </c>
    </row>
    <row r="757" spans="1:9" x14ac:dyDescent="0.25">
      <c r="A757" s="201" t="s">
        <v>19</v>
      </c>
      <c r="B757" s="23"/>
      <c r="C757" s="202" t="s">
        <v>14</v>
      </c>
      <c r="D757" s="202" t="s">
        <v>24</v>
      </c>
      <c r="E757" s="20" t="s">
        <v>357</v>
      </c>
      <c r="F757" s="20">
        <v>300</v>
      </c>
      <c r="G757" s="7">
        <v>123332.1</v>
      </c>
      <c r="H757" s="7">
        <v>133855.6</v>
      </c>
      <c r="I757" s="7">
        <v>139209.80000000002</v>
      </c>
    </row>
    <row r="758" spans="1:9" ht="94.5" x14ac:dyDescent="0.25">
      <c r="A758" s="201" t="s">
        <v>755</v>
      </c>
      <c r="B758" s="23"/>
      <c r="C758" s="202" t="s">
        <v>14</v>
      </c>
      <c r="D758" s="202" t="s">
        <v>24</v>
      </c>
      <c r="E758" s="20" t="s">
        <v>358</v>
      </c>
      <c r="F758" s="20"/>
      <c r="G758" s="7">
        <f>G759+G760</f>
        <v>286.39999999999998</v>
      </c>
      <c r="H758" s="7">
        <f t="shared" ref="H758:I758" si="388">H759+H760</f>
        <v>312.89999999999998</v>
      </c>
      <c r="I758" s="7">
        <f t="shared" si="388"/>
        <v>325.40000000000003</v>
      </c>
    </row>
    <row r="759" spans="1:9" ht="31.5" x14ac:dyDescent="0.25">
      <c r="A759" s="201" t="s">
        <v>22</v>
      </c>
      <c r="B759" s="23"/>
      <c r="C759" s="202" t="s">
        <v>14</v>
      </c>
      <c r="D759" s="202" t="s">
        <v>24</v>
      </c>
      <c r="E759" s="20" t="s">
        <v>358</v>
      </c>
      <c r="F759" s="20">
        <v>200</v>
      </c>
      <c r="G759" s="7">
        <v>3.9</v>
      </c>
      <c r="H759" s="7">
        <v>4.4000000000000004</v>
      </c>
      <c r="I759" s="7">
        <v>4.5999999999999996</v>
      </c>
    </row>
    <row r="760" spans="1:9" x14ac:dyDescent="0.25">
      <c r="A760" s="201" t="s">
        <v>19</v>
      </c>
      <c r="B760" s="23"/>
      <c r="C760" s="202" t="s">
        <v>14</v>
      </c>
      <c r="D760" s="202" t="s">
        <v>24</v>
      </c>
      <c r="E760" s="20" t="s">
        <v>358</v>
      </c>
      <c r="F760" s="20">
        <v>300</v>
      </c>
      <c r="G760" s="7">
        <v>282.5</v>
      </c>
      <c r="H760" s="7">
        <v>308.5</v>
      </c>
      <c r="I760" s="7">
        <v>320.8</v>
      </c>
    </row>
    <row r="761" spans="1:9" ht="94.5" x14ac:dyDescent="0.25">
      <c r="A761" s="201" t="s">
        <v>756</v>
      </c>
      <c r="B761" s="23"/>
      <c r="C761" s="202" t="s">
        <v>14</v>
      </c>
      <c r="D761" s="202" t="s">
        <v>24</v>
      </c>
      <c r="E761" s="20" t="s">
        <v>359</v>
      </c>
      <c r="F761" s="20"/>
      <c r="G761" s="7">
        <f>G762+G763</f>
        <v>10.7</v>
      </c>
      <c r="H761" s="7">
        <f t="shared" ref="H761:I761" si="389">H762+H763</f>
        <v>13.399999999999999</v>
      </c>
      <c r="I761" s="7">
        <f t="shared" si="389"/>
        <v>13.399999999999999</v>
      </c>
    </row>
    <row r="762" spans="1:9" ht="31.5" x14ac:dyDescent="0.25">
      <c r="A762" s="201" t="s">
        <v>22</v>
      </c>
      <c r="B762" s="23"/>
      <c r="C762" s="202" t="s">
        <v>14</v>
      </c>
      <c r="D762" s="202" t="s">
        <v>24</v>
      </c>
      <c r="E762" s="20" t="s">
        <v>359</v>
      </c>
      <c r="F762" s="20">
        <v>200</v>
      </c>
      <c r="G762" s="7">
        <v>0.1</v>
      </c>
      <c r="H762" s="7">
        <v>0.2</v>
      </c>
      <c r="I762" s="7">
        <v>0.2</v>
      </c>
    </row>
    <row r="763" spans="1:9" x14ac:dyDescent="0.25">
      <c r="A763" s="201" t="s">
        <v>19</v>
      </c>
      <c r="B763" s="23"/>
      <c r="C763" s="202" t="s">
        <v>14</v>
      </c>
      <c r="D763" s="202" t="s">
        <v>24</v>
      </c>
      <c r="E763" s="20" t="s">
        <v>359</v>
      </c>
      <c r="F763" s="20">
        <v>300</v>
      </c>
      <c r="G763" s="7">
        <v>10.6</v>
      </c>
      <c r="H763" s="7">
        <v>13.2</v>
      </c>
      <c r="I763" s="7">
        <v>13.2</v>
      </c>
    </row>
    <row r="764" spans="1:9" ht="94.5" x14ac:dyDescent="0.25">
      <c r="A764" s="201" t="s">
        <v>757</v>
      </c>
      <c r="B764" s="23"/>
      <c r="C764" s="202" t="s">
        <v>14</v>
      </c>
      <c r="D764" s="202" t="s">
        <v>24</v>
      </c>
      <c r="E764" s="20" t="s">
        <v>360</v>
      </c>
      <c r="F764" s="20"/>
      <c r="G764" s="7">
        <f>G765+G766</f>
        <v>24540.5</v>
      </c>
      <c r="H764" s="7">
        <f t="shared" ref="H764:I764" si="390">H765+H766</f>
        <v>19755</v>
      </c>
      <c r="I764" s="7">
        <f t="shared" si="390"/>
        <v>19091.3</v>
      </c>
    </row>
    <row r="765" spans="1:9" ht="31.5" x14ac:dyDescent="0.25">
      <c r="A765" s="201" t="s">
        <v>22</v>
      </c>
      <c r="B765" s="23"/>
      <c r="C765" s="202" t="s">
        <v>14</v>
      </c>
      <c r="D765" s="202" t="s">
        <v>24</v>
      </c>
      <c r="E765" s="20" t="s">
        <v>360</v>
      </c>
      <c r="F765" s="20">
        <v>200</v>
      </c>
      <c r="G765" s="7">
        <v>898.4</v>
      </c>
      <c r="H765" s="7">
        <v>1054.5</v>
      </c>
      <c r="I765" s="7">
        <v>1053.3</v>
      </c>
    </row>
    <row r="766" spans="1:9" x14ac:dyDescent="0.25">
      <c r="A766" s="201" t="s">
        <v>19</v>
      </c>
      <c r="B766" s="23"/>
      <c r="C766" s="202" t="s">
        <v>14</v>
      </c>
      <c r="D766" s="202" t="s">
        <v>24</v>
      </c>
      <c r="E766" s="20" t="s">
        <v>360</v>
      </c>
      <c r="F766" s="20">
        <v>300</v>
      </c>
      <c r="G766" s="7">
        <v>23642.1</v>
      </c>
      <c r="H766" s="7">
        <v>18700.5</v>
      </c>
      <c r="I766" s="7">
        <v>18038</v>
      </c>
    </row>
    <row r="767" spans="1:9" ht="31.5" x14ac:dyDescent="0.25">
      <c r="A767" s="201" t="s">
        <v>758</v>
      </c>
      <c r="B767" s="23"/>
      <c r="C767" s="202" t="s">
        <v>14</v>
      </c>
      <c r="D767" s="202" t="s">
        <v>24</v>
      </c>
      <c r="E767" s="20" t="s">
        <v>361</v>
      </c>
      <c r="F767" s="20"/>
      <c r="G767" s="7">
        <f>G768+G769</f>
        <v>122446.2</v>
      </c>
      <c r="H767" s="7">
        <f t="shared" ref="H767:I767" si="391">H768+H769</f>
        <v>163120.1</v>
      </c>
      <c r="I767" s="7">
        <f t="shared" si="391"/>
        <v>170256.69999999998</v>
      </c>
    </row>
    <row r="768" spans="1:9" ht="31.5" x14ac:dyDescent="0.25">
      <c r="A768" s="201" t="s">
        <v>22</v>
      </c>
      <c r="B768" s="23"/>
      <c r="C768" s="202" t="s">
        <v>14</v>
      </c>
      <c r="D768" s="202" t="s">
        <v>24</v>
      </c>
      <c r="E768" s="20" t="s">
        <v>361</v>
      </c>
      <c r="F768" s="20" t="s">
        <v>32</v>
      </c>
      <c r="G768" s="7">
        <v>1660</v>
      </c>
      <c r="H768" s="7">
        <v>2393.6999999999998</v>
      </c>
      <c r="I768" s="7">
        <v>2502.4</v>
      </c>
    </row>
    <row r="769" spans="1:12" x14ac:dyDescent="0.25">
      <c r="A769" s="201" t="s">
        <v>19</v>
      </c>
      <c r="B769" s="23"/>
      <c r="C769" s="202" t="s">
        <v>14</v>
      </c>
      <c r="D769" s="202" t="s">
        <v>24</v>
      </c>
      <c r="E769" s="20" t="s">
        <v>361</v>
      </c>
      <c r="F769" s="20" t="s">
        <v>39</v>
      </c>
      <c r="G769" s="7">
        <v>120786.2</v>
      </c>
      <c r="H769" s="7">
        <v>160726.39999999999</v>
      </c>
      <c r="I769" s="7">
        <v>167754.29999999999</v>
      </c>
    </row>
    <row r="770" spans="1:12" ht="47.25" x14ac:dyDescent="0.25">
      <c r="A770" s="201" t="s">
        <v>759</v>
      </c>
      <c r="B770" s="23"/>
      <c r="C770" s="202" t="s">
        <v>14</v>
      </c>
      <c r="D770" s="202" t="s">
        <v>24</v>
      </c>
      <c r="E770" s="20" t="s">
        <v>362</v>
      </c>
      <c r="F770" s="20"/>
      <c r="G770" s="7">
        <f>G771+G772</f>
        <v>4356.2000000000007</v>
      </c>
      <c r="H770" s="7">
        <f t="shared" ref="H770:I770" si="392">H771+H772</f>
        <v>5413.8</v>
      </c>
      <c r="I770" s="7">
        <f t="shared" si="392"/>
        <v>5896.3</v>
      </c>
    </row>
    <row r="771" spans="1:12" ht="31.5" x14ac:dyDescent="0.25">
      <c r="A771" s="201" t="s">
        <v>22</v>
      </c>
      <c r="B771" s="23"/>
      <c r="C771" s="202" t="s">
        <v>14</v>
      </c>
      <c r="D771" s="202" t="s">
        <v>24</v>
      </c>
      <c r="E771" s="20" t="s">
        <v>362</v>
      </c>
      <c r="F771" s="20" t="s">
        <v>32</v>
      </c>
      <c r="G771" s="7">
        <v>70.599999999999994</v>
      </c>
      <c r="H771" s="7">
        <v>80</v>
      </c>
      <c r="I771" s="7">
        <v>87.1</v>
      </c>
    </row>
    <row r="772" spans="1:12" x14ac:dyDescent="0.25">
      <c r="A772" s="201" t="s">
        <v>19</v>
      </c>
      <c r="B772" s="23"/>
      <c r="C772" s="202" t="s">
        <v>14</v>
      </c>
      <c r="D772" s="202" t="s">
        <v>24</v>
      </c>
      <c r="E772" s="20" t="s">
        <v>362</v>
      </c>
      <c r="F772" s="20" t="s">
        <v>39</v>
      </c>
      <c r="G772" s="7">
        <v>4285.6000000000004</v>
      </c>
      <c r="H772" s="7">
        <v>5333.8</v>
      </c>
      <c r="I772" s="7">
        <v>5809.2</v>
      </c>
    </row>
    <row r="773" spans="1:12" ht="47.25" x14ac:dyDescent="0.25">
      <c r="A773" s="201" t="s">
        <v>751</v>
      </c>
      <c r="B773" s="23"/>
      <c r="C773" s="202" t="s">
        <v>14</v>
      </c>
      <c r="D773" s="202" t="s">
        <v>24</v>
      </c>
      <c r="E773" s="20" t="s">
        <v>363</v>
      </c>
      <c r="F773" s="20"/>
      <c r="G773" s="7">
        <f>G774+G775</f>
        <v>2537.5</v>
      </c>
      <c r="H773" s="7">
        <f t="shared" ref="H773:I773" si="393">H774+H775</f>
        <v>2537.5</v>
      </c>
      <c r="I773" s="7">
        <f t="shared" si="393"/>
        <v>2537.5</v>
      </c>
    </row>
    <row r="774" spans="1:12" ht="31.5" x14ac:dyDescent="0.25">
      <c r="A774" s="201" t="s">
        <v>22</v>
      </c>
      <c r="B774" s="23"/>
      <c r="C774" s="202" t="s">
        <v>14</v>
      </c>
      <c r="D774" s="202" t="s">
        <v>24</v>
      </c>
      <c r="E774" s="20" t="s">
        <v>363</v>
      </c>
      <c r="F774" s="20" t="s">
        <v>32</v>
      </c>
      <c r="G774" s="7">
        <v>8.8000000000000007</v>
      </c>
      <c r="H774" s="7">
        <v>34.799999999999997</v>
      </c>
      <c r="I774" s="7">
        <v>34.799999999999997</v>
      </c>
    </row>
    <row r="775" spans="1:12" x14ac:dyDescent="0.25">
      <c r="A775" s="201" t="s">
        <v>19</v>
      </c>
      <c r="B775" s="23"/>
      <c r="C775" s="202" t="s">
        <v>14</v>
      </c>
      <c r="D775" s="202" t="s">
        <v>24</v>
      </c>
      <c r="E775" s="20" t="s">
        <v>363</v>
      </c>
      <c r="F775" s="20" t="s">
        <v>39</v>
      </c>
      <c r="G775" s="7">
        <v>2528.6999999999998</v>
      </c>
      <c r="H775" s="7">
        <v>2502.6999999999998</v>
      </c>
      <c r="I775" s="7">
        <v>2502.6999999999998</v>
      </c>
    </row>
    <row r="776" spans="1:12" ht="31.5" x14ac:dyDescent="0.25">
      <c r="A776" s="201" t="s">
        <v>760</v>
      </c>
      <c r="B776" s="23"/>
      <c r="C776" s="202" t="s">
        <v>14</v>
      </c>
      <c r="D776" s="202" t="s">
        <v>24</v>
      </c>
      <c r="E776" s="20" t="s">
        <v>364</v>
      </c>
      <c r="F776" s="20"/>
      <c r="G776" s="7">
        <f>G777+G778</f>
        <v>0</v>
      </c>
      <c r="H776" s="7">
        <f t="shared" ref="H776:I776" si="394">H777+H778</f>
        <v>0.6</v>
      </c>
      <c r="I776" s="7">
        <f t="shared" si="394"/>
        <v>0.6</v>
      </c>
    </row>
    <row r="777" spans="1:12" ht="31.5" x14ac:dyDescent="0.25">
      <c r="A777" s="201" t="s">
        <v>22</v>
      </c>
      <c r="B777" s="23"/>
      <c r="C777" s="202" t="s">
        <v>14</v>
      </c>
      <c r="D777" s="202" t="s">
        <v>24</v>
      </c>
      <c r="E777" s="20" t="s">
        <v>364</v>
      </c>
      <c r="F777" s="20">
        <v>200</v>
      </c>
      <c r="G777" s="7">
        <v>0</v>
      </c>
      <c r="H777" s="7">
        <v>0.1</v>
      </c>
      <c r="I777" s="7">
        <v>0.1</v>
      </c>
    </row>
    <row r="778" spans="1:12" x14ac:dyDescent="0.25">
      <c r="A778" s="201" t="s">
        <v>19</v>
      </c>
      <c r="B778" s="23"/>
      <c r="C778" s="202" t="s">
        <v>14</v>
      </c>
      <c r="D778" s="202" t="s">
        <v>24</v>
      </c>
      <c r="E778" s="20" t="s">
        <v>364</v>
      </c>
      <c r="F778" s="20" t="s">
        <v>39</v>
      </c>
      <c r="G778" s="7">
        <v>0</v>
      </c>
      <c r="H778" s="7">
        <v>0.5</v>
      </c>
      <c r="I778" s="7">
        <v>0.5</v>
      </c>
    </row>
    <row r="779" spans="1:12" ht="63" x14ac:dyDescent="0.25">
      <c r="A779" s="201" t="s">
        <v>858</v>
      </c>
      <c r="B779" s="23"/>
      <c r="C779" s="202" t="s">
        <v>14</v>
      </c>
      <c r="D779" s="202" t="s">
        <v>24</v>
      </c>
      <c r="E779" s="20" t="s">
        <v>365</v>
      </c>
      <c r="F779" s="20"/>
      <c r="G779" s="7">
        <f>G780+G781</f>
        <v>15444.3</v>
      </c>
      <c r="H779" s="7">
        <f t="shared" ref="H779:I779" si="395">H780+H781</f>
        <v>18083.2</v>
      </c>
      <c r="I779" s="7">
        <f t="shared" si="395"/>
        <v>18804.8</v>
      </c>
      <c r="J779" s="99"/>
      <c r="K779" s="99"/>
      <c r="L779" s="99"/>
    </row>
    <row r="780" spans="1:12" ht="40.5" customHeight="1" x14ac:dyDescent="0.25">
      <c r="A780" s="201" t="s">
        <v>22</v>
      </c>
      <c r="B780" s="23"/>
      <c r="C780" s="202" t="s">
        <v>14</v>
      </c>
      <c r="D780" s="202" t="s">
        <v>24</v>
      </c>
      <c r="E780" s="20" t="s">
        <v>365</v>
      </c>
      <c r="F780" s="20" t="s">
        <v>32</v>
      </c>
      <c r="G780" s="7">
        <v>176.9</v>
      </c>
      <c r="H780" s="7">
        <v>235</v>
      </c>
      <c r="I780" s="7">
        <v>244.5</v>
      </c>
    </row>
    <row r="781" spans="1:12" x14ac:dyDescent="0.25">
      <c r="A781" s="201" t="s">
        <v>19</v>
      </c>
      <c r="B781" s="23"/>
      <c r="C781" s="202" t="s">
        <v>14</v>
      </c>
      <c r="D781" s="202" t="s">
        <v>24</v>
      </c>
      <c r="E781" s="20" t="s">
        <v>365</v>
      </c>
      <c r="F781" s="20" t="s">
        <v>39</v>
      </c>
      <c r="G781" s="7">
        <v>15267.4</v>
      </c>
      <c r="H781" s="7">
        <v>17848.2</v>
      </c>
      <c r="I781" s="7">
        <v>18560.3</v>
      </c>
    </row>
    <row r="782" spans="1:12" ht="47.25" x14ac:dyDescent="0.25">
      <c r="A782" s="201" t="s">
        <v>419</v>
      </c>
      <c r="B782" s="23"/>
      <c r="C782" s="202" t="s">
        <v>14</v>
      </c>
      <c r="D782" s="202" t="s">
        <v>24</v>
      </c>
      <c r="E782" s="20" t="s">
        <v>366</v>
      </c>
      <c r="F782" s="20"/>
      <c r="G782" s="7">
        <f>G783+G784</f>
        <v>19423.400000000001</v>
      </c>
      <c r="H782" s="7">
        <f t="shared" ref="H782:I782" si="396">H783+H784</f>
        <v>19412.2</v>
      </c>
      <c r="I782" s="7">
        <f t="shared" si="396"/>
        <v>20188.7</v>
      </c>
    </row>
    <row r="783" spans="1:12" ht="31.5" x14ac:dyDescent="0.25">
      <c r="A783" s="201" t="s">
        <v>22</v>
      </c>
      <c r="B783" s="23"/>
      <c r="C783" s="202" t="s">
        <v>14</v>
      </c>
      <c r="D783" s="202" t="s">
        <v>24</v>
      </c>
      <c r="E783" s="20" t="s">
        <v>366</v>
      </c>
      <c r="F783" s="20" t="s">
        <v>32</v>
      </c>
      <c r="G783" s="7">
        <v>279.5</v>
      </c>
      <c r="H783" s="7">
        <v>286.89999999999998</v>
      </c>
      <c r="I783" s="7">
        <v>298.40000000000003</v>
      </c>
    </row>
    <row r="784" spans="1:12" x14ac:dyDescent="0.25">
      <c r="A784" s="201" t="s">
        <v>19</v>
      </c>
      <c r="B784" s="23"/>
      <c r="C784" s="202" t="s">
        <v>14</v>
      </c>
      <c r="D784" s="202" t="s">
        <v>24</v>
      </c>
      <c r="E784" s="20" t="s">
        <v>366</v>
      </c>
      <c r="F784" s="20" t="s">
        <v>39</v>
      </c>
      <c r="G784" s="7">
        <v>19143.900000000001</v>
      </c>
      <c r="H784" s="7">
        <v>19125.3</v>
      </c>
      <c r="I784" s="7">
        <v>19890.3</v>
      </c>
    </row>
    <row r="785" spans="1:13" ht="31.5" x14ac:dyDescent="0.25">
      <c r="A785" s="201" t="s">
        <v>348</v>
      </c>
      <c r="B785" s="23"/>
      <c r="C785" s="202" t="s">
        <v>14</v>
      </c>
      <c r="D785" s="202" t="s">
        <v>24</v>
      </c>
      <c r="E785" s="20" t="s">
        <v>349</v>
      </c>
      <c r="F785" s="20"/>
      <c r="G785" s="7">
        <f>G786+G787</f>
        <v>97929.5</v>
      </c>
      <c r="H785" s="7">
        <f t="shared" ref="H785:I785" si="397">H786+H787</f>
        <v>96363.1</v>
      </c>
      <c r="I785" s="7">
        <f t="shared" si="397"/>
        <v>96363.1</v>
      </c>
    </row>
    <row r="786" spans="1:13" ht="31.5" x14ac:dyDescent="0.25">
      <c r="A786" s="201" t="s">
        <v>22</v>
      </c>
      <c r="B786" s="23"/>
      <c r="C786" s="202" t="s">
        <v>14</v>
      </c>
      <c r="D786" s="202" t="s">
        <v>24</v>
      </c>
      <c r="E786" s="20" t="s">
        <v>349</v>
      </c>
      <c r="F786" s="20" t="s">
        <v>32</v>
      </c>
      <c r="G786" s="7">
        <v>851</v>
      </c>
      <c r="H786" s="7">
        <v>1942.5</v>
      </c>
      <c r="I786" s="7">
        <v>1942.5</v>
      </c>
    </row>
    <row r="787" spans="1:13" x14ac:dyDescent="0.25">
      <c r="A787" s="201" t="s">
        <v>19</v>
      </c>
      <c r="B787" s="23"/>
      <c r="C787" s="202" t="s">
        <v>14</v>
      </c>
      <c r="D787" s="202" t="s">
        <v>24</v>
      </c>
      <c r="E787" s="20" t="s">
        <v>349</v>
      </c>
      <c r="F787" s="20" t="s">
        <v>39</v>
      </c>
      <c r="G787" s="7">
        <v>97078.5</v>
      </c>
      <c r="H787" s="7">
        <v>94420.6</v>
      </c>
      <c r="I787" s="7">
        <v>94420.6</v>
      </c>
    </row>
    <row r="788" spans="1:13" ht="47.25" x14ac:dyDescent="0.25">
      <c r="A788" s="216" t="s">
        <v>999</v>
      </c>
      <c r="B788" s="23"/>
      <c r="C788" s="217" t="s">
        <v>14</v>
      </c>
      <c r="D788" s="217" t="s">
        <v>24</v>
      </c>
      <c r="E788" s="20" t="s">
        <v>1000</v>
      </c>
      <c r="F788" s="20"/>
      <c r="G788" s="7">
        <f>G789+G790</f>
        <v>17354.899999999998</v>
      </c>
      <c r="H788" s="7">
        <f t="shared" ref="H788:I788" si="398">H789+H790</f>
        <v>0</v>
      </c>
      <c r="I788" s="7">
        <f t="shared" si="398"/>
        <v>0</v>
      </c>
    </row>
    <row r="789" spans="1:13" ht="31.5" x14ac:dyDescent="0.25">
      <c r="A789" s="216" t="s">
        <v>22</v>
      </c>
      <c r="B789" s="23"/>
      <c r="C789" s="217" t="s">
        <v>14</v>
      </c>
      <c r="D789" s="217" t="s">
        <v>24</v>
      </c>
      <c r="E789" s="20" t="s">
        <v>1000</v>
      </c>
      <c r="F789" s="20" t="s">
        <v>32</v>
      </c>
      <c r="G789" s="7">
        <v>2.2999999999999998</v>
      </c>
      <c r="H789" s="7"/>
      <c r="I789" s="7"/>
    </row>
    <row r="790" spans="1:13" x14ac:dyDescent="0.25">
      <c r="A790" s="216" t="s">
        <v>19</v>
      </c>
      <c r="B790" s="23"/>
      <c r="C790" s="217" t="s">
        <v>14</v>
      </c>
      <c r="D790" s="217" t="s">
        <v>24</v>
      </c>
      <c r="E790" s="20" t="s">
        <v>1000</v>
      </c>
      <c r="F790" s="20" t="s">
        <v>39</v>
      </c>
      <c r="G790" s="7">
        <v>17352.599999999999</v>
      </c>
      <c r="H790" s="7"/>
      <c r="I790" s="7"/>
    </row>
    <row r="791" spans="1:13" x14ac:dyDescent="0.25">
      <c r="A791" s="201" t="s">
        <v>369</v>
      </c>
      <c r="B791" s="23"/>
      <c r="C791" s="202" t="s">
        <v>14</v>
      </c>
      <c r="D791" s="202" t="s">
        <v>24</v>
      </c>
      <c r="E791" s="20" t="s">
        <v>370</v>
      </c>
      <c r="F791" s="20"/>
      <c r="G791" s="7">
        <f>G792</f>
        <v>12650.2</v>
      </c>
      <c r="H791" s="7">
        <f t="shared" ref="H791:I791" si="399">H792</f>
        <v>3235.7</v>
      </c>
      <c r="I791" s="7">
        <f t="shared" si="399"/>
        <v>3058.4</v>
      </c>
    </row>
    <row r="792" spans="1:13" x14ac:dyDescent="0.25">
      <c r="A792" s="201" t="s">
        <v>19</v>
      </c>
      <c r="B792" s="23"/>
      <c r="C792" s="20" t="s">
        <v>14</v>
      </c>
      <c r="D792" s="20" t="s">
        <v>24</v>
      </c>
      <c r="E792" s="20" t="s">
        <v>370</v>
      </c>
      <c r="F792" s="20">
        <v>300</v>
      </c>
      <c r="G792" s="7">
        <v>12650.2</v>
      </c>
      <c r="H792" s="7">
        <v>3235.7</v>
      </c>
      <c r="I792" s="7">
        <v>3058.4</v>
      </c>
    </row>
    <row r="793" spans="1:13" ht="31.5" x14ac:dyDescent="0.25">
      <c r="A793" s="201" t="s">
        <v>371</v>
      </c>
      <c r="B793" s="23"/>
      <c r="C793" s="20" t="s">
        <v>14</v>
      </c>
      <c r="D793" s="20" t="s">
        <v>24</v>
      </c>
      <c r="E793" s="20" t="s">
        <v>372</v>
      </c>
      <c r="F793" s="20"/>
      <c r="G793" s="7">
        <f>G794</f>
        <v>2743.3</v>
      </c>
      <c r="H793" s="7">
        <f t="shared" ref="H793:I793" si="400">H794</f>
        <v>2327.1999999999998</v>
      </c>
      <c r="I793" s="7">
        <f t="shared" si="400"/>
        <v>2502.8000000000002</v>
      </c>
    </row>
    <row r="794" spans="1:13" x14ac:dyDescent="0.25">
      <c r="A794" s="201" t="s">
        <v>19</v>
      </c>
      <c r="B794" s="23"/>
      <c r="C794" s="20" t="s">
        <v>14</v>
      </c>
      <c r="D794" s="20" t="s">
        <v>24</v>
      </c>
      <c r="E794" s="20" t="s">
        <v>372</v>
      </c>
      <c r="F794" s="20">
        <v>300</v>
      </c>
      <c r="G794" s="7">
        <v>2743.3</v>
      </c>
      <c r="H794" s="7">
        <v>2327.1999999999998</v>
      </c>
      <c r="I794" s="7">
        <v>2502.8000000000002</v>
      </c>
      <c r="K794" s="99"/>
      <c r="L794" s="99"/>
      <c r="M794" s="99"/>
    </row>
    <row r="795" spans="1:13" ht="31.5" x14ac:dyDescent="0.25">
      <c r="A795" s="201" t="s">
        <v>373</v>
      </c>
      <c r="B795" s="23"/>
      <c r="C795" s="20" t="s">
        <v>14</v>
      </c>
      <c r="D795" s="20" t="s">
        <v>24</v>
      </c>
      <c r="E795" s="20" t="s">
        <v>374</v>
      </c>
      <c r="F795" s="20"/>
      <c r="G795" s="7">
        <f>G796</f>
        <v>1283.3</v>
      </c>
      <c r="H795" s="7">
        <f t="shared" ref="H795:I795" si="401">H796</f>
        <v>880</v>
      </c>
      <c r="I795" s="7">
        <f t="shared" si="401"/>
        <v>880</v>
      </c>
    </row>
    <row r="796" spans="1:13" x14ac:dyDescent="0.25">
      <c r="A796" s="201" t="s">
        <v>19</v>
      </c>
      <c r="B796" s="23"/>
      <c r="C796" s="20" t="s">
        <v>14</v>
      </c>
      <c r="D796" s="20" t="s">
        <v>24</v>
      </c>
      <c r="E796" s="20" t="s">
        <v>374</v>
      </c>
      <c r="F796" s="20" t="s">
        <v>39</v>
      </c>
      <c r="G796" s="7">
        <v>1283.3</v>
      </c>
      <c r="H796" s="7">
        <v>880</v>
      </c>
      <c r="I796" s="7">
        <v>880</v>
      </c>
    </row>
    <row r="797" spans="1:13" ht="47.25" x14ac:dyDescent="0.25">
      <c r="A797" s="201" t="s">
        <v>375</v>
      </c>
      <c r="B797" s="23"/>
      <c r="C797" s="20" t="s">
        <v>14</v>
      </c>
      <c r="D797" s="20" t="s">
        <v>24</v>
      </c>
      <c r="E797" s="20" t="s">
        <v>376</v>
      </c>
      <c r="F797" s="20"/>
      <c r="G797" s="7">
        <f>G798</f>
        <v>170</v>
      </c>
      <c r="H797" s="7">
        <f t="shared" ref="H797:I797" si="402">H798</f>
        <v>274.10000000000002</v>
      </c>
      <c r="I797" s="7">
        <f t="shared" si="402"/>
        <v>274.10000000000002</v>
      </c>
    </row>
    <row r="798" spans="1:13" x14ac:dyDescent="0.25">
      <c r="A798" s="201" t="s">
        <v>19</v>
      </c>
      <c r="B798" s="23"/>
      <c r="C798" s="20" t="s">
        <v>14</v>
      </c>
      <c r="D798" s="20" t="s">
        <v>24</v>
      </c>
      <c r="E798" s="20" t="s">
        <v>376</v>
      </c>
      <c r="F798" s="20" t="s">
        <v>39</v>
      </c>
      <c r="G798" s="7">
        <v>170</v>
      </c>
      <c r="H798" s="7">
        <v>274.10000000000002</v>
      </c>
      <c r="I798" s="7">
        <v>274.10000000000002</v>
      </c>
    </row>
    <row r="799" spans="1:13" ht="47.25" x14ac:dyDescent="0.25">
      <c r="A799" s="201" t="s">
        <v>377</v>
      </c>
      <c r="B799" s="23"/>
      <c r="C799" s="20" t="s">
        <v>14</v>
      </c>
      <c r="D799" s="20" t="s">
        <v>24</v>
      </c>
      <c r="E799" s="20" t="s">
        <v>378</v>
      </c>
      <c r="F799" s="20"/>
      <c r="G799" s="7">
        <f>G800</f>
        <v>49500</v>
      </c>
      <c r="H799" s="7">
        <f t="shared" ref="H799:I799" si="403">H800</f>
        <v>15000</v>
      </c>
      <c r="I799" s="7">
        <f t="shared" si="403"/>
        <v>15000</v>
      </c>
    </row>
    <row r="800" spans="1:13" x14ac:dyDescent="0.25">
      <c r="A800" s="201" t="s">
        <v>19</v>
      </c>
      <c r="B800" s="23"/>
      <c r="C800" s="20" t="s">
        <v>14</v>
      </c>
      <c r="D800" s="20" t="s">
        <v>24</v>
      </c>
      <c r="E800" s="20" t="s">
        <v>378</v>
      </c>
      <c r="F800" s="20" t="s">
        <v>39</v>
      </c>
      <c r="G800" s="7">
        <f>46500+3000</f>
        <v>49500</v>
      </c>
      <c r="H800" s="7">
        <v>15000</v>
      </c>
      <c r="I800" s="7">
        <v>15000</v>
      </c>
    </row>
    <row r="801" spans="1:9" ht="31.5" x14ac:dyDescent="0.25">
      <c r="A801" s="201" t="s">
        <v>379</v>
      </c>
      <c r="B801" s="23"/>
      <c r="C801" s="20" t="s">
        <v>14</v>
      </c>
      <c r="D801" s="20" t="s">
        <v>24</v>
      </c>
      <c r="E801" s="20" t="s">
        <v>380</v>
      </c>
      <c r="F801" s="20"/>
      <c r="G801" s="7">
        <f>G802</f>
        <v>0</v>
      </c>
      <c r="H801" s="7">
        <f t="shared" ref="H801:I801" si="404">H802</f>
        <v>27</v>
      </c>
      <c r="I801" s="7">
        <f t="shared" si="404"/>
        <v>27</v>
      </c>
    </row>
    <row r="802" spans="1:9" x14ac:dyDescent="0.25">
      <c r="A802" s="201" t="s">
        <v>19</v>
      </c>
      <c r="B802" s="23"/>
      <c r="C802" s="20" t="s">
        <v>14</v>
      </c>
      <c r="D802" s="20" t="s">
        <v>24</v>
      </c>
      <c r="E802" s="20" t="s">
        <v>380</v>
      </c>
      <c r="F802" s="20" t="s">
        <v>39</v>
      </c>
      <c r="G802" s="7">
        <v>0</v>
      </c>
      <c r="H802" s="7">
        <v>27</v>
      </c>
      <c r="I802" s="7">
        <v>27</v>
      </c>
    </row>
    <row r="803" spans="1:9" x14ac:dyDescent="0.25">
      <c r="A803" s="201" t="s">
        <v>381</v>
      </c>
      <c r="B803" s="23"/>
      <c r="C803" s="20" t="s">
        <v>14</v>
      </c>
      <c r="D803" s="20" t="s">
        <v>24</v>
      </c>
      <c r="E803" s="20" t="s">
        <v>382</v>
      </c>
      <c r="F803" s="20"/>
      <c r="G803" s="7">
        <f>G804+G805</f>
        <v>1351.1</v>
      </c>
      <c r="H803" s="7">
        <f t="shared" ref="H803:I803" si="405">H804+H805</f>
        <v>827.1</v>
      </c>
      <c r="I803" s="7">
        <f t="shared" si="405"/>
        <v>827.1</v>
      </c>
    </row>
    <row r="804" spans="1:9" ht="31.5" x14ac:dyDescent="0.25">
      <c r="A804" s="201" t="s">
        <v>22</v>
      </c>
      <c r="B804" s="23"/>
      <c r="C804" s="20" t="s">
        <v>14</v>
      </c>
      <c r="D804" s="20" t="s">
        <v>24</v>
      </c>
      <c r="E804" s="20" t="s">
        <v>382</v>
      </c>
      <c r="F804" s="20">
        <v>200</v>
      </c>
      <c r="G804" s="7">
        <v>654.1</v>
      </c>
      <c r="H804" s="7">
        <v>491.1</v>
      </c>
      <c r="I804" s="7">
        <v>491.1</v>
      </c>
    </row>
    <row r="805" spans="1:9" x14ac:dyDescent="0.25">
      <c r="A805" s="201" t="s">
        <v>19</v>
      </c>
      <c r="B805" s="23"/>
      <c r="C805" s="20" t="s">
        <v>14</v>
      </c>
      <c r="D805" s="20" t="s">
        <v>24</v>
      </c>
      <c r="E805" s="20" t="s">
        <v>382</v>
      </c>
      <c r="F805" s="20">
        <v>300</v>
      </c>
      <c r="G805" s="7">
        <v>697</v>
      </c>
      <c r="H805" s="7">
        <v>336</v>
      </c>
      <c r="I805" s="7">
        <v>336</v>
      </c>
    </row>
    <row r="806" spans="1:9" ht="31.5" x14ac:dyDescent="0.25">
      <c r="A806" s="201" t="s">
        <v>367</v>
      </c>
      <c r="B806" s="23"/>
      <c r="C806" s="202" t="s">
        <v>14</v>
      </c>
      <c r="D806" s="202" t="s">
        <v>24</v>
      </c>
      <c r="E806" s="20" t="s">
        <v>368</v>
      </c>
      <c r="F806" s="20"/>
      <c r="G806" s="7">
        <f>G807</f>
        <v>16210.4</v>
      </c>
      <c r="H806" s="7">
        <f t="shared" ref="H806:I806" si="406">H807</f>
        <v>16322.9</v>
      </c>
      <c r="I806" s="7">
        <f t="shared" si="406"/>
        <v>16944.400000000001</v>
      </c>
    </row>
    <row r="807" spans="1:9" x14ac:dyDescent="0.25">
      <c r="A807" s="201" t="s">
        <v>19</v>
      </c>
      <c r="B807" s="23"/>
      <c r="C807" s="202" t="s">
        <v>14</v>
      </c>
      <c r="D807" s="202" t="s">
        <v>24</v>
      </c>
      <c r="E807" s="20" t="s">
        <v>368</v>
      </c>
      <c r="F807" s="20">
        <v>300</v>
      </c>
      <c r="G807" s="7">
        <v>16210.4</v>
      </c>
      <c r="H807" s="7">
        <v>16322.9</v>
      </c>
      <c r="I807" s="7">
        <v>16944.400000000001</v>
      </c>
    </row>
    <row r="808" spans="1:9" ht="31.5" x14ac:dyDescent="0.25">
      <c r="A808" s="201" t="s">
        <v>383</v>
      </c>
      <c r="B808" s="23"/>
      <c r="C808" s="20" t="s">
        <v>14</v>
      </c>
      <c r="D808" s="20" t="s">
        <v>24</v>
      </c>
      <c r="E808" s="20" t="s">
        <v>384</v>
      </c>
      <c r="F808" s="20"/>
      <c r="G808" s="7">
        <f>G809</f>
        <v>10000</v>
      </c>
      <c r="H808" s="7">
        <f t="shared" ref="H808:I809" si="407">H809</f>
        <v>10000</v>
      </c>
      <c r="I808" s="7">
        <f t="shared" si="407"/>
        <v>10000</v>
      </c>
    </row>
    <row r="809" spans="1:9" ht="47.25" x14ac:dyDescent="0.25">
      <c r="A809" s="201" t="s">
        <v>385</v>
      </c>
      <c r="B809" s="23"/>
      <c r="C809" s="20" t="s">
        <v>14</v>
      </c>
      <c r="D809" s="20" t="s">
        <v>24</v>
      </c>
      <c r="E809" s="20" t="s">
        <v>386</v>
      </c>
      <c r="F809" s="20"/>
      <c r="G809" s="7">
        <f>G810</f>
        <v>10000</v>
      </c>
      <c r="H809" s="7">
        <f t="shared" si="407"/>
        <v>10000</v>
      </c>
      <c r="I809" s="7">
        <f t="shared" si="407"/>
        <v>10000</v>
      </c>
    </row>
    <row r="810" spans="1:9" x14ac:dyDescent="0.25">
      <c r="A810" s="201" t="s">
        <v>19</v>
      </c>
      <c r="B810" s="23"/>
      <c r="C810" s="20" t="s">
        <v>14</v>
      </c>
      <c r="D810" s="20" t="s">
        <v>24</v>
      </c>
      <c r="E810" s="20" t="s">
        <v>386</v>
      </c>
      <c r="F810" s="20">
        <v>300</v>
      </c>
      <c r="G810" s="7">
        <v>10000</v>
      </c>
      <c r="H810" s="7">
        <v>10000</v>
      </c>
      <c r="I810" s="7">
        <v>10000</v>
      </c>
    </row>
    <row r="811" spans="1:9" ht="31.5" x14ac:dyDescent="0.25">
      <c r="A811" s="201" t="s">
        <v>237</v>
      </c>
      <c r="B811" s="23"/>
      <c r="C811" s="20" t="s">
        <v>14</v>
      </c>
      <c r="D811" s="20" t="s">
        <v>24</v>
      </c>
      <c r="E811" s="20" t="s">
        <v>238</v>
      </c>
      <c r="F811" s="20"/>
      <c r="G811" s="7">
        <f>G812</f>
        <v>1887.3</v>
      </c>
      <c r="H811" s="7">
        <f t="shared" ref="H811:I812" si="408">H812</f>
        <v>1700</v>
      </c>
      <c r="I811" s="7">
        <f t="shared" si="408"/>
        <v>1700</v>
      </c>
    </row>
    <row r="812" spans="1:9" x14ac:dyDescent="0.25">
      <c r="A812" s="201" t="s">
        <v>232</v>
      </c>
      <c r="B812" s="23"/>
      <c r="C812" s="20" t="s">
        <v>14</v>
      </c>
      <c r="D812" s="20" t="s">
        <v>24</v>
      </c>
      <c r="E812" s="20" t="s">
        <v>275</v>
      </c>
      <c r="F812" s="20"/>
      <c r="G812" s="7">
        <f>G813</f>
        <v>1887.3</v>
      </c>
      <c r="H812" s="7">
        <f t="shared" si="408"/>
        <v>1700</v>
      </c>
      <c r="I812" s="7">
        <f t="shared" si="408"/>
        <v>1700</v>
      </c>
    </row>
    <row r="813" spans="1:9" ht="31.5" x14ac:dyDescent="0.25">
      <c r="A813" s="201" t="s">
        <v>90</v>
      </c>
      <c r="B813" s="23"/>
      <c r="C813" s="20" t="s">
        <v>14</v>
      </c>
      <c r="D813" s="20" t="s">
        <v>24</v>
      </c>
      <c r="E813" s="20" t="s">
        <v>275</v>
      </c>
      <c r="F813" s="20">
        <v>600</v>
      </c>
      <c r="G813" s="7">
        <v>1887.3</v>
      </c>
      <c r="H813" s="7">
        <v>1700</v>
      </c>
      <c r="I813" s="7">
        <v>1700</v>
      </c>
    </row>
    <row r="814" spans="1:9" ht="47.25" x14ac:dyDescent="0.25">
      <c r="A814" s="201" t="s">
        <v>278</v>
      </c>
      <c r="B814" s="23"/>
      <c r="C814" s="20" t="s">
        <v>14</v>
      </c>
      <c r="D814" s="20" t="s">
        <v>24</v>
      </c>
      <c r="E814" s="20" t="s">
        <v>277</v>
      </c>
      <c r="F814" s="20"/>
      <c r="G814" s="7">
        <f>G815</f>
        <v>4186.3999999999996</v>
      </c>
      <c r="H814" s="7">
        <f t="shared" ref="H814:I817" si="409">H815</f>
        <v>3988.5</v>
      </c>
      <c r="I814" s="7">
        <f t="shared" si="409"/>
        <v>3988.5</v>
      </c>
    </row>
    <row r="815" spans="1:9" x14ac:dyDescent="0.25">
      <c r="A815" s="201" t="s">
        <v>162</v>
      </c>
      <c r="B815" s="23"/>
      <c r="C815" s="20" t="s">
        <v>14</v>
      </c>
      <c r="D815" s="20" t="s">
        <v>24</v>
      </c>
      <c r="E815" s="20" t="s">
        <v>387</v>
      </c>
      <c r="F815" s="20"/>
      <c r="G815" s="7">
        <f>G816</f>
        <v>4186.3999999999996</v>
      </c>
      <c r="H815" s="7">
        <f t="shared" si="409"/>
        <v>3988.5</v>
      </c>
      <c r="I815" s="7">
        <f t="shared" si="409"/>
        <v>3988.5</v>
      </c>
    </row>
    <row r="816" spans="1:9" ht="47.25" x14ac:dyDescent="0.25">
      <c r="A816" s="201" t="s">
        <v>388</v>
      </c>
      <c r="B816" s="23"/>
      <c r="C816" s="20" t="s">
        <v>14</v>
      </c>
      <c r="D816" s="20" t="s">
        <v>24</v>
      </c>
      <c r="E816" s="20" t="s">
        <v>389</v>
      </c>
      <c r="F816" s="20"/>
      <c r="G816" s="7">
        <f>G817</f>
        <v>4186.3999999999996</v>
      </c>
      <c r="H816" s="7">
        <f t="shared" si="409"/>
        <v>3988.5</v>
      </c>
      <c r="I816" s="7">
        <f t="shared" si="409"/>
        <v>3988.5</v>
      </c>
    </row>
    <row r="817" spans="1:9" ht="31.5" x14ac:dyDescent="0.25">
      <c r="A817" s="201" t="s">
        <v>390</v>
      </c>
      <c r="B817" s="23"/>
      <c r="C817" s="20" t="s">
        <v>14</v>
      </c>
      <c r="D817" s="20" t="s">
        <v>24</v>
      </c>
      <c r="E817" s="20" t="s">
        <v>391</v>
      </c>
      <c r="F817" s="20"/>
      <c r="G817" s="7">
        <f>G818</f>
        <v>4186.3999999999996</v>
      </c>
      <c r="H817" s="7">
        <f t="shared" si="409"/>
        <v>3988.5</v>
      </c>
      <c r="I817" s="7">
        <f t="shared" si="409"/>
        <v>3988.5</v>
      </c>
    </row>
    <row r="818" spans="1:9" ht="31.5" x14ac:dyDescent="0.25">
      <c r="A818" s="201" t="s">
        <v>22</v>
      </c>
      <c r="B818" s="23"/>
      <c r="C818" s="20" t="s">
        <v>14</v>
      </c>
      <c r="D818" s="20" t="s">
        <v>24</v>
      </c>
      <c r="E818" s="20" t="s">
        <v>391</v>
      </c>
      <c r="F818" s="20">
        <v>200</v>
      </c>
      <c r="G818" s="7">
        <v>4186.3999999999996</v>
      </c>
      <c r="H818" s="7">
        <v>3988.5</v>
      </c>
      <c r="I818" s="7">
        <v>3988.5</v>
      </c>
    </row>
    <row r="819" spans="1:9" x14ac:dyDescent="0.25">
      <c r="A819" s="201" t="s">
        <v>76</v>
      </c>
      <c r="B819" s="23"/>
      <c r="C819" s="20" t="s">
        <v>14</v>
      </c>
      <c r="D819" s="20" t="s">
        <v>7</v>
      </c>
      <c r="E819" s="20"/>
      <c r="F819" s="20"/>
      <c r="G819" s="7">
        <f>G820</f>
        <v>170269.5</v>
      </c>
      <c r="H819" s="7">
        <f t="shared" ref="H819:I820" si="410">H820</f>
        <v>195250.9</v>
      </c>
      <c r="I819" s="7">
        <f t="shared" si="410"/>
        <v>200726.5</v>
      </c>
    </row>
    <row r="820" spans="1:9" s="96" customFormat="1" ht="31.5" x14ac:dyDescent="0.25">
      <c r="A820" s="88" t="s">
        <v>213</v>
      </c>
      <c r="B820" s="92"/>
      <c r="C820" s="94" t="s">
        <v>14</v>
      </c>
      <c r="D820" s="94" t="s">
        <v>7</v>
      </c>
      <c r="E820" s="94" t="s">
        <v>212</v>
      </c>
      <c r="F820" s="94"/>
      <c r="G820" s="95">
        <f>G821</f>
        <v>170269.5</v>
      </c>
      <c r="H820" s="95">
        <f t="shared" si="410"/>
        <v>195250.9</v>
      </c>
      <c r="I820" s="95">
        <f t="shared" si="410"/>
        <v>200726.5</v>
      </c>
    </row>
    <row r="821" spans="1:9" x14ac:dyDescent="0.25">
      <c r="A821" s="201" t="s">
        <v>162</v>
      </c>
      <c r="B821" s="23"/>
      <c r="C821" s="20" t="s">
        <v>14</v>
      </c>
      <c r="D821" s="20" t="s">
        <v>7</v>
      </c>
      <c r="E821" s="20" t="s">
        <v>214</v>
      </c>
      <c r="F821" s="20"/>
      <c r="G821" s="7">
        <f>G822+G832</f>
        <v>170269.5</v>
      </c>
      <c r="H821" s="7">
        <f t="shared" ref="H821:I821" si="411">H822+H832</f>
        <v>195250.9</v>
      </c>
      <c r="I821" s="7">
        <f t="shared" si="411"/>
        <v>200726.5</v>
      </c>
    </row>
    <row r="822" spans="1:9" ht="31.5" x14ac:dyDescent="0.25">
      <c r="A822" s="201" t="s">
        <v>705</v>
      </c>
      <c r="B822" s="23"/>
      <c r="C822" s="20" t="s">
        <v>14</v>
      </c>
      <c r="D822" s="20" t="s">
        <v>7</v>
      </c>
      <c r="E822" s="20" t="s">
        <v>392</v>
      </c>
      <c r="F822" s="20"/>
      <c r="G822" s="7">
        <f>G826+G829+G823</f>
        <v>55559.700000000004</v>
      </c>
      <c r="H822" s="7">
        <f t="shared" ref="H822:I822" si="412">H826+H829+H823</f>
        <v>77408.7</v>
      </c>
      <c r="I822" s="7">
        <f t="shared" si="412"/>
        <v>78170.600000000006</v>
      </c>
    </row>
    <row r="823" spans="1:9" ht="31.5" x14ac:dyDescent="0.25">
      <c r="A823" s="201" t="s">
        <v>752</v>
      </c>
      <c r="B823" s="23"/>
      <c r="C823" s="20" t="s">
        <v>14</v>
      </c>
      <c r="D823" s="20" t="s">
        <v>7</v>
      </c>
      <c r="E823" s="20" t="s">
        <v>860</v>
      </c>
      <c r="F823" s="20"/>
      <c r="G823" s="7">
        <f>G824+G825</f>
        <v>5908.9000000000005</v>
      </c>
      <c r="H823" s="7">
        <f t="shared" ref="H823:I823" si="413">H824+H825</f>
        <v>6561.2999999999993</v>
      </c>
      <c r="I823" s="7">
        <f t="shared" si="413"/>
        <v>6823.8</v>
      </c>
    </row>
    <row r="824" spans="1:9" ht="31.5" x14ac:dyDescent="0.25">
      <c r="A824" s="201" t="s">
        <v>22</v>
      </c>
      <c r="B824" s="23"/>
      <c r="C824" s="20" t="s">
        <v>14</v>
      </c>
      <c r="D824" s="20" t="s">
        <v>7</v>
      </c>
      <c r="E824" s="20" t="s">
        <v>860</v>
      </c>
      <c r="F824" s="20">
        <v>200</v>
      </c>
      <c r="G824" s="7">
        <v>71.099999999999994</v>
      </c>
      <c r="H824" s="7">
        <v>94.4</v>
      </c>
      <c r="I824" s="7">
        <v>98</v>
      </c>
    </row>
    <row r="825" spans="1:9" x14ac:dyDescent="0.25">
      <c r="A825" s="201" t="s">
        <v>19</v>
      </c>
      <c r="B825" s="23"/>
      <c r="C825" s="20" t="s">
        <v>14</v>
      </c>
      <c r="D825" s="20" t="s">
        <v>7</v>
      </c>
      <c r="E825" s="20" t="s">
        <v>860</v>
      </c>
      <c r="F825" s="20">
        <v>300</v>
      </c>
      <c r="G825" s="7">
        <v>5837.8</v>
      </c>
      <c r="H825" s="7">
        <v>6466.9</v>
      </c>
      <c r="I825" s="7">
        <v>6725.8</v>
      </c>
    </row>
    <row r="826" spans="1:9" ht="31.5" x14ac:dyDescent="0.25">
      <c r="A826" s="201" t="s">
        <v>753</v>
      </c>
      <c r="B826" s="23"/>
      <c r="C826" s="20" t="s">
        <v>14</v>
      </c>
      <c r="D826" s="20" t="s">
        <v>7</v>
      </c>
      <c r="E826" s="20" t="s">
        <v>393</v>
      </c>
      <c r="F826" s="20"/>
      <c r="G826" s="7">
        <f>G827+G828</f>
        <v>12808.7</v>
      </c>
      <c r="H826" s="7">
        <f t="shared" ref="H826:I826" si="414">H827+H828</f>
        <v>18491.600000000002</v>
      </c>
      <c r="I826" s="7">
        <f t="shared" si="414"/>
        <v>16896.7</v>
      </c>
    </row>
    <row r="827" spans="1:9" ht="31.5" x14ac:dyDescent="0.25">
      <c r="A827" s="201" t="s">
        <v>22</v>
      </c>
      <c r="B827" s="23"/>
      <c r="C827" s="20" t="s">
        <v>14</v>
      </c>
      <c r="D827" s="20" t="s">
        <v>7</v>
      </c>
      <c r="E827" s="20" t="s">
        <v>393</v>
      </c>
      <c r="F827" s="20">
        <v>200</v>
      </c>
      <c r="G827" s="7">
        <v>180.5</v>
      </c>
      <c r="H827" s="7">
        <v>269.7</v>
      </c>
      <c r="I827" s="7">
        <v>247.5</v>
      </c>
    </row>
    <row r="828" spans="1:9" x14ac:dyDescent="0.25">
      <c r="A828" s="201" t="s">
        <v>19</v>
      </c>
      <c r="B828" s="23"/>
      <c r="C828" s="20" t="s">
        <v>14</v>
      </c>
      <c r="D828" s="20" t="s">
        <v>7</v>
      </c>
      <c r="E828" s="20" t="s">
        <v>393</v>
      </c>
      <c r="F828" s="20">
        <v>300</v>
      </c>
      <c r="G828" s="7">
        <v>12628.2</v>
      </c>
      <c r="H828" s="7">
        <v>18221.900000000001</v>
      </c>
      <c r="I828" s="7">
        <v>16649.2</v>
      </c>
    </row>
    <row r="829" spans="1:9" ht="31.5" x14ac:dyDescent="0.25">
      <c r="A829" s="201" t="s">
        <v>761</v>
      </c>
      <c r="B829" s="23"/>
      <c r="C829" s="20" t="s">
        <v>14</v>
      </c>
      <c r="D829" s="20" t="s">
        <v>7</v>
      </c>
      <c r="E829" s="20" t="s">
        <v>394</v>
      </c>
      <c r="F829" s="20"/>
      <c r="G829" s="7">
        <f>G830+G831</f>
        <v>36842.100000000006</v>
      </c>
      <c r="H829" s="7">
        <f t="shared" ref="H829:I829" si="415">H830+H831</f>
        <v>52355.799999999996</v>
      </c>
      <c r="I829" s="7">
        <f t="shared" si="415"/>
        <v>54450.1</v>
      </c>
    </row>
    <row r="830" spans="1:9" ht="31.5" x14ac:dyDescent="0.25">
      <c r="A830" s="201" t="s">
        <v>22</v>
      </c>
      <c r="B830" s="23"/>
      <c r="C830" s="20" t="s">
        <v>14</v>
      </c>
      <c r="D830" s="20" t="s">
        <v>7</v>
      </c>
      <c r="E830" s="20" t="s">
        <v>394</v>
      </c>
      <c r="F830" s="20">
        <v>200</v>
      </c>
      <c r="G830" s="7">
        <v>477.3</v>
      </c>
      <c r="H830" s="7">
        <v>773.6</v>
      </c>
      <c r="I830" s="7">
        <v>804.6</v>
      </c>
    </row>
    <row r="831" spans="1:9" x14ac:dyDescent="0.25">
      <c r="A831" s="201" t="s">
        <v>19</v>
      </c>
      <c r="B831" s="23"/>
      <c r="C831" s="20" t="s">
        <v>14</v>
      </c>
      <c r="D831" s="20" t="s">
        <v>7</v>
      </c>
      <c r="E831" s="20" t="s">
        <v>394</v>
      </c>
      <c r="F831" s="20">
        <v>300</v>
      </c>
      <c r="G831" s="7">
        <v>36364.800000000003</v>
      </c>
      <c r="H831" s="7">
        <v>51582.2</v>
      </c>
      <c r="I831" s="7">
        <v>53645.5</v>
      </c>
    </row>
    <row r="832" spans="1:9" ht="31.5" x14ac:dyDescent="0.25">
      <c r="A832" s="201" t="s">
        <v>395</v>
      </c>
      <c r="B832" s="23"/>
      <c r="C832" s="20" t="s">
        <v>14</v>
      </c>
      <c r="D832" s="20" t="s">
        <v>7</v>
      </c>
      <c r="E832" s="20" t="s">
        <v>396</v>
      </c>
      <c r="F832" s="20"/>
      <c r="G832" s="7">
        <f>G833</f>
        <v>114709.8</v>
      </c>
      <c r="H832" s="7">
        <f t="shared" ref="H832:I832" si="416">H833</f>
        <v>117842.2</v>
      </c>
      <c r="I832" s="7">
        <f t="shared" si="416"/>
        <v>122555.9</v>
      </c>
    </row>
    <row r="833" spans="1:12" ht="63" x14ac:dyDescent="0.25">
      <c r="A833" s="201" t="s">
        <v>749</v>
      </c>
      <c r="B833" s="23"/>
      <c r="C833" s="20" t="s">
        <v>14</v>
      </c>
      <c r="D833" s="20" t="s">
        <v>7</v>
      </c>
      <c r="E833" s="20" t="s">
        <v>397</v>
      </c>
      <c r="F833" s="20"/>
      <c r="G833" s="7">
        <f>G834+G835</f>
        <v>114709.8</v>
      </c>
      <c r="H833" s="7">
        <f t="shared" ref="H833:I833" si="417">H834+H835</f>
        <v>117842.2</v>
      </c>
      <c r="I833" s="7">
        <f t="shared" si="417"/>
        <v>122555.9</v>
      </c>
    </row>
    <row r="834" spans="1:12" ht="31.5" x14ac:dyDescent="0.25">
      <c r="A834" s="201" t="s">
        <v>22</v>
      </c>
      <c r="B834" s="23"/>
      <c r="C834" s="20" t="s">
        <v>14</v>
      </c>
      <c r="D834" s="20" t="s">
        <v>7</v>
      </c>
      <c r="E834" s="20" t="s">
        <v>397</v>
      </c>
      <c r="F834" s="20">
        <v>200</v>
      </c>
      <c r="G834" s="7">
        <v>1545</v>
      </c>
      <c r="H834" s="7">
        <v>1741.5</v>
      </c>
      <c r="I834" s="7">
        <v>1811.2</v>
      </c>
    </row>
    <row r="835" spans="1:12" x14ac:dyDescent="0.25">
      <c r="A835" s="201" t="s">
        <v>19</v>
      </c>
      <c r="B835" s="23"/>
      <c r="C835" s="20" t="s">
        <v>14</v>
      </c>
      <c r="D835" s="20" t="s">
        <v>7</v>
      </c>
      <c r="E835" s="20" t="s">
        <v>397</v>
      </c>
      <c r="F835" s="20">
        <v>300</v>
      </c>
      <c r="G835" s="7">
        <v>113164.8</v>
      </c>
      <c r="H835" s="7">
        <v>116100.7</v>
      </c>
      <c r="I835" s="7">
        <v>120744.7</v>
      </c>
    </row>
    <row r="836" spans="1:12" x14ac:dyDescent="0.25">
      <c r="A836" s="201" t="s">
        <v>25</v>
      </c>
      <c r="B836" s="23"/>
      <c r="C836" s="20" t="s">
        <v>14</v>
      </c>
      <c r="D836" s="20" t="s">
        <v>26</v>
      </c>
      <c r="E836" s="20"/>
      <c r="F836" s="20"/>
      <c r="G836" s="7">
        <f>G837</f>
        <v>87143.60000000002</v>
      </c>
      <c r="H836" s="7">
        <f t="shared" ref="H836:I837" si="418">H837</f>
        <v>69483.5</v>
      </c>
      <c r="I836" s="7">
        <f t="shared" si="418"/>
        <v>69579.799999999988</v>
      </c>
    </row>
    <row r="837" spans="1:12" s="96" customFormat="1" ht="31.5" x14ac:dyDescent="0.25">
      <c r="A837" s="88" t="s">
        <v>213</v>
      </c>
      <c r="B837" s="92"/>
      <c r="C837" s="94" t="s">
        <v>14</v>
      </c>
      <c r="D837" s="94" t="s">
        <v>26</v>
      </c>
      <c r="E837" s="94" t="s">
        <v>212</v>
      </c>
      <c r="F837" s="94"/>
      <c r="G837" s="95">
        <f>G838</f>
        <v>87143.60000000002</v>
      </c>
      <c r="H837" s="95">
        <f t="shared" si="418"/>
        <v>69483.5</v>
      </c>
      <c r="I837" s="95">
        <f t="shared" si="418"/>
        <v>69579.799999999988</v>
      </c>
    </row>
    <row r="838" spans="1:12" x14ac:dyDescent="0.25">
      <c r="A838" s="201" t="s">
        <v>162</v>
      </c>
      <c r="B838" s="23"/>
      <c r="C838" s="20" t="s">
        <v>14</v>
      </c>
      <c r="D838" s="20" t="s">
        <v>26</v>
      </c>
      <c r="E838" s="20" t="s">
        <v>214</v>
      </c>
      <c r="F838" s="20"/>
      <c r="G838" s="7">
        <f>G839</f>
        <v>87143.60000000002</v>
      </c>
      <c r="H838" s="7">
        <f t="shared" ref="H838:I838" si="419">H839</f>
        <v>69483.5</v>
      </c>
      <c r="I838" s="7">
        <f t="shared" si="419"/>
        <v>69579.799999999988</v>
      </c>
    </row>
    <row r="839" spans="1:12" ht="31.5" x14ac:dyDescent="0.25">
      <c r="A839" s="201" t="s">
        <v>420</v>
      </c>
      <c r="B839" s="23"/>
      <c r="C839" s="20" t="s">
        <v>14</v>
      </c>
      <c r="D839" s="20" t="s">
        <v>26</v>
      </c>
      <c r="E839" s="20" t="s">
        <v>398</v>
      </c>
      <c r="F839" s="20"/>
      <c r="G839" s="7">
        <f>G840+G843+G845+G847+G850+G853+G855+G858+G860+G862+G865+G868+G871</f>
        <v>87143.60000000002</v>
      </c>
      <c r="H839" s="7">
        <f t="shared" ref="H839:I839" si="420">H840+H843+H845+H847+H850+H853+H855+H858+H860+H862+H865+H868+H871</f>
        <v>69483.5</v>
      </c>
      <c r="I839" s="7">
        <f t="shared" si="420"/>
        <v>69579.799999999988</v>
      </c>
    </row>
    <row r="840" spans="1:12" x14ac:dyDescent="0.25">
      <c r="A840" s="201" t="s">
        <v>27</v>
      </c>
      <c r="B840" s="23"/>
      <c r="C840" s="20" t="s">
        <v>14</v>
      </c>
      <c r="D840" s="20" t="s">
        <v>26</v>
      </c>
      <c r="E840" s="20" t="s">
        <v>399</v>
      </c>
      <c r="F840" s="20"/>
      <c r="G840" s="7">
        <f>G841+G842</f>
        <v>21262.399999999998</v>
      </c>
      <c r="H840" s="7">
        <f t="shared" ref="H840:I840" si="421">H841+H842</f>
        <v>11082.5</v>
      </c>
      <c r="I840" s="7">
        <f t="shared" si="421"/>
        <v>11082.5</v>
      </c>
    </row>
    <row r="841" spans="1:12" ht="47.25" x14ac:dyDescent="0.25">
      <c r="A841" s="201" t="s">
        <v>21</v>
      </c>
      <c r="B841" s="23"/>
      <c r="C841" s="20" t="s">
        <v>14</v>
      </c>
      <c r="D841" s="20" t="s">
        <v>26</v>
      </c>
      <c r="E841" s="20" t="s">
        <v>399</v>
      </c>
      <c r="F841" s="20">
        <v>100</v>
      </c>
      <c r="G841" s="7">
        <v>21248.3</v>
      </c>
      <c r="H841" s="7">
        <v>11067.8</v>
      </c>
      <c r="I841" s="7">
        <v>11067.8</v>
      </c>
    </row>
    <row r="842" spans="1:12" ht="31.5" x14ac:dyDescent="0.25">
      <c r="A842" s="201" t="s">
        <v>22</v>
      </c>
      <c r="B842" s="23"/>
      <c r="C842" s="20" t="s">
        <v>14</v>
      </c>
      <c r="D842" s="20" t="s">
        <v>26</v>
      </c>
      <c r="E842" s="20" t="s">
        <v>399</v>
      </c>
      <c r="F842" s="20">
        <v>200</v>
      </c>
      <c r="G842" s="7">
        <v>14.1</v>
      </c>
      <c r="H842" s="7">
        <v>14.7</v>
      </c>
      <c r="I842" s="7">
        <v>14.7</v>
      </c>
      <c r="J842" s="99"/>
      <c r="K842" s="99"/>
      <c r="L842" s="99"/>
    </row>
    <row r="843" spans="1:12" x14ac:dyDescent="0.25">
      <c r="A843" s="201" t="s">
        <v>35</v>
      </c>
      <c r="B843" s="23"/>
      <c r="C843" s="20" t="s">
        <v>14</v>
      </c>
      <c r="D843" s="20" t="s">
        <v>26</v>
      </c>
      <c r="E843" s="20" t="s">
        <v>400</v>
      </c>
      <c r="F843" s="20"/>
      <c r="G843" s="7">
        <f>G844</f>
        <v>528.20000000000005</v>
      </c>
      <c r="H843" s="7">
        <f t="shared" ref="H843:I843" si="422">H844</f>
        <v>545</v>
      </c>
      <c r="I843" s="7">
        <f t="shared" si="422"/>
        <v>545</v>
      </c>
    </row>
    <row r="844" spans="1:12" ht="31.5" x14ac:dyDescent="0.25">
      <c r="A844" s="201" t="s">
        <v>22</v>
      </c>
      <c r="B844" s="23"/>
      <c r="C844" s="20" t="s">
        <v>14</v>
      </c>
      <c r="D844" s="20" t="s">
        <v>26</v>
      </c>
      <c r="E844" s="20" t="s">
        <v>400</v>
      </c>
      <c r="F844" s="20">
        <v>200</v>
      </c>
      <c r="G844" s="7">
        <v>528.20000000000005</v>
      </c>
      <c r="H844" s="7">
        <v>545</v>
      </c>
      <c r="I844" s="7">
        <v>545</v>
      </c>
    </row>
    <row r="845" spans="1:12" ht="31.5" x14ac:dyDescent="0.25">
      <c r="A845" s="201" t="s">
        <v>37</v>
      </c>
      <c r="B845" s="23"/>
      <c r="C845" s="20" t="s">
        <v>14</v>
      </c>
      <c r="D845" s="20" t="s">
        <v>26</v>
      </c>
      <c r="E845" s="20" t="s">
        <v>401</v>
      </c>
      <c r="F845" s="20"/>
      <c r="G845" s="7">
        <f>G846</f>
        <v>2238</v>
      </c>
      <c r="H845" s="7">
        <f t="shared" ref="H845:I845" si="423">H846</f>
        <v>1041.8</v>
      </c>
      <c r="I845" s="7">
        <f t="shared" si="423"/>
        <v>1041.8</v>
      </c>
    </row>
    <row r="846" spans="1:12" ht="31.5" x14ac:dyDescent="0.25">
      <c r="A846" s="201" t="s">
        <v>22</v>
      </c>
      <c r="B846" s="23"/>
      <c r="C846" s="20" t="s">
        <v>14</v>
      </c>
      <c r="D846" s="20" t="s">
        <v>26</v>
      </c>
      <c r="E846" s="20" t="s">
        <v>401</v>
      </c>
      <c r="F846" s="20">
        <v>200</v>
      </c>
      <c r="G846" s="7">
        <v>2238</v>
      </c>
      <c r="H846" s="7">
        <v>1041.8</v>
      </c>
      <c r="I846" s="7">
        <v>1041.8</v>
      </c>
    </row>
    <row r="847" spans="1:12" ht="31.5" x14ac:dyDescent="0.25">
      <c r="A847" s="201" t="s">
        <v>38</v>
      </c>
      <c r="B847" s="23"/>
      <c r="C847" s="20" t="s">
        <v>14</v>
      </c>
      <c r="D847" s="20" t="s">
        <v>26</v>
      </c>
      <c r="E847" s="20" t="s">
        <v>402</v>
      </c>
      <c r="F847" s="20"/>
      <c r="G847" s="7">
        <f>G848+G849</f>
        <v>942.2</v>
      </c>
      <c r="H847" s="7">
        <f t="shared" ref="H847:I847" si="424">H848+H849</f>
        <v>650.40000000000009</v>
      </c>
      <c r="I847" s="7">
        <f t="shared" si="424"/>
        <v>650.4</v>
      </c>
    </row>
    <row r="848" spans="1:12" ht="31.5" x14ac:dyDescent="0.25">
      <c r="A848" s="201" t="s">
        <v>22</v>
      </c>
      <c r="B848" s="23"/>
      <c r="C848" s="20" t="s">
        <v>14</v>
      </c>
      <c r="D848" s="20" t="s">
        <v>26</v>
      </c>
      <c r="E848" s="20" t="s">
        <v>402</v>
      </c>
      <c r="F848" s="20">
        <v>200</v>
      </c>
      <c r="G848" s="7">
        <v>801.1</v>
      </c>
      <c r="H848" s="7">
        <v>552.1</v>
      </c>
      <c r="I848" s="7">
        <v>553.79999999999995</v>
      </c>
    </row>
    <row r="849" spans="1:12" x14ac:dyDescent="0.25">
      <c r="A849" s="201" t="s">
        <v>10</v>
      </c>
      <c r="B849" s="23"/>
      <c r="C849" s="20" t="s">
        <v>14</v>
      </c>
      <c r="D849" s="20" t="s">
        <v>26</v>
      </c>
      <c r="E849" s="20" t="s">
        <v>402</v>
      </c>
      <c r="F849" s="20">
        <v>800</v>
      </c>
      <c r="G849" s="7">
        <v>141.1</v>
      </c>
      <c r="H849" s="7">
        <v>98.300000000000011</v>
      </c>
      <c r="I849" s="7">
        <v>96.6</v>
      </c>
    </row>
    <row r="850" spans="1:12" ht="126" x14ac:dyDescent="0.25">
      <c r="A850" s="201" t="s">
        <v>762</v>
      </c>
      <c r="B850" s="23"/>
      <c r="C850" s="20" t="s">
        <v>14</v>
      </c>
      <c r="D850" s="20" t="s">
        <v>26</v>
      </c>
      <c r="E850" s="20" t="s">
        <v>403</v>
      </c>
      <c r="F850" s="20"/>
      <c r="G850" s="7">
        <f>G851+G852</f>
        <v>585.29999999999995</v>
      </c>
      <c r="H850" s="7">
        <f t="shared" ref="H850:I850" si="425">H851+H852</f>
        <v>1185.9000000000001</v>
      </c>
      <c r="I850" s="7">
        <f t="shared" si="425"/>
        <v>1233.3</v>
      </c>
      <c r="J850" s="99"/>
      <c r="K850" s="99"/>
      <c r="L850" s="99"/>
    </row>
    <row r="851" spans="1:12" ht="47.25" x14ac:dyDescent="0.25">
      <c r="A851" s="201" t="s">
        <v>21</v>
      </c>
      <c r="B851" s="23"/>
      <c r="C851" s="20" t="s">
        <v>14</v>
      </c>
      <c r="D851" s="20" t="s">
        <v>26</v>
      </c>
      <c r="E851" s="20" t="s">
        <v>403</v>
      </c>
      <c r="F851" s="20">
        <v>100</v>
      </c>
      <c r="G851" s="7">
        <v>507.8</v>
      </c>
      <c r="H851" s="7">
        <v>785.9</v>
      </c>
      <c r="I851" s="7">
        <v>833.3</v>
      </c>
    </row>
    <row r="852" spans="1:12" ht="31.5" x14ac:dyDescent="0.25">
      <c r="A852" s="201" t="s">
        <v>22</v>
      </c>
      <c r="B852" s="23"/>
      <c r="C852" s="20" t="s">
        <v>14</v>
      </c>
      <c r="D852" s="20" t="s">
        <v>26</v>
      </c>
      <c r="E852" s="20" t="s">
        <v>403</v>
      </c>
      <c r="F852" s="20">
        <v>200</v>
      </c>
      <c r="G852" s="7">
        <v>77.5</v>
      </c>
      <c r="H852" s="7">
        <v>400</v>
      </c>
      <c r="I852" s="7">
        <v>400</v>
      </c>
    </row>
    <row r="853" spans="1:12" ht="31.5" x14ac:dyDescent="0.25">
      <c r="A853" s="201" t="s">
        <v>404</v>
      </c>
      <c r="B853" s="23"/>
      <c r="C853" s="20" t="s">
        <v>14</v>
      </c>
      <c r="D853" s="20" t="s">
        <v>26</v>
      </c>
      <c r="E853" s="20" t="s">
        <v>405</v>
      </c>
      <c r="F853" s="20"/>
      <c r="G853" s="7">
        <f>G854</f>
        <v>9726</v>
      </c>
      <c r="H853" s="7">
        <f t="shared" ref="H853:I853" si="426">H854</f>
        <v>8628.2000000000007</v>
      </c>
      <c r="I853" s="7">
        <f t="shared" si="426"/>
        <v>8628.2000000000007</v>
      </c>
    </row>
    <row r="854" spans="1:12" ht="47.25" x14ac:dyDescent="0.25">
      <c r="A854" s="201" t="s">
        <v>21</v>
      </c>
      <c r="B854" s="23"/>
      <c r="C854" s="20" t="s">
        <v>14</v>
      </c>
      <c r="D854" s="20" t="s">
        <v>26</v>
      </c>
      <c r="E854" s="20" t="s">
        <v>405</v>
      </c>
      <c r="F854" s="20">
        <v>100</v>
      </c>
      <c r="G854" s="7">
        <v>9726</v>
      </c>
      <c r="H854" s="7">
        <v>8628.2000000000007</v>
      </c>
      <c r="I854" s="7">
        <v>8628.2000000000007</v>
      </c>
    </row>
    <row r="855" spans="1:12" ht="31.5" x14ac:dyDescent="0.25">
      <c r="A855" s="201" t="s">
        <v>406</v>
      </c>
      <c r="B855" s="23"/>
      <c r="C855" s="20" t="s">
        <v>14</v>
      </c>
      <c r="D855" s="20" t="s">
        <v>26</v>
      </c>
      <c r="E855" s="20" t="s">
        <v>407</v>
      </c>
      <c r="F855" s="20"/>
      <c r="G855" s="7">
        <f>G856+G857</f>
        <v>32684</v>
      </c>
      <c r="H855" s="7">
        <f t="shared" ref="H855:I855" si="427">H856+H857</f>
        <v>28052.400000000001</v>
      </c>
      <c r="I855" s="7">
        <f t="shared" si="427"/>
        <v>28052.400000000001</v>
      </c>
    </row>
    <row r="856" spans="1:12" ht="47.25" x14ac:dyDescent="0.25">
      <c r="A856" s="201" t="s">
        <v>21</v>
      </c>
      <c r="B856" s="23"/>
      <c r="C856" s="20" t="s">
        <v>14</v>
      </c>
      <c r="D856" s="20" t="s">
        <v>26</v>
      </c>
      <c r="E856" s="20" t="s">
        <v>407</v>
      </c>
      <c r="F856" s="20">
        <v>100</v>
      </c>
      <c r="G856" s="7">
        <v>32033.7</v>
      </c>
      <c r="H856" s="7">
        <v>27763.4</v>
      </c>
      <c r="I856" s="7">
        <v>27763.4</v>
      </c>
    </row>
    <row r="857" spans="1:12" ht="31.5" x14ac:dyDescent="0.25">
      <c r="A857" s="201" t="s">
        <v>22</v>
      </c>
      <c r="B857" s="23"/>
      <c r="C857" s="20" t="s">
        <v>14</v>
      </c>
      <c r="D857" s="20" t="s">
        <v>26</v>
      </c>
      <c r="E857" s="20" t="s">
        <v>407</v>
      </c>
      <c r="F857" s="20">
        <v>200</v>
      </c>
      <c r="G857" s="7">
        <v>650.29999999999995</v>
      </c>
      <c r="H857" s="7">
        <v>289</v>
      </c>
      <c r="I857" s="7">
        <v>289</v>
      </c>
    </row>
    <row r="858" spans="1:12" ht="31.5" x14ac:dyDescent="0.25">
      <c r="A858" s="201" t="s">
        <v>758</v>
      </c>
      <c r="B858" s="23"/>
      <c r="C858" s="20" t="s">
        <v>14</v>
      </c>
      <c r="D858" s="20" t="s">
        <v>26</v>
      </c>
      <c r="E858" s="20" t="s">
        <v>408</v>
      </c>
      <c r="F858" s="20"/>
      <c r="G858" s="7">
        <f>G859</f>
        <v>7994.5</v>
      </c>
      <c r="H858" s="7">
        <f t="shared" ref="H858:I858" si="428">H859</f>
        <v>6912.1</v>
      </c>
      <c r="I858" s="7">
        <f t="shared" si="428"/>
        <v>6912.1</v>
      </c>
    </row>
    <row r="859" spans="1:12" ht="47.25" x14ac:dyDescent="0.25">
      <c r="A859" s="201" t="s">
        <v>21</v>
      </c>
      <c r="B859" s="23"/>
      <c r="C859" s="20" t="s">
        <v>14</v>
      </c>
      <c r="D859" s="20" t="s">
        <v>26</v>
      </c>
      <c r="E859" s="20" t="s">
        <v>408</v>
      </c>
      <c r="F859" s="20">
        <v>100</v>
      </c>
      <c r="G859" s="7">
        <v>7994.5</v>
      </c>
      <c r="H859" s="7">
        <v>6912.1</v>
      </c>
      <c r="I859" s="7">
        <v>6912.1</v>
      </c>
    </row>
    <row r="860" spans="1:12" ht="63" x14ac:dyDescent="0.25">
      <c r="A860" s="201" t="s">
        <v>409</v>
      </c>
      <c r="B860" s="23"/>
      <c r="C860" s="20" t="s">
        <v>14</v>
      </c>
      <c r="D860" s="20" t="s">
        <v>26</v>
      </c>
      <c r="E860" s="20" t="s">
        <v>410</v>
      </c>
      <c r="F860" s="20"/>
      <c r="G860" s="7">
        <f>G861</f>
        <v>65.099999999999994</v>
      </c>
      <c r="H860" s="7">
        <f t="shared" ref="H860:I860" si="429">H861</f>
        <v>65.099999999999994</v>
      </c>
      <c r="I860" s="7">
        <f t="shared" si="429"/>
        <v>65.099999999999994</v>
      </c>
    </row>
    <row r="861" spans="1:12" ht="31.5" x14ac:dyDescent="0.25">
      <c r="A861" s="201" t="s">
        <v>22</v>
      </c>
      <c r="B861" s="23"/>
      <c r="C861" s="20" t="s">
        <v>14</v>
      </c>
      <c r="D861" s="20" t="s">
        <v>26</v>
      </c>
      <c r="E861" s="20" t="s">
        <v>410</v>
      </c>
      <c r="F861" s="20">
        <v>200</v>
      </c>
      <c r="G861" s="7">
        <v>65.099999999999994</v>
      </c>
      <c r="H861" s="7">
        <v>65.099999999999994</v>
      </c>
      <c r="I861" s="7">
        <v>65.099999999999994</v>
      </c>
    </row>
    <row r="862" spans="1:12" ht="94.5" x14ac:dyDescent="0.25">
      <c r="A862" s="201" t="s">
        <v>763</v>
      </c>
      <c r="B862" s="23"/>
      <c r="C862" s="20" t="s">
        <v>14</v>
      </c>
      <c r="D862" s="20" t="s">
        <v>26</v>
      </c>
      <c r="E862" s="20" t="s">
        <v>411</v>
      </c>
      <c r="F862" s="20"/>
      <c r="G862" s="7">
        <f>G863+G864</f>
        <v>612</v>
      </c>
      <c r="H862" s="7">
        <f t="shared" ref="H862:I862" si="430">H863+H864</f>
        <v>672</v>
      </c>
      <c r="I862" s="7">
        <f t="shared" si="430"/>
        <v>672</v>
      </c>
    </row>
    <row r="863" spans="1:12" ht="47.25" x14ac:dyDescent="0.25">
      <c r="A863" s="201" t="s">
        <v>21</v>
      </c>
      <c r="B863" s="23"/>
      <c r="C863" s="20" t="s">
        <v>14</v>
      </c>
      <c r="D863" s="20" t="s">
        <v>26</v>
      </c>
      <c r="E863" s="20" t="s">
        <v>411</v>
      </c>
      <c r="F863" s="20">
        <v>100</v>
      </c>
      <c r="G863" s="7">
        <v>563.79999999999995</v>
      </c>
      <c r="H863" s="7">
        <v>479.3</v>
      </c>
      <c r="I863" s="7">
        <v>479.3</v>
      </c>
    </row>
    <row r="864" spans="1:12" ht="31.5" x14ac:dyDescent="0.25">
      <c r="A864" s="201" t="s">
        <v>22</v>
      </c>
      <c r="B864" s="23"/>
      <c r="C864" s="20" t="s">
        <v>14</v>
      </c>
      <c r="D864" s="20" t="s">
        <v>26</v>
      </c>
      <c r="E864" s="20" t="s">
        <v>411</v>
      </c>
      <c r="F864" s="20">
        <v>200</v>
      </c>
      <c r="G864" s="7">
        <v>48.2</v>
      </c>
      <c r="H864" s="7">
        <v>192.7</v>
      </c>
      <c r="I864" s="7">
        <v>192.7</v>
      </c>
    </row>
    <row r="865" spans="1:12" ht="100.5" customHeight="1" x14ac:dyDescent="0.25">
      <c r="A865" s="201" t="s">
        <v>412</v>
      </c>
      <c r="B865" s="23"/>
      <c r="C865" s="20" t="s">
        <v>14</v>
      </c>
      <c r="D865" s="20" t="s">
        <v>26</v>
      </c>
      <c r="E865" s="20" t="s">
        <v>413</v>
      </c>
      <c r="F865" s="20"/>
      <c r="G865" s="7">
        <f>G866+G867</f>
        <v>9380</v>
      </c>
      <c r="H865" s="7">
        <f t="shared" ref="H865:I865" si="431">H866+H867</f>
        <v>9400</v>
      </c>
      <c r="I865" s="7">
        <f t="shared" si="431"/>
        <v>9400</v>
      </c>
    </row>
    <row r="866" spans="1:12" ht="47.25" x14ac:dyDescent="0.25">
      <c r="A866" s="201" t="s">
        <v>21</v>
      </c>
      <c r="B866" s="23"/>
      <c r="C866" s="20" t="s">
        <v>14</v>
      </c>
      <c r="D866" s="20" t="s">
        <v>26</v>
      </c>
      <c r="E866" s="20" t="s">
        <v>413</v>
      </c>
      <c r="F866" s="20">
        <v>100</v>
      </c>
      <c r="G866" s="7">
        <v>9325.6</v>
      </c>
      <c r="H866" s="7">
        <v>8316.7000000000007</v>
      </c>
      <c r="I866" s="7">
        <v>8316.7000000000007</v>
      </c>
    </row>
    <row r="867" spans="1:12" ht="31.5" x14ac:dyDescent="0.25">
      <c r="A867" s="201" t="s">
        <v>22</v>
      </c>
      <c r="B867" s="23"/>
      <c r="C867" s="20" t="s">
        <v>14</v>
      </c>
      <c r="D867" s="20" t="s">
        <v>26</v>
      </c>
      <c r="E867" s="20" t="s">
        <v>413</v>
      </c>
      <c r="F867" s="20">
        <v>200</v>
      </c>
      <c r="G867" s="7">
        <v>54.4</v>
      </c>
      <c r="H867" s="7">
        <v>1083.3</v>
      </c>
      <c r="I867" s="7">
        <v>1083.3</v>
      </c>
    </row>
    <row r="868" spans="1:12" ht="63" x14ac:dyDescent="0.25">
      <c r="A868" s="201" t="s">
        <v>414</v>
      </c>
      <c r="B868" s="23"/>
      <c r="C868" s="20" t="s">
        <v>14</v>
      </c>
      <c r="D868" s="20" t="s">
        <v>26</v>
      </c>
      <c r="E868" s="20" t="s">
        <v>415</v>
      </c>
      <c r="F868" s="20"/>
      <c r="G868" s="7">
        <f>G869+G870</f>
        <v>1093.0999999999999</v>
      </c>
      <c r="H868" s="7">
        <f>H869+H870</f>
        <v>1220</v>
      </c>
      <c r="I868" s="7">
        <f>I869+I870</f>
        <v>1268.9000000000001</v>
      </c>
    </row>
    <row r="869" spans="1:12" ht="47.25" x14ac:dyDescent="0.25">
      <c r="A869" s="201" t="s">
        <v>21</v>
      </c>
      <c r="B869" s="23"/>
      <c r="C869" s="20" t="s">
        <v>14</v>
      </c>
      <c r="D869" s="20" t="s">
        <v>26</v>
      </c>
      <c r="E869" s="20" t="s">
        <v>415</v>
      </c>
      <c r="F869" s="20">
        <v>100</v>
      </c>
      <c r="G869" s="7">
        <v>921.8</v>
      </c>
      <c r="H869" s="7">
        <v>778.4</v>
      </c>
      <c r="I869" s="7">
        <v>827.3</v>
      </c>
    </row>
    <row r="870" spans="1:12" ht="31.5" x14ac:dyDescent="0.25">
      <c r="A870" s="201" t="s">
        <v>22</v>
      </c>
      <c r="B870" s="23"/>
      <c r="C870" s="20" t="s">
        <v>14</v>
      </c>
      <c r="D870" s="20" t="s">
        <v>26</v>
      </c>
      <c r="E870" s="20" t="s">
        <v>415</v>
      </c>
      <c r="F870" s="20">
        <v>200</v>
      </c>
      <c r="G870" s="7">
        <v>171.3</v>
      </c>
      <c r="H870" s="7">
        <v>441.6</v>
      </c>
      <c r="I870" s="7">
        <v>441.6</v>
      </c>
    </row>
    <row r="871" spans="1:12" ht="31.5" x14ac:dyDescent="0.25">
      <c r="A871" s="201" t="s">
        <v>416</v>
      </c>
      <c r="B871" s="23"/>
      <c r="C871" s="20" t="s">
        <v>14</v>
      </c>
      <c r="D871" s="20" t="s">
        <v>26</v>
      </c>
      <c r="E871" s="20" t="s">
        <v>417</v>
      </c>
      <c r="F871" s="20"/>
      <c r="G871" s="7">
        <f>G872</f>
        <v>32.799999999999997</v>
      </c>
      <c r="H871" s="7">
        <f t="shared" ref="H871:I871" si="432">H872</f>
        <v>28.1</v>
      </c>
      <c r="I871" s="7">
        <f t="shared" si="432"/>
        <v>28.1</v>
      </c>
    </row>
    <row r="872" spans="1:12" ht="47.25" x14ac:dyDescent="0.25">
      <c r="A872" s="201" t="s">
        <v>21</v>
      </c>
      <c r="B872" s="23"/>
      <c r="C872" s="20" t="s">
        <v>14</v>
      </c>
      <c r="D872" s="20" t="s">
        <v>26</v>
      </c>
      <c r="E872" s="20" t="s">
        <v>417</v>
      </c>
      <c r="F872" s="20">
        <v>100</v>
      </c>
      <c r="G872" s="7">
        <v>32.799999999999997</v>
      </c>
      <c r="H872" s="7">
        <v>28.1</v>
      </c>
      <c r="I872" s="7">
        <v>28.1</v>
      </c>
    </row>
    <row r="873" spans="1:12" ht="31.5" x14ac:dyDescent="0.25">
      <c r="A873" s="121" t="s">
        <v>963</v>
      </c>
      <c r="B873" s="62" t="s">
        <v>421</v>
      </c>
      <c r="C873" s="124"/>
      <c r="D873" s="124"/>
      <c r="E873" s="124"/>
      <c r="F873" s="124"/>
      <c r="G873" s="63">
        <f>G874+G895+G902+G909</f>
        <v>756557.39999999991</v>
      </c>
      <c r="H873" s="63">
        <f t="shared" ref="H873:I873" si="433">H874+H895+H902+H909</f>
        <v>460013.60000000003</v>
      </c>
      <c r="I873" s="63">
        <f t="shared" si="433"/>
        <v>536339.5</v>
      </c>
    </row>
    <row r="874" spans="1:12" x14ac:dyDescent="0.25">
      <c r="A874" s="201" t="s">
        <v>92</v>
      </c>
      <c r="B874" s="87"/>
      <c r="C874" s="3" t="s">
        <v>61</v>
      </c>
      <c r="D874" s="102"/>
      <c r="E874" s="102"/>
      <c r="F874" s="102"/>
      <c r="G874" s="5">
        <f>G875+G885</f>
        <v>308446.8</v>
      </c>
      <c r="H874" s="5">
        <f t="shared" ref="H874:I874" si="434">H875+H885</f>
        <v>0</v>
      </c>
      <c r="I874" s="5">
        <f t="shared" si="434"/>
        <v>0</v>
      </c>
    </row>
    <row r="875" spans="1:12" x14ac:dyDescent="0.25">
      <c r="A875" s="201" t="s">
        <v>68</v>
      </c>
      <c r="B875" s="87"/>
      <c r="C875" s="3" t="s">
        <v>61</v>
      </c>
      <c r="D875" s="3" t="s">
        <v>24</v>
      </c>
      <c r="E875" s="102"/>
      <c r="F875" s="102"/>
      <c r="G875" s="5">
        <f>G876</f>
        <v>304690.3</v>
      </c>
      <c r="H875" s="5">
        <f t="shared" ref="H875:I875" si="435">H876</f>
        <v>0</v>
      </c>
      <c r="I875" s="5">
        <f t="shared" si="435"/>
        <v>0</v>
      </c>
    </row>
    <row r="876" spans="1:12" s="96" customFormat="1" ht="31.5" x14ac:dyDescent="0.25">
      <c r="A876" s="88" t="s">
        <v>608</v>
      </c>
      <c r="B876" s="127"/>
      <c r="C876" s="97" t="s">
        <v>61</v>
      </c>
      <c r="D876" s="97" t="s">
        <v>24</v>
      </c>
      <c r="E876" s="94" t="s">
        <v>268</v>
      </c>
      <c r="F876" s="128"/>
      <c r="G876" s="98">
        <f>G877+G881</f>
        <v>304690.3</v>
      </c>
      <c r="H876" s="98">
        <f t="shared" ref="H876:I876" si="436">H877+H881</f>
        <v>0</v>
      </c>
      <c r="I876" s="98">
        <f t="shared" si="436"/>
        <v>0</v>
      </c>
    </row>
    <row r="877" spans="1:12" x14ac:dyDescent="0.25">
      <c r="A877" s="201" t="s">
        <v>205</v>
      </c>
      <c r="B877" s="87"/>
      <c r="C877" s="3" t="s">
        <v>61</v>
      </c>
      <c r="D877" s="3" t="s">
        <v>24</v>
      </c>
      <c r="E877" s="20" t="s">
        <v>609</v>
      </c>
      <c r="F877" s="102"/>
      <c r="G877" s="5">
        <f>G878</f>
        <v>224847.6</v>
      </c>
      <c r="H877" s="5">
        <f t="shared" ref="H877:I879" si="437">H878</f>
        <v>0</v>
      </c>
      <c r="I877" s="5">
        <f t="shared" si="437"/>
        <v>0</v>
      </c>
    </row>
    <row r="878" spans="1:12" ht="24" customHeight="1" x14ac:dyDescent="0.25">
      <c r="A878" s="201" t="s">
        <v>610</v>
      </c>
      <c r="B878" s="87"/>
      <c r="C878" s="3" t="s">
        <v>61</v>
      </c>
      <c r="D878" s="3" t="s">
        <v>24</v>
      </c>
      <c r="E878" s="20" t="s">
        <v>611</v>
      </c>
      <c r="F878" s="18"/>
      <c r="G878" s="5">
        <f>G879</f>
        <v>224847.6</v>
      </c>
      <c r="H878" s="5">
        <f t="shared" si="437"/>
        <v>0</v>
      </c>
      <c r="I878" s="5">
        <f t="shared" si="437"/>
        <v>0</v>
      </c>
    </row>
    <row r="879" spans="1:12" ht="31.5" x14ac:dyDescent="0.25">
      <c r="A879" s="201" t="s">
        <v>612</v>
      </c>
      <c r="B879" s="87"/>
      <c r="C879" s="3" t="s">
        <v>61</v>
      </c>
      <c r="D879" s="3" t="s">
        <v>24</v>
      </c>
      <c r="E879" s="20" t="s">
        <v>613</v>
      </c>
      <c r="F879" s="18"/>
      <c r="G879" s="5">
        <f>G880</f>
        <v>224847.6</v>
      </c>
      <c r="H879" s="5">
        <f t="shared" si="437"/>
        <v>0</v>
      </c>
      <c r="I879" s="5">
        <f t="shared" si="437"/>
        <v>0</v>
      </c>
      <c r="L879" s="86"/>
    </row>
    <row r="880" spans="1:12" ht="31.5" x14ac:dyDescent="0.25">
      <c r="A880" s="201" t="s">
        <v>90</v>
      </c>
      <c r="B880" s="87"/>
      <c r="C880" s="3" t="s">
        <v>61</v>
      </c>
      <c r="D880" s="3" t="s">
        <v>24</v>
      </c>
      <c r="E880" s="20" t="s">
        <v>613</v>
      </c>
      <c r="F880" s="18">
        <v>600</v>
      </c>
      <c r="G880" s="5">
        <v>224847.6</v>
      </c>
      <c r="H880" s="5"/>
      <c r="I880" s="5"/>
    </row>
    <row r="881" spans="1:9" x14ac:dyDescent="0.25">
      <c r="A881" s="201" t="s">
        <v>318</v>
      </c>
      <c r="B881" s="87"/>
      <c r="C881" s="3" t="s">
        <v>61</v>
      </c>
      <c r="D881" s="3" t="s">
        <v>24</v>
      </c>
      <c r="E881" s="20" t="s">
        <v>585</v>
      </c>
      <c r="F881" s="102"/>
      <c r="G881" s="5">
        <f>G882</f>
        <v>79842.7</v>
      </c>
      <c r="H881" s="5">
        <f t="shared" ref="H881:I883" si="438">H882</f>
        <v>0</v>
      </c>
      <c r="I881" s="5">
        <f t="shared" si="438"/>
        <v>0</v>
      </c>
    </row>
    <row r="882" spans="1:9" x14ac:dyDescent="0.25">
      <c r="A882" s="201" t="s">
        <v>725</v>
      </c>
      <c r="B882" s="87"/>
      <c r="C882" s="3" t="s">
        <v>61</v>
      </c>
      <c r="D882" s="3" t="s">
        <v>24</v>
      </c>
      <c r="E882" s="20" t="s">
        <v>587</v>
      </c>
      <c r="F882" s="18"/>
      <c r="G882" s="5">
        <f>G883</f>
        <v>79842.7</v>
      </c>
      <c r="H882" s="5">
        <f t="shared" si="438"/>
        <v>0</v>
      </c>
      <c r="I882" s="5">
        <f t="shared" si="438"/>
        <v>0</v>
      </c>
    </row>
    <row r="883" spans="1:9" x14ac:dyDescent="0.25">
      <c r="A883" s="201" t="s">
        <v>588</v>
      </c>
      <c r="B883" s="87"/>
      <c r="C883" s="3" t="s">
        <v>61</v>
      </c>
      <c r="D883" s="3" t="s">
        <v>24</v>
      </c>
      <c r="E883" s="20" t="s">
        <v>589</v>
      </c>
      <c r="F883" s="18"/>
      <c r="G883" s="5">
        <f>G884</f>
        <v>79842.7</v>
      </c>
      <c r="H883" s="5">
        <f t="shared" si="438"/>
        <v>0</v>
      </c>
      <c r="I883" s="5">
        <f t="shared" si="438"/>
        <v>0</v>
      </c>
    </row>
    <row r="884" spans="1:9" ht="31.5" x14ac:dyDescent="0.25">
      <c r="A884" s="201" t="s">
        <v>90</v>
      </c>
      <c r="B884" s="87"/>
      <c r="C884" s="3" t="s">
        <v>61</v>
      </c>
      <c r="D884" s="3" t="s">
        <v>24</v>
      </c>
      <c r="E884" s="20" t="s">
        <v>589</v>
      </c>
      <c r="F884" s="18">
        <v>600</v>
      </c>
      <c r="G884" s="5">
        <v>79842.7</v>
      </c>
      <c r="H884" s="5"/>
      <c r="I884" s="5"/>
    </row>
    <row r="885" spans="1:9" x14ac:dyDescent="0.25">
      <c r="A885" s="201" t="s">
        <v>69</v>
      </c>
      <c r="B885" s="87"/>
      <c r="C885" s="3" t="s">
        <v>61</v>
      </c>
      <c r="D885" s="3" t="s">
        <v>61</v>
      </c>
      <c r="E885" s="20"/>
      <c r="F885" s="18"/>
      <c r="G885" s="5">
        <f>G886</f>
        <v>3756.5</v>
      </c>
      <c r="H885" s="5">
        <f t="shared" ref="H885:I885" si="439">H886</f>
        <v>0</v>
      </c>
      <c r="I885" s="5">
        <f t="shared" si="439"/>
        <v>0</v>
      </c>
    </row>
    <row r="886" spans="1:9" s="96" customFormat="1" ht="31.5" x14ac:dyDescent="0.25">
      <c r="A886" s="88" t="s">
        <v>608</v>
      </c>
      <c r="B886" s="127"/>
      <c r="C886" s="97" t="s">
        <v>61</v>
      </c>
      <c r="D886" s="97" t="s">
        <v>61</v>
      </c>
      <c r="E886" s="94" t="s">
        <v>268</v>
      </c>
      <c r="F886" s="106"/>
      <c r="G886" s="98">
        <f>G887+G891</f>
        <v>3756.5</v>
      </c>
      <c r="H886" s="98">
        <f t="shared" ref="H886:I886" si="440">H887+H891</f>
        <v>0</v>
      </c>
      <c r="I886" s="98">
        <f t="shared" si="440"/>
        <v>0</v>
      </c>
    </row>
    <row r="887" spans="1:9" hidden="1" x14ac:dyDescent="0.25">
      <c r="A887" s="201" t="s">
        <v>165</v>
      </c>
      <c r="B887" s="87"/>
      <c r="C887" s="3" t="s">
        <v>61</v>
      </c>
      <c r="D887" s="3" t="s">
        <v>61</v>
      </c>
      <c r="E887" s="20" t="s">
        <v>580</v>
      </c>
      <c r="F887" s="18"/>
      <c r="G887" s="5">
        <f>G888</f>
        <v>0</v>
      </c>
      <c r="H887" s="5">
        <f t="shared" ref="H887:I889" si="441">H888</f>
        <v>0</v>
      </c>
      <c r="I887" s="5">
        <f t="shared" si="441"/>
        <v>0</v>
      </c>
    </row>
    <row r="888" spans="1:9" hidden="1" x14ac:dyDescent="0.25">
      <c r="A888" s="201" t="s">
        <v>581</v>
      </c>
      <c r="B888" s="87"/>
      <c r="C888" s="3" t="s">
        <v>61</v>
      </c>
      <c r="D888" s="3" t="s">
        <v>61</v>
      </c>
      <c r="E888" s="20" t="s">
        <v>582</v>
      </c>
      <c r="F888" s="102"/>
      <c r="G888" s="5">
        <f>G889</f>
        <v>0</v>
      </c>
      <c r="H888" s="5">
        <f t="shared" si="441"/>
        <v>0</v>
      </c>
      <c r="I888" s="5">
        <f t="shared" si="441"/>
        <v>0</v>
      </c>
    </row>
    <row r="889" spans="1:9" hidden="1" x14ac:dyDescent="0.25">
      <c r="A889" s="201" t="s">
        <v>583</v>
      </c>
      <c r="B889" s="87"/>
      <c r="C889" s="3" t="s">
        <v>61</v>
      </c>
      <c r="D889" s="3" t="s">
        <v>61</v>
      </c>
      <c r="E889" s="20" t="s">
        <v>584</v>
      </c>
      <c r="F889" s="18"/>
      <c r="G889" s="5">
        <f>G890</f>
        <v>0</v>
      </c>
      <c r="H889" s="5">
        <f t="shared" si="441"/>
        <v>0</v>
      </c>
      <c r="I889" s="5">
        <f t="shared" si="441"/>
        <v>0</v>
      </c>
    </row>
    <row r="890" spans="1:9" ht="31.5" hidden="1" x14ac:dyDescent="0.25">
      <c r="A890" s="201" t="s">
        <v>90</v>
      </c>
      <c r="B890" s="87"/>
      <c r="C890" s="3" t="s">
        <v>61</v>
      </c>
      <c r="D890" s="3" t="s">
        <v>61</v>
      </c>
      <c r="E890" s="20" t="s">
        <v>584</v>
      </c>
      <c r="F890" s="18">
        <v>600</v>
      </c>
      <c r="G890" s="5"/>
      <c r="H890" s="5"/>
      <c r="I890" s="5"/>
    </row>
    <row r="891" spans="1:9" x14ac:dyDescent="0.25">
      <c r="A891" s="201" t="s">
        <v>318</v>
      </c>
      <c r="B891" s="87"/>
      <c r="C891" s="3" t="s">
        <v>61</v>
      </c>
      <c r="D891" s="3" t="s">
        <v>61</v>
      </c>
      <c r="E891" s="20" t="s">
        <v>585</v>
      </c>
      <c r="F891" s="102"/>
      <c r="G891" s="5">
        <f>G892</f>
        <v>3756.5</v>
      </c>
      <c r="H891" s="5">
        <f t="shared" ref="H891:I893" si="442">H892</f>
        <v>0</v>
      </c>
      <c r="I891" s="5">
        <f t="shared" si="442"/>
        <v>0</v>
      </c>
    </row>
    <row r="892" spans="1:9" x14ac:dyDescent="0.25">
      <c r="A892" s="201" t="s">
        <v>725</v>
      </c>
      <c r="B892" s="87"/>
      <c r="C892" s="3" t="s">
        <v>61</v>
      </c>
      <c r="D892" s="3" t="s">
        <v>61</v>
      </c>
      <c r="E892" s="20" t="s">
        <v>587</v>
      </c>
      <c r="F892" s="18"/>
      <c r="G892" s="5">
        <f>G893</f>
        <v>3756.5</v>
      </c>
      <c r="H892" s="5">
        <f t="shared" si="442"/>
        <v>0</v>
      </c>
      <c r="I892" s="5">
        <f t="shared" si="442"/>
        <v>0</v>
      </c>
    </row>
    <row r="893" spans="1:9" x14ac:dyDescent="0.25">
      <c r="A893" s="201" t="s">
        <v>614</v>
      </c>
      <c r="B893" s="87"/>
      <c r="C893" s="3" t="s">
        <v>61</v>
      </c>
      <c r="D893" s="3" t="s">
        <v>61</v>
      </c>
      <c r="E893" s="20" t="s">
        <v>589</v>
      </c>
      <c r="F893" s="18"/>
      <c r="G893" s="5">
        <f>G894</f>
        <v>3756.5</v>
      </c>
      <c r="H893" s="5">
        <f t="shared" si="442"/>
        <v>0</v>
      </c>
      <c r="I893" s="5">
        <f t="shared" si="442"/>
        <v>0</v>
      </c>
    </row>
    <row r="894" spans="1:9" ht="31.5" x14ac:dyDescent="0.25">
      <c r="A894" s="201" t="s">
        <v>90</v>
      </c>
      <c r="B894" s="87"/>
      <c r="C894" s="3" t="s">
        <v>61</v>
      </c>
      <c r="D894" s="3" t="s">
        <v>61</v>
      </c>
      <c r="E894" s="20" t="s">
        <v>589</v>
      </c>
      <c r="F894" s="18">
        <v>600</v>
      </c>
      <c r="G894" s="5">
        <v>3756.5</v>
      </c>
      <c r="H894" s="5"/>
      <c r="I894" s="5"/>
    </row>
    <row r="895" spans="1:9" hidden="1" x14ac:dyDescent="0.25">
      <c r="A895" s="201" t="s">
        <v>46</v>
      </c>
      <c r="B895" s="3"/>
      <c r="C895" s="3" t="s">
        <v>47</v>
      </c>
      <c r="D895" s="3"/>
      <c r="E895" s="3"/>
      <c r="F895" s="3"/>
      <c r="G895" s="5">
        <f t="shared" ref="G895:I900" si="443">G896</f>
        <v>0</v>
      </c>
      <c r="H895" s="5">
        <f t="shared" si="443"/>
        <v>0</v>
      </c>
      <c r="I895" s="5">
        <f t="shared" si="443"/>
        <v>0</v>
      </c>
    </row>
    <row r="896" spans="1:9" hidden="1" x14ac:dyDescent="0.25">
      <c r="A896" s="201" t="s">
        <v>461</v>
      </c>
      <c r="B896" s="3"/>
      <c r="C896" s="3" t="s">
        <v>47</v>
      </c>
      <c r="D896" s="3" t="s">
        <v>47</v>
      </c>
      <c r="E896" s="20"/>
      <c r="F896" s="20"/>
      <c r="G896" s="5">
        <f t="shared" si="443"/>
        <v>0</v>
      </c>
      <c r="H896" s="5">
        <f t="shared" si="443"/>
        <v>0</v>
      </c>
      <c r="I896" s="5">
        <f t="shared" si="443"/>
        <v>0</v>
      </c>
    </row>
    <row r="897" spans="1:9" ht="31.5" hidden="1" x14ac:dyDescent="0.25">
      <c r="A897" s="201" t="s">
        <v>423</v>
      </c>
      <c r="B897" s="202"/>
      <c r="C897" s="202" t="s">
        <v>47</v>
      </c>
      <c r="D897" s="202" t="s">
        <v>47</v>
      </c>
      <c r="E897" s="20" t="s">
        <v>280</v>
      </c>
      <c r="F897" s="20"/>
      <c r="G897" s="5">
        <f t="shared" si="443"/>
        <v>0</v>
      </c>
      <c r="H897" s="5">
        <f t="shared" si="443"/>
        <v>0</v>
      </c>
      <c r="I897" s="5">
        <f t="shared" si="443"/>
        <v>0</v>
      </c>
    </row>
    <row r="898" spans="1:9" hidden="1" x14ac:dyDescent="0.25">
      <c r="A898" s="201" t="s">
        <v>166</v>
      </c>
      <c r="B898" s="3"/>
      <c r="C898" s="3" t="s">
        <v>47</v>
      </c>
      <c r="D898" s="3" t="s">
        <v>47</v>
      </c>
      <c r="E898" s="3" t="s">
        <v>424</v>
      </c>
      <c r="F898" s="3"/>
      <c r="G898" s="5">
        <f t="shared" si="443"/>
        <v>0</v>
      </c>
      <c r="H898" s="5">
        <f t="shared" si="443"/>
        <v>0</v>
      </c>
      <c r="I898" s="5">
        <f t="shared" si="443"/>
        <v>0</v>
      </c>
    </row>
    <row r="899" spans="1:9" ht="31.5" hidden="1" x14ac:dyDescent="0.25">
      <c r="A899" s="201" t="s">
        <v>467</v>
      </c>
      <c r="B899" s="3"/>
      <c r="C899" s="3" t="s">
        <v>47</v>
      </c>
      <c r="D899" s="3" t="s">
        <v>47</v>
      </c>
      <c r="E899" s="3" t="s">
        <v>468</v>
      </c>
      <c r="F899" s="3"/>
      <c r="G899" s="5">
        <f t="shared" si="443"/>
        <v>0</v>
      </c>
      <c r="H899" s="5">
        <f t="shared" si="443"/>
        <v>0</v>
      </c>
      <c r="I899" s="5">
        <f t="shared" si="443"/>
        <v>0</v>
      </c>
    </row>
    <row r="900" spans="1:9" ht="31.5" hidden="1" x14ac:dyDescent="0.25">
      <c r="A900" s="201" t="s">
        <v>469</v>
      </c>
      <c r="B900" s="20"/>
      <c r="C900" s="3" t="s">
        <v>47</v>
      </c>
      <c r="D900" s="3" t="s">
        <v>47</v>
      </c>
      <c r="E900" s="3" t="s">
        <v>470</v>
      </c>
      <c r="F900" s="3"/>
      <c r="G900" s="5">
        <f t="shared" si="443"/>
        <v>0</v>
      </c>
      <c r="H900" s="5">
        <f t="shared" si="443"/>
        <v>0</v>
      </c>
      <c r="I900" s="5">
        <f t="shared" si="443"/>
        <v>0</v>
      </c>
    </row>
    <row r="901" spans="1:9" ht="31.5" hidden="1" x14ac:dyDescent="0.25">
      <c r="A901" s="201" t="s">
        <v>90</v>
      </c>
      <c r="B901" s="3"/>
      <c r="C901" s="3" t="s">
        <v>47</v>
      </c>
      <c r="D901" s="3" t="s">
        <v>47</v>
      </c>
      <c r="E901" s="3" t="s">
        <v>470</v>
      </c>
      <c r="F901" s="18">
        <v>600</v>
      </c>
      <c r="G901" s="5"/>
      <c r="H901" s="7"/>
      <c r="I901" s="7"/>
    </row>
    <row r="902" spans="1:9" x14ac:dyDescent="0.25">
      <c r="A902" s="201" t="s">
        <v>13</v>
      </c>
      <c r="B902" s="202"/>
      <c r="C902" s="202" t="s">
        <v>14</v>
      </c>
      <c r="D902" s="202"/>
      <c r="E902" s="20"/>
      <c r="F902" s="20"/>
      <c r="G902" s="7">
        <f t="shared" ref="G902:I907" si="444">G903</f>
        <v>310.8</v>
      </c>
      <c r="H902" s="7">
        <f t="shared" si="444"/>
        <v>360</v>
      </c>
      <c r="I902" s="7">
        <f t="shared" si="444"/>
        <v>360</v>
      </c>
    </row>
    <row r="903" spans="1:9" x14ac:dyDescent="0.25">
      <c r="A903" s="201" t="s">
        <v>23</v>
      </c>
      <c r="B903" s="202"/>
      <c r="C903" s="202" t="s">
        <v>14</v>
      </c>
      <c r="D903" s="202" t="s">
        <v>24</v>
      </c>
      <c r="E903" s="20"/>
      <c r="F903" s="20"/>
      <c r="G903" s="7">
        <f t="shared" si="444"/>
        <v>310.8</v>
      </c>
      <c r="H903" s="7">
        <f t="shared" si="444"/>
        <v>360</v>
      </c>
      <c r="I903" s="7">
        <f t="shared" si="444"/>
        <v>360</v>
      </c>
    </row>
    <row r="904" spans="1:9" s="96" customFormat="1" ht="31.5" x14ac:dyDescent="0.25">
      <c r="A904" s="129" t="s">
        <v>213</v>
      </c>
      <c r="B904" s="93"/>
      <c r="C904" s="93" t="s">
        <v>14</v>
      </c>
      <c r="D904" s="93" t="s">
        <v>24</v>
      </c>
      <c r="E904" s="94" t="s">
        <v>212</v>
      </c>
      <c r="F904" s="94"/>
      <c r="G904" s="95">
        <f t="shared" si="444"/>
        <v>310.8</v>
      </c>
      <c r="H904" s="95">
        <f t="shared" si="444"/>
        <v>360</v>
      </c>
      <c r="I904" s="95">
        <f t="shared" si="444"/>
        <v>360</v>
      </c>
    </row>
    <row r="905" spans="1:9" x14ac:dyDescent="0.25">
      <c r="A905" s="201" t="s">
        <v>162</v>
      </c>
      <c r="B905" s="202"/>
      <c r="C905" s="202" t="s">
        <v>14</v>
      </c>
      <c r="D905" s="202" t="s">
        <v>24</v>
      </c>
      <c r="E905" s="20" t="s">
        <v>214</v>
      </c>
      <c r="F905" s="20"/>
      <c r="G905" s="7">
        <f t="shared" si="444"/>
        <v>310.8</v>
      </c>
      <c r="H905" s="7">
        <f t="shared" si="444"/>
        <v>360</v>
      </c>
      <c r="I905" s="7">
        <f t="shared" si="444"/>
        <v>360</v>
      </c>
    </row>
    <row r="906" spans="1:9" ht="31.5" x14ac:dyDescent="0.25">
      <c r="A906" s="201" t="s">
        <v>237</v>
      </c>
      <c r="B906" s="202"/>
      <c r="C906" s="202" t="s">
        <v>14</v>
      </c>
      <c r="D906" s="202" t="s">
        <v>24</v>
      </c>
      <c r="E906" s="20" t="s">
        <v>238</v>
      </c>
      <c r="F906" s="20"/>
      <c r="G906" s="7">
        <f t="shared" si="444"/>
        <v>310.8</v>
      </c>
      <c r="H906" s="7">
        <f t="shared" si="444"/>
        <v>360</v>
      </c>
      <c r="I906" s="7">
        <f t="shared" si="444"/>
        <v>360</v>
      </c>
    </row>
    <row r="907" spans="1:9" x14ac:dyDescent="0.25">
      <c r="A907" s="201" t="s">
        <v>18</v>
      </c>
      <c r="B907" s="202"/>
      <c r="C907" s="202" t="s">
        <v>14</v>
      </c>
      <c r="D907" s="202" t="s">
        <v>24</v>
      </c>
      <c r="E907" s="20" t="s">
        <v>275</v>
      </c>
      <c r="F907" s="20"/>
      <c r="G907" s="7">
        <f t="shared" si="444"/>
        <v>310.8</v>
      </c>
      <c r="H907" s="7">
        <f t="shared" si="444"/>
        <v>360</v>
      </c>
      <c r="I907" s="7">
        <f t="shared" si="444"/>
        <v>360</v>
      </c>
    </row>
    <row r="908" spans="1:9" ht="31.5" x14ac:dyDescent="0.25">
      <c r="A908" s="201" t="s">
        <v>90</v>
      </c>
      <c r="B908" s="202"/>
      <c r="C908" s="202" t="s">
        <v>14</v>
      </c>
      <c r="D908" s="202" t="s">
        <v>24</v>
      </c>
      <c r="E908" s="20" t="s">
        <v>275</v>
      </c>
      <c r="F908" s="20" t="s">
        <v>49</v>
      </c>
      <c r="G908" s="5">
        <v>310.8</v>
      </c>
      <c r="H908" s="7">
        <v>360</v>
      </c>
      <c r="I908" s="7">
        <v>360</v>
      </c>
    </row>
    <row r="909" spans="1:9" x14ac:dyDescent="0.25">
      <c r="A909" s="201" t="s">
        <v>98</v>
      </c>
      <c r="B909" s="3"/>
      <c r="C909" s="3" t="s">
        <v>62</v>
      </c>
      <c r="D909" s="3"/>
      <c r="E909" s="3"/>
      <c r="F909" s="3"/>
      <c r="G909" s="5">
        <f>G910+G934+G971+G984</f>
        <v>447799.79999999993</v>
      </c>
      <c r="H909" s="5">
        <f>H910+H934+H971+H984</f>
        <v>459653.60000000003</v>
      </c>
      <c r="I909" s="5">
        <f>I910+I934+I971+I984</f>
        <v>535979.5</v>
      </c>
    </row>
    <row r="910" spans="1:9" x14ac:dyDescent="0.25">
      <c r="A910" s="201" t="s">
        <v>615</v>
      </c>
      <c r="B910" s="3"/>
      <c r="C910" s="3" t="s">
        <v>62</v>
      </c>
      <c r="D910" s="3" t="s">
        <v>17</v>
      </c>
      <c r="E910" s="3"/>
      <c r="F910" s="3"/>
      <c r="G910" s="5">
        <f>G911+G929</f>
        <v>403165.29999999993</v>
      </c>
      <c r="H910" s="5">
        <f t="shared" ref="H910:I910" si="445">H911+H929</f>
        <v>364097.9</v>
      </c>
      <c r="I910" s="5">
        <f t="shared" si="445"/>
        <v>364021.7</v>
      </c>
    </row>
    <row r="911" spans="1:9" s="96" customFormat="1" ht="31.5" x14ac:dyDescent="0.25">
      <c r="A911" s="88" t="s">
        <v>116</v>
      </c>
      <c r="B911" s="97"/>
      <c r="C911" s="97" t="s">
        <v>62</v>
      </c>
      <c r="D911" s="97" t="s">
        <v>17</v>
      </c>
      <c r="E911" s="97" t="s">
        <v>279</v>
      </c>
      <c r="F911" s="97"/>
      <c r="G911" s="98">
        <f>G912</f>
        <v>401930.19999999995</v>
      </c>
      <c r="H911" s="98">
        <f t="shared" ref="H911:I911" si="446">H912</f>
        <v>362027.9</v>
      </c>
      <c r="I911" s="98">
        <f t="shared" si="446"/>
        <v>361951.7</v>
      </c>
    </row>
    <row r="912" spans="1:9" x14ac:dyDescent="0.25">
      <c r="A912" s="201" t="s">
        <v>162</v>
      </c>
      <c r="B912" s="3"/>
      <c r="C912" s="3" t="s">
        <v>62</v>
      </c>
      <c r="D912" s="3" t="s">
        <v>17</v>
      </c>
      <c r="E912" s="18" t="s">
        <v>616</v>
      </c>
      <c r="F912" s="3"/>
      <c r="G912" s="5">
        <f>G913+G919+G925</f>
        <v>401930.19999999995</v>
      </c>
      <c r="H912" s="5">
        <f t="shared" ref="H912:I912" si="447">H913+H919+H925</f>
        <v>362027.9</v>
      </c>
      <c r="I912" s="5">
        <f t="shared" si="447"/>
        <v>361951.7</v>
      </c>
    </row>
    <row r="913" spans="1:9" ht="31.5" x14ac:dyDescent="0.25">
      <c r="A913" s="201" t="s">
        <v>617</v>
      </c>
      <c r="B913" s="3"/>
      <c r="C913" s="3" t="s">
        <v>62</v>
      </c>
      <c r="D913" s="3" t="s">
        <v>17</v>
      </c>
      <c r="E913" s="3" t="s">
        <v>618</v>
      </c>
      <c r="F913" s="3"/>
      <c r="G913" s="5">
        <f>G914</f>
        <v>22795.8</v>
      </c>
      <c r="H913" s="5">
        <f t="shared" ref="H913:I913" si="448">SUM(H914)</f>
        <v>21333</v>
      </c>
      <c r="I913" s="5">
        <f t="shared" si="448"/>
        <v>21333</v>
      </c>
    </row>
    <row r="914" spans="1:9" x14ac:dyDescent="0.25">
      <c r="A914" s="201" t="s">
        <v>18</v>
      </c>
      <c r="B914" s="3"/>
      <c r="C914" s="3" t="s">
        <v>62</v>
      </c>
      <c r="D914" s="3" t="s">
        <v>17</v>
      </c>
      <c r="E914" s="3" t="s">
        <v>619</v>
      </c>
      <c r="F914" s="3"/>
      <c r="G914" s="5">
        <f>G915+G916+G917+G918</f>
        <v>22795.8</v>
      </c>
      <c r="H914" s="5">
        <f t="shared" ref="H914:I914" si="449">SUM(H915+H916+H917+H918)</f>
        <v>21333</v>
      </c>
      <c r="I914" s="5">
        <f t="shared" si="449"/>
        <v>21333</v>
      </c>
    </row>
    <row r="915" spans="1:9" ht="47.25" x14ac:dyDescent="0.25">
      <c r="A915" s="201" t="s">
        <v>21</v>
      </c>
      <c r="B915" s="3"/>
      <c r="C915" s="3" t="s">
        <v>62</v>
      </c>
      <c r="D915" s="3" t="s">
        <v>17</v>
      </c>
      <c r="E915" s="3" t="s">
        <v>619</v>
      </c>
      <c r="F915" s="3" t="s">
        <v>31</v>
      </c>
      <c r="G915" s="5">
        <v>8282.5</v>
      </c>
      <c r="H915" s="5">
        <v>12417</v>
      </c>
      <c r="I915" s="5">
        <v>12417</v>
      </c>
    </row>
    <row r="916" spans="1:9" ht="31.5" x14ac:dyDescent="0.25">
      <c r="A916" s="201" t="s">
        <v>22</v>
      </c>
      <c r="B916" s="3"/>
      <c r="C916" s="3" t="s">
        <v>62</v>
      </c>
      <c r="D916" s="3" t="s">
        <v>17</v>
      </c>
      <c r="E916" s="3" t="s">
        <v>619</v>
      </c>
      <c r="F916" s="3" t="s">
        <v>32</v>
      </c>
      <c r="G916" s="5">
        <v>6968.3</v>
      </c>
      <c r="H916" s="5">
        <v>8566</v>
      </c>
      <c r="I916" s="5">
        <v>8566</v>
      </c>
    </row>
    <row r="917" spans="1:9" x14ac:dyDescent="0.25">
      <c r="A917" s="201" t="s">
        <v>19</v>
      </c>
      <c r="B917" s="3"/>
      <c r="C917" s="3" t="s">
        <v>62</v>
      </c>
      <c r="D917" s="3" t="s">
        <v>17</v>
      </c>
      <c r="E917" s="3" t="s">
        <v>619</v>
      </c>
      <c r="F917" s="3" t="s">
        <v>39</v>
      </c>
      <c r="G917" s="5">
        <v>265</v>
      </c>
      <c r="H917" s="5">
        <v>290</v>
      </c>
      <c r="I917" s="5">
        <v>290</v>
      </c>
    </row>
    <row r="918" spans="1:9" ht="31.5" x14ac:dyDescent="0.25">
      <c r="A918" s="201" t="s">
        <v>90</v>
      </c>
      <c r="B918" s="3"/>
      <c r="C918" s="3" t="s">
        <v>62</v>
      </c>
      <c r="D918" s="3" t="s">
        <v>17</v>
      </c>
      <c r="E918" s="3" t="s">
        <v>619</v>
      </c>
      <c r="F918" s="3" t="s">
        <v>49</v>
      </c>
      <c r="G918" s="5">
        <v>7280</v>
      </c>
      <c r="H918" s="5">
        <v>60</v>
      </c>
      <c r="I918" s="5">
        <v>60</v>
      </c>
    </row>
    <row r="919" spans="1:9" ht="40.5" customHeight="1" x14ac:dyDescent="0.25">
      <c r="A919" s="201" t="s">
        <v>713</v>
      </c>
      <c r="B919" s="3"/>
      <c r="C919" s="3" t="s">
        <v>62</v>
      </c>
      <c r="D919" s="3" t="s">
        <v>17</v>
      </c>
      <c r="E919" s="3" t="s">
        <v>620</v>
      </c>
      <c r="F919" s="3"/>
      <c r="G919" s="5">
        <f>G920</f>
        <v>337321.19999999995</v>
      </c>
      <c r="H919" s="5">
        <f t="shared" ref="H919:I919" si="450">H920</f>
        <v>340694.9</v>
      </c>
      <c r="I919" s="5">
        <f t="shared" si="450"/>
        <v>340618.7</v>
      </c>
    </row>
    <row r="920" spans="1:9" x14ac:dyDescent="0.25">
      <c r="A920" s="201" t="s">
        <v>248</v>
      </c>
      <c r="B920" s="3"/>
      <c r="C920" s="3" t="s">
        <v>62</v>
      </c>
      <c r="D920" s="3" t="s">
        <v>17</v>
      </c>
      <c r="E920" s="3" t="s">
        <v>621</v>
      </c>
      <c r="F920" s="3"/>
      <c r="G920" s="5">
        <f>G923+G922+G921+G924</f>
        <v>337321.19999999995</v>
      </c>
      <c r="H920" s="5">
        <f t="shared" ref="H920:I920" si="451">H923+H922+H921+H924</f>
        <v>340694.9</v>
      </c>
      <c r="I920" s="5">
        <f t="shared" si="451"/>
        <v>340618.7</v>
      </c>
    </row>
    <row r="921" spans="1:9" ht="47.25" x14ac:dyDescent="0.25">
      <c r="A921" s="201" t="s">
        <v>21</v>
      </c>
      <c r="B921" s="3"/>
      <c r="C921" s="3" t="s">
        <v>62</v>
      </c>
      <c r="D921" s="3" t="s">
        <v>17</v>
      </c>
      <c r="E921" s="3" t="s">
        <v>621</v>
      </c>
      <c r="F921" s="3" t="s">
        <v>31</v>
      </c>
      <c r="G921" s="5">
        <v>14852.8</v>
      </c>
      <c r="H921" s="5">
        <v>0</v>
      </c>
      <c r="I921" s="5">
        <v>0</v>
      </c>
    </row>
    <row r="922" spans="1:9" ht="31.5" x14ac:dyDescent="0.25">
      <c r="A922" s="201" t="s">
        <v>22</v>
      </c>
      <c r="B922" s="3"/>
      <c r="C922" s="3" t="s">
        <v>62</v>
      </c>
      <c r="D922" s="3" t="s">
        <v>17</v>
      </c>
      <c r="E922" s="3" t="s">
        <v>621</v>
      </c>
      <c r="F922" s="3" t="s">
        <v>32</v>
      </c>
      <c r="G922" s="5">
        <v>1772.6</v>
      </c>
      <c r="H922" s="5">
        <v>0</v>
      </c>
      <c r="I922" s="5">
        <v>0</v>
      </c>
    </row>
    <row r="923" spans="1:9" ht="31.5" x14ac:dyDescent="0.25">
      <c r="A923" s="201" t="s">
        <v>622</v>
      </c>
      <c r="B923" s="3"/>
      <c r="C923" s="3" t="s">
        <v>62</v>
      </c>
      <c r="D923" s="3" t="s">
        <v>17</v>
      </c>
      <c r="E923" s="3" t="s">
        <v>621</v>
      </c>
      <c r="F923" s="3" t="s">
        <v>49</v>
      </c>
      <c r="G923" s="5">
        <v>320631.09999999998</v>
      </c>
      <c r="H923" s="5">
        <v>340694.9</v>
      </c>
      <c r="I923" s="5">
        <v>340618.7</v>
      </c>
    </row>
    <row r="924" spans="1:9" x14ac:dyDescent="0.25">
      <c r="A924" s="201" t="s">
        <v>10</v>
      </c>
      <c r="B924" s="3"/>
      <c r="C924" s="3" t="s">
        <v>62</v>
      </c>
      <c r="D924" s="3" t="s">
        <v>17</v>
      </c>
      <c r="E924" s="3" t="s">
        <v>621</v>
      </c>
      <c r="F924" s="3" t="s">
        <v>36</v>
      </c>
      <c r="G924" s="5">
        <v>64.7</v>
      </c>
      <c r="H924" s="5">
        <v>0</v>
      </c>
      <c r="I924" s="5">
        <v>0</v>
      </c>
    </row>
    <row r="925" spans="1:9" ht="37.5" customHeight="1" x14ac:dyDescent="0.25">
      <c r="A925" s="201" t="s">
        <v>623</v>
      </c>
      <c r="B925" s="3"/>
      <c r="C925" s="3" t="s">
        <v>62</v>
      </c>
      <c r="D925" s="3" t="s">
        <v>17</v>
      </c>
      <c r="E925" s="3" t="s">
        <v>624</v>
      </c>
      <c r="F925" s="3"/>
      <c r="G925" s="5">
        <f>G926</f>
        <v>41813.199999999997</v>
      </c>
      <c r="H925" s="5">
        <f t="shared" ref="H925:I925" si="452">H926</f>
        <v>0</v>
      </c>
      <c r="I925" s="5">
        <f t="shared" si="452"/>
        <v>0</v>
      </c>
    </row>
    <row r="926" spans="1:9" x14ac:dyDescent="0.25">
      <c r="A926" s="201" t="s">
        <v>18</v>
      </c>
      <c r="B926" s="3"/>
      <c r="C926" s="3" t="s">
        <v>62</v>
      </c>
      <c r="D926" s="3" t="s">
        <v>17</v>
      </c>
      <c r="E926" s="3" t="s">
        <v>702</v>
      </c>
      <c r="F926" s="3"/>
      <c r="G926" s="5">
        <f>G928+G927</f>
        <v>41813.199999999997</v>
      </c>
      <c r="H926" s="5">
        <f t="shared" ref="H926:I926" si="453">H928+H927</f>
        <v>0</v>
      </c>
      <c r="I926" s="5">
        <f t="shared" si="453"/>
        <v>0</v>
      </c>
    </row>
    <row r="927" spans="1:9" ht="31.5" x14ac:dyDescent="0.25">
      <c r="A927" s="201" t="s">
        <v>22</v>
      </c>
      <c r="B927" s="3"/>
      <c r="C927" s="3" t="s">
        <v>62</v>
      </c>
      <c r="D927" s="3" t="s">
        <v>17</v>
      </c>
      <c r="E927" s="3" t="s">
        <v>702</v>
      </c>
      <c r="F927" s="3" t="s">
        <v>32</v>
      </c>
      <c r="G927" s="5">
        <f>200.5</f>
        <v>200.5</v>
      </c>
      <c r="H927" s="5"/>
      <c r="I927" s="5"/>
    </row>
    <row r="928" spans="1:9" ht="31.5" x14ac:dyDescent="0.25">
      <c r="A928" s="201" t="s">
        <v>622</v>
      </c>
      <c r="B928" s="3"/>
      <c r="C928" s="3" t="s">
        <v>62</v>
      </c>
      <c r="D928" s="3" t="s">
        <v>17</v>
      </c>
      <c r="E928" s="3" t="s">
        <v>702</v>
      </c>
      <c r="F928" s="3" t="s">
        <v>49</v>
      </c>
      <c r="G928" s="5">
        <v>41612.699999999997</v>
      </c>
      <c r="H928" s="5"/>
      <c r="I928" s="5"/>
    </row>
    <row r="929" spans="1:9" ht="31.5" x14ac:dyDescent="0.25">
      <c r="A929" s="201" t="s">
        <v>423</v>
      </c>
      <c r="B929" s="3"/>
      <c r="C929" s="3" t="s">
        <v>62</v>
      </c>
      <c r="D929" s="3" t="s">
        <v>17</v>
      </c>
      <c r="E929" s="20" t="s">
        <v>280</v>
      </c>
      <c r="F929" s="3"/>
      <c r="G929" s="5">
        <f>G930</f>
        <v>1235.0999999999999</v>
      </c>
      <c r="H929" s="5">
        <f t="shared" ref="H929:I932" si="454">H930</f>
        <v>2070</v>
      </c>
      <c r="I929" s="5">
        <f t="shared" si="454"/>
        <v>2070</v>
      </c>
    </row>
    <row r="930" spans="1:9" x14ac:dyDescent="0.25">
      <c r="A930" s="2" t="s">
        <v>162</v>
      </c>
      <c r="B930" s="3"/>
      <c r="C930" s="3" t="s">
        <v>62</v>
      </c>
      <c r="D930" s="3" t="s">
        <v>17</v>
      </c>
      <c r="E930" s="20" t="s">
        <v>424</v>
      </c>
      <c r="F930" s="3"/>
      <c r="G930" s="5">
        <f>G931</f>
        <v>1235.0999999999999</v>
      </c>
      <c r="H930" s="5">
        <f t="shared" si="454"/>
        <v>2070</v>
      </c>
      <c r="I930" s="5">
        <f t="shared" si="454"/>
        <v>2070</v>
      </c>
    </row>
    <row r="931" spans="1:9" ht="31.5" x14ac:dyDescent="0.25">
      <c r="A931" s="114" t="s">
        <v>625</v>
      </c>
      <c r="B931" s="3"/>
      <c r="C931" s="3" t="s">
        <v>62</v>
      </c>
      <c r="D931" s="3" t="s">
        <v>17</v>
      </c>
      <c r="E931" s="20" t="s">
        <v>425</v>
      </c>
      <c r="F931" s="3"/>
      <c r="G931" s="5">
        <f>G932</f>
        <v>1235.0999999999999</v>
      </c>
      <c r="H931" s="5">
        <f t="shared" si="454"/>
        <v>2070</v>
      </c>
      <c r="I931" s="5">
        <f t="shared" si="454"/>
        <v>2070</v>
      </c>
    </row>
    <row r="932" spans="1:9" ht="78.75" x14ac:dyDescent="0.25">
      <c r="A932" s="201" t="s">
        <v>459</v>
      </c>
      <c r="B932" s="3"/>
      <c r="C932" s="3" t="s">
        <v>62</v>
      </c>
      <c r="D932" s="3" t="s">
        <v>17</v>
      </c>
      <c r="E932" s="20" t="s">
        <v>460</v>
      </c>
      <c r="F932" s="3"/>
      <c r="G932" s="5">
        <f>G933</f>
        <v>1235.0999999999999</v>
      </c>
      <c r="H932" s="5">
        <f t="shared" si="454"/>
        <v>2070</v>
      </c>
      <c r="I932" s="5">
        <f t="shared" si="454"/>
        <v>2070</v>
      </c>
    </row>
    <row r="933" spans="1:9" x14ac:dyDescent="0.25">
      <c r="A933" s="201" t="s">
        <v>10</v>
      </c>
      <c r="B933" s="3"/>
      <c r="C933" s="3" t="s">
        <v>62</v>
      </c>
      <c r="D933" s="3" t="s">
        <v>17</v>
      </c>
      <c r="E933" s="20" t="s">
        <v>460</v>
      </c>
      <c r="F933" s="3" t="s">
        <v>36</v>
      </c>
      <c r="G933" s="5">
        <v>1235.0999999999999</v>
      </c>
      <c r="H933" s="7">
        <v>2070</v>
      </c>
      <c r="I933" s="7">
        <v>2070</v>
      </c>
    </row>
    <row r="934" spans="1:9" x14ac:dyDescent="0.25">
      <c r="A934" s="201" t="s">
        <v>78</v>
      </c>
      <c r="B934" s="87"/>
      <c r="C934" s="3" t="s">
        <v>62</v>
      </c>
      <c r="D934" s="3" t="s">
        <v>20</v>
      </c>
      <c r="E934" s="3"/>
      <c r="F934" s="3"/>
      <c r="G934" s="5">
        <f>G941+G935</f>
        <v>14327.7</v>
      </c>
      <c r="H934" s="5">
        <f t="shared" ref="H934:I934" si="455">H941+H935</f>
        <v>72673.3</v>
      </c>
      <c r="I934" s="5">
        <f t="shared" si="455"/>
        <v>148946.69999999998</v>
      </c>
    </row>
    <row r="935" spans="1:9" s="96" customFormat="1" ht="31.5" x14ac:dyDescent="0.25">
      <c r="A935" s="129" t="s">
        <v>213</v>
      </c>
      <c r="B935" s="97"/>
      <c r="C935" s="97" t="s">
        <v>62</v>
      </c>
      <c r="D935" s="97" t="s">
        <v>20</v>
      </c>
      <c r="E935" s="97" t="s">
        <v>212</v>
      </c>
      <c r="F935" s="97"/>
      <c r="G935" s="98">
        <f>G936</f>
        <v>684.5</v>
      </c>
      <c r="H935" s="98">
        <f t="shared" ref="H935:I937" si="456">H936</f>
        <v>639.9</v>
      </c>
      <c r="I935" s="98">
        <f t="shared" si="456"/>
        <v>639.9</v>
      </c>
    </row>
    <row r="936" spans="1:9" x14ac:dyDescent="0.25">
      <c r="A936" s="201" t="s">
        <v>162</v>
      </c>
      <c r="B936" s="3"/>
      <c r="C936" s="3" t="s">
        <v>62</v>
      </c>
      <c r="D936" s="3" t="s">
        <v>20</v>
      </c>
      <c r="E936" s="20" t="s">
        <v>214</v>
      </c>
      <c r="F936" s="3"/>
      <c r="G936" s="5">
        <f>G937</f>
        <v>684.5</v>
      </c>
      <c r="H936" s="5">
        <f t="shared" si="456"/>
        <v>639.9</v>
      </c>
      <c r="I936" s="5">
        <f t="shared" si="456"/>
        <v>639.9</v>
      </c>
    </row>
    <row r="937" spans="1:9" ht="31.5" x14ac:dyDescent="0.25">
      <c r="A937" s="113" t="s">
        <v>352</v>
      </c>
      <c r="B937" s="3"/>
      <c r="C937" s="3" t="s">
        <v>62</v>
      </c>
      <c r="D937" s="3" t="s">
        <v>20</v>
      </c>
      <c r="E937" s="20" t="s">
        <v>353</v>
      </c>
      <c r="F937" s="3"/>
      <c r="G937" s="5">
        <f>G938</f>
        <v>684.5</v>
      </c>
      <c r="H937" s="5">
        <f t="shared" si="456"/>
        <v>639.9</v>
      </c>
      <c r="I937" s="5">
        <f t="shared" si="456"/>
        <v>639.9</v>
      </c>
    </row>
    <row r="938" spans="1:9" ht="31.5" x14ac:dyDescent="0.25">
      <c r="A938" s="201" t="s">
        <v>626</v>
      </c>
      <c r="B938" s="3"/>
      <c r="C938" s="3" t="s">
        <v>62</v>
      </c>
      <c r="D938" s="3" t="s">
        <v>20</v>
      </c>
      <c r="E938" s="20" t="s">
        <v>627</v>
      </c>
      <c r="F938" s="3"/>
      <c r="G938" s="5">
        <f>G939+G940</f>
        <v>684.5</v>
      </c>
      <c r="H938" s="5">
        <f t="shared" ref="H938:I938" si="457">H939+H940</f>
        <v>639.9</v>
      </c>
      <c r="I938" s="5">
        <f t="shared" si="457"/>
        <v>639.9</v>
      </c>
    </row>
    <row r="939" spans="1:9" ht="31.5" x14ac:dyDescent="0.25">
      <c r="A939" s="227" t="s">
        <v>22</v>
      </c>
      <c r="B939" s="3"/>
      <c r="C939" s="3" t="s">
        <v>62</v>
      </c>
      <c r="D939" s="3" t="s">
        <v>20</v>
      </c>
      <c r="E939" s="20" t="s">
        <v>627</v>
      </c>
      <c r="F939" s="3" t="s">
        <v>32</v>
      </c>
      <c r="G939" s="5">
        <v>684.5</v>
      </c>
      <c r="H939" s="5"/>
      <c r="I939" s="5"/>
    </row>
    <row r="940" spans="1:9" ht="31.5" x14ac:dyDescent="0.25">
      <c r="A940" s="201" t="s">
        <v>90</v>
      </c>
      <c r="B940" s="3"/>
      <c r="C940" s="3" t="s">
        <v>62</v>
      </c>
      <c r="D940" s="3" t="s">
        <v>20</v>
      </c>
      <c r="E940" s="20" t="s">
        <v>627</v>
      </c>
      <c r="F940" s="3" t="s">
        <v>49</v>
      </c>
      <c r="G940" s="5">
        <v>0</v>
      </c>
      <c r="H940" s="5">
        <v>639.9</v>
      </c>
      <c r="I940" s="5">
        <v>639.9</v>
      </c>
    </row>
    <row r="941" spans="1:9" s="96" customFormat="1" ht="31.5" x14ac:dyDescent="0.25">
      <c r="A941" s="88" t="s">
        <v>116</v>
      </c>
      <c r="B941" s="97"/>
      <c r="C941" s="97" t="s">
        <v>62</v>
      </c>
      <c r="D941" s="97" t="s">
        <v>20</v>
      </c>
      <c r="E941" s="97" t="s">
        <v>279</v>
      </c>
      <c r="F941" s="97"/>
      <c r="G941" s="98">
        <f>G942</f>
        <v>13643.2</v>
      </c>
      <c r="H941" s="98">
        <f t="shared" ref="H941:I941" si="458">H942</f>
        <v>72033.400000000009</v>
      </c>
      <c r="I941" s="98">
        <f t="shared" si="458"/>
        <v>148306.79999999999</v>
      </c>
    </row>
    <row r="942" spans="1:9" x14ac:dyDescent="0.25">
      <c r="A942" s="115" t="s">
        <v>205</v>
      </c>
      <c r="B942" s="3"/>
      <c r="C942" s="3" t="s">
        <v>62</v>
      </c>
      <c r="D942" s="3" t="s">
        <v>20</v>
      </c>
      <c r="E942" s="3" t="s">
        <v>628</v>
      </c>
      <c r="F942" s="3"/>
      <c r="G942" s="5">
        <f>G943+G966+G963</f>
        <v>13643.2</v>
      </c>
      <c r="H942" s="5">
        <f t="shared" ref="H942:I942" si="459">H943+H966+H963</f>
        <v>72033.400000000009</v>
      </c>
      <c r="I942" s="5">
        <f t="shared" si="459"/>
        <v>148306.79999999999</v>
      </c>
    </row>
    <row r="943" spans="1:9" ht="31.5" x14ac:dyDescent="0.25">
      <c r="A943" s="116" t="s">
        <v>690</v>
      </c>
      <c r="B943" s="3"/>
      <c r="C943" s="3" t="s">
        <v>62</v>
      </c>
      <c r="D943" s="3" t="s">
        <v>20</v>
      </c>
      <c r="E943" s="3" t="s">
        <v>629</v>
      </c>
      <c r="F943" s="3"/>
      <c r="G943" s="5">
        <f>G944+G946+G949+G951+G954+G956+G958+G961</f>
        <v>13643.2</v>
      </c>
      <c r="H943" s="5">
        <f t="shared" ref="H943:I943" si="460">H944+H946+H949+H951+H954+H956+H958+H961</f>
        <v>13171.8</v>
      </c>
      <c r="I943" s="5">
        <f t="shared" si="460"/>
        <v>13171.8</v>
      </c>
    </row>
    <row r="944" spans="1:9" ht="31.5" x14ac:dyDescent="0.25">
      <c r="A944" s="117" t="s">
        <v>630</v>
      </c>
      <c r="B944" s="3"/>
      <c r="C944" s="3" t="s">
        <v>62</v>
      </c>
      <c r="D944" s="3" t="s">
        <v>20</v>
      </c>
      <c r="E944" s="3" t="s">
        <v>631</v>
      </c>
      <c r="F944" s="3"/>
      <c r="G944" s="5">
        <f>G945</f>
        <v>1502.5</v>
      </c>
      <c r="H944" s="5">
        <f t="shared" ref="H944:I944" si="461">H945</f>
        <v>1451.3</v>
      </c>
      <c r="I944" s="5">
        <f t="shared" si="461"/>
        <v>1451.3</v>
      </c>
    </row>
    <row r="945" spans="1:9" ht="31.5" x14ac:dyDescent="0.25">
      <c r="A945" s="201" t="s">
        <v>622</v>
      </c>
      <c r="B945" s="3"/>
      <c r="C945" s="3" t="s">
        <v>62</v>
      </c>
      <c r="D945" s="3" t="s">
        <v>20</v>
      </c>
      <c r="E945" s="3" t="s">
        <v>631</v>
      </c>
      <c r="F945" s="3" t="s">
        <v>49</v>
      </c>
      <c r="G945" s="5">
        <v>1502.5</v>
      </c>
      <c r="H945" s="5">
        <v>1451.3</v>
      </c>
      <c r="I945" s="5">
        <v>1451.3</v>
      </c>
    </row>
    <row r="946" spans="1:9" ht="31.5" x14ac:dyDescent="0.25">
      <c r="A946" s="117" t="s">
        <v>632</v>
      </c>
      <c r="B946" s="3"/>
      <c r="C946" s="3" t="s">
        <v>62</v>
      </c>
      <c r="D946" s="3" t="s">
        <v>20</v>
      </c>
      <c r="E946" s="3" t="s">
        <v>633</v>
      </c>
      <c r="F946" s="3"/>
      <c r="G946" s="5">
        <f>G947+G948</f>
        <v>4860.8</v>
      </c>
      <c r="H946" s="5">
        <f t="shared" ref="H946:I946" si="462">H948</f>
        <v>4663.1000000000004</v>
      </c>
      <c r="I946" s="5">
        <f t="shared" si="462"/>
        <v>4663.1000000000004</v>
      </c>
    </row>
    <row r="947" spans="1:9" ht="31.5" x14ac:dyDescent="0.25">
      <c r="A947" s="201" t="s">
        <v>22</v>
      </c>
      <c r="B947" s="3"/>
      <c r="C947" s="3" t="s">
        <v>62</v>
      </c>
      <c r="D947" s="3" t="s">
        <v>20</v>
      </c>
      <c r="E947" s="3" t="s">
        <v>633</v>
      </c>
      <c r="F947" s="3" t="s">
        <v>32</v>
      </c>
      <c r="G947" s="5">
        <v>500</v>
      </c>
      <c r="H947" s="5"/>
      <c r="I947" s="5"/>
    </row>
    <row r="948" spans="1:9" ht="31.5" x14ac:dyDescent="0.25">
      <c r="A948" s="201" t="s">
        <v>622</v>
      </c>
      <c r="B948" s="3"/>
      <c r="C948" s="3" t="s">
        <v>62</v>
      </c>
      <c r="D948" s="3" t="s">
        <v>20</v>
      </c>
      <c r="E948" s="3" t="s">
        <v>633</v>
      </c>
      <c r="F948" s="3" t="s">
        <v>49</v>
      </c>
      <c r="G948" s="5">
        <v>4360.8</v>
      </c>
      <c r="H948" s="5">
        <v>4663.1000000000004</v>
      </c>
      <c r="I948" s="5">
        <v>4663.1000000000004</v>
      </c>
    </row>
    <row r="949" spans="1:9" ht="31.5" x14ac:dyDescent="0.25">
      <c r="A949" s="117" t="s">
        <v>634</v>
      </c>
      <c r="B949" s="3"/>
      <c r="C949" s="3" t="s">
        <v>62</v>
      </c>
      <c r="D949" s="3" t="s">
        <v>20</v>
      </c>
      <c r="E949" s="3" t="s">
        <v>635</v>
      </c>
      <c r="F949" s="3"/>
      <c r="G949" s="5">
        <f>G950</f>
        <v>3004.9</v>
      </c>
      <c r="H949" s="5">
        <f t="shared" ref="H949:I949" si="463">H950</f>
        <v>2902.6</v>
      </c>
      <c r="I949" s="5">
        <f t="shared" si="463"/>
        <v>2902.6</v>
      </c>
    </row>
    <row r="950" spans="1:9" ht="31.5" x14ac:dyDescent="0.25">
      <c r="A950" s="201" t="s">
        <v>90</v>
      </c>
      <c r="B950" s="3"/>
      <c r="C950" s="3" t="s">
        <v>62</v>
      </c>
      <c r="D950" s="3" t="s">
        <v>20</v>
      </c>
      <c r="E950" s="3" t="s">
        <v>635</v>
      </c>
      <c r="F950" s="3" t="s">
        <v>49</v>
      </c>
      <c r="G950" s="5">
        <v>3004.9</v>
      </c>
      <c r="H950" s="5">
        <v>2902.6</v>
      </c>
      <c r="I950" s="5">
        <v>2902.6</v>
      </c>
    </row>
    <row r="951" spans="1:9" ht="47.25" x14ac:dyDescent="0.25">
      <c r="A951" s="117" t="s">
        <v>636</v>
      </c>
      <c r="B951" s="3"/>
      <c r="C951" s="3" t="s">
        <v>62</v>
      </c>
      <c r="D951" s="3" t="s">
        <v>20</v>
      </c>
      <c r="E951" s="3" t="s">
        <v>637</v>
      </c>
      <c r="F951" s="3"/>
      <c r="G951" s="5">
        <f>SUM(G952:G953)</f>
        <v>1502.4</v>
      </c>
      <c r="H951" s="5">
        <f t="shared" ref="H951:I951" si="464">SUM(H952:H953)</f>
        <v>1451.2</v>
      </c>
      <c r="I951" s="5">
        <f t="shared" si="464"/>
        <v>1451.2</v>
      </c>
    </row>
    <row r="952" spans="1:9" ht="31.5" x14ac:dyDescent="0.25">
      <c r="A952" s="201" t="s">
        <v>22</v>
      </c>
      <c r="B952" s="3"/>
      <c r="C952" s="3" t="s">
        <v>62</v>
      </c>
      <c r="D952" s="3" t="s">
        <v>20</v>
      </c>
      <c r="E952" s="3" t="s">
        <v>637</v>
      </c>
      <c r="F952" s="3" t="s">
        <v>32</v>
      </c>
      <c r="G952" s="5">
        <v>1168.5</v>
      </c>
      <c r="H952" s="5">
        <v>0</v>
      </c>
      <c r="I952" s="5">
        <v>0</v>
      </c>
    </row>
    <row r="953" spans="1:9" ht="31.5" x14ac:dyDescent="0.25">
      <c r="A953" s="227" t="s">
        <v>90</v>
      </c>
      <c r="B953" s="3"/>
      <c r="C953" s="3" t="s">
        <v>62</v>
      </c>
      <c r="D953" s="3" t="s">
        <v>20</v>
      </c>
      <c r="E953" s="3" t="s">
        <v>637</v>
      </c>
      <c r="F953" s="3" t="s">
        <v>49</v>
      </c>
      <c r="G953" s="5">
        <v>333.9</v>
      </c>
      <c r="H953" s="5">
        <v>1451.2</v>
      </c>
      <c r="I953" s="5">
        <v>1451.2</v>
      </c>
    </row>
    <row r="954" spans="1:9" ht="31.5" x14ac:dyDescent="0.25">
      <c r="A954" s="117" t="s">
        <v>638</v>
      </c>
      <c r="B954" s="3"/>
      <c r="C954" s="3" t="s">
        <v>62</v>
      </c>
      <c r="D954" s="3" t="s">
        <v>20</v>
      </c>
      <c r="E954" s="3" t="s">
        <v>639</v>
      </c>
      <c r="F954" s="3"/>
      <c r="G954" s="5">
        <f>G955</f>
        <v>1502.5</v>
      </c>
      <c r="H954" s="5">
        <f t="shared" ref="H954:I954" si="465">H955</f>
        <v>1451.3</v>
      </c>
      <c r="I954" s="5">
        <f t="shared" si="465"/>
        <v>1451.3</v>
      </c>
    </row>
    <row r="955" spans="1:9" ht="31.5" x14ac:dyDescent="0.25">
      <c r="A955" s="201" t="s">
        <v>90</v>
      </c>
      <c r="B955" s="3"/>
      <c r="C955" s="3" t="s">
        <v>62</v>
      </c>
      <c r="D955" s="3" t="s">
        <v>20</v>
      </c>
      <c r="E955" s="3" t="s">
        <v>639</v>
      </c>
      <c r="F955" s="3" t="s">
        <v>49</v>
      </c>
      <c r="G955" s="5">
        <v>1502.5</v>
      </c>
      <c r="H955" s="5">
        <v>1451.3</v>
      </c>
      <c r="I955" s="5">
        <v>1451.3</v>
      </c>
    </row>
    <row r="956" spans="1:9" ht="31.5" x14ac:dyDescent="0.25">
      <c r="A956" s="117" t="s">
        <v>691</v>
      </c>
      <c r="B956" s="3"/>
      <c r="C956" s="3" t="s">
        <v>62</v>
      </c>
      <c r="D956" s="3" t="s">
        <v>20</v>
      </c>
      <c r="E956" s="3" t="s">
        <v>640</v>
      </c>
      <c r="F956" s="3"/>
      <c r="G956" s="5">
        <f>G957</f>
        <v>474.7</v>
      </c>
      <c r="H956" s="5">
        <f t="shared" ref="H956:I956" si="466">H957</f>
        <v>456.9</v>
      </c>
      <c r="I956" s="5">
        <f t="shared" si="466"/>
        <v>456.9</v>
      </c>
    </row>
    <row r="957" spans="1:9" ht="31.5" x14ac:dyDescent="0.25">
      <c r="A957" s="201" t="s">
        <v>90</v>
      </c>
      <c r="B957" s="3"/>
      <c r="C957" s="3" t="s">
        <v>62</v>
      </c>
      <c r="D957" s="3" t="s">
        <v>20</v>
      </c>
      <c r="E957" s="3" t="s">
        <v>640</v>
      </c>
      <c r="F957" s="3" t="s">
        <v>49</v>
      </c>
      <c r="G957" s="5">
        <v>474.7</v>
      </c>
      <c r="H957" s="5">
        <v>456.9</v>
      </c>
      <c r="I957" s="5">
        <v>456.9</v>
      </c>
    </row>
    <row r="958" spans="1:9" ht="47.25" x14ac:dyDescent="0.25">
      <c r="A958" s="117" t="s">
        <v>861</v>
      </c>
      <c r="B958" s="3"/>
      <c r="C958" s="3" t="s">
        <v>62</v>
      </c>
      <c r="D958" s="3" t="s">
        <v>20</v>
      </c>
      <c r="E958" s="3" t="s">
        <v>641</v>
      </c>
      <c r="F958" s="3"/>
      <c r="G958" s="5">
        <f>G959+G960</f>
        <v>80.099999999999994</v>
      </c>
      <c r="H958" s="5">
        <f t="shared" ref="H958:I958" si="467">H960</f>
        <v>80.099999999999994</v>
      </c>
      <c r="I958" s="5">
        <f t="shared" si="467"/>
        <v>80.099999999999994</v>
      </c>
    </row>
    <row r="959" spans="1:9" ht="31.5" x14ac:dyDescent="0.25">
      <c r="A959" s="201" t="s">
        <v>22</v>
      </c>
      <c r="B959" s="3"/>
      <c r="C959" s="3" t="s">
        <v>62</v>
      </c>
      <c r="D959" s="3" t="s">
        <v>20</v>
      </c>
      <c r="E959" s="3" t="s">
        <v>641</v>
      </c>
      <c r="F959" s="3" t="s">
        <v>32</v>
      </c>
      <c r="G959" s="5">
        <v>3.6</v>
      </c>
      <c r="H959" s="5"/>
      <c r="I959" s="5"/>
    </row>
    <row r="960" spans="1:9" ht="31.5" x14ac:dyDescent="0.25">
      <c r="A960" s="201" t="s">
        <v>90</v>
      </c>
      <c r="B960" s="3"/>
      <c r="C960" s="3" t="s">
        <v>62</v>
      </c>
      <c r="D960" s="3" t="s">
        <v>20</v>
      </c>
      <c r="E960" s="3" t="s">
        <v>641</v>
      </c>
      <c r="F960" s="3" t="s">
        <v>49</v>
      </c>
      <c r="G960" s="5">
        <v>76.5</v>
      </c>
      <c r="H960" s="5">
        <v>80.099999999999994</v>
      </c>
      <c r="I960" s="5">
        <v>80.099999999999994</v>
      </c>
    </row>
    <row r="961" spans="1:9" ht="78.75" x14ac:dyDescent="0.25">
      <c r="A961" s="118" t="s">
        <v>692</v>
      </c>
      <c r="B961" s="3"/>
      <c r="C961" s="3" t="s">
        <v>62</v>
      </c>
      <c r="D961" s="3" t="s">
        <v>20</v>
      </c>
      <c r="E961" s="3" t="s">
        <v>642</v>
      </c>
      <c r="F961" s="3"/>
      <c r="G961" s="5">
        <f>G962</f>
        <v>715.3</v>
      </c>
      <c r="H961" s="5">
        <f t="shared" ref="H961:I961" si="468">H962</f>
        <v>715.3</v>
      </c>
      <c r="I961" s="5">
        <f t="shared" si="468"/>
        <v>715.3</v>
      </c>
    </row>
    <row r="962" spans="1:9" ht="31.5" x14ac:dyDescent="0.25">
      <c r="A962" s="201" t="s">
        <v>22</v>
      </c>
      <c r="B962" s="3"/>
      <c r="C962" s="3" t="s">
        <v>62</v>
      </c>
      <c r="D962" s="3" t="s">
        <v>20</v>
      </c>
      <c r="E962" s="3" t="s">
        <v>642</v>
      </c>
      <c r="F962" s="3" t="s">
        <v>32</v>
      </c>
      <c r="G962" s="5">
        <v>715.3</v>
      </c>
      <c r="H962" s="5">
        <v>715.3</v>
      </c>
      <c r="I962" s="5">
        <v>715.3</v>
      </c>
    </row>
    <row r="963" spans="1:9" x14ac:dyDescent="0.25">
      <c r="A963" s="139" t="s">
        <v>773</v>
      </c>
      <c r="B963" s="3"/>
      <c r="C963" s="3" t="s">
        <v>62</v>
      </c>
      <c r="D963" s="3" t="s">
        <v>20</v>
      </c>
      <c r="E963" s="3" t="s">
        <v>774</v>
      </c>
      <c r="F963" s="3"/>
      <c r="G963" s="5">
        <f>G964</f>
        <v>0</v>
      </c>
      <c r="H963" s="5">
        <f t="shared" ref="H963:I964" si="469">H964</f>
        <v>12012</v>
      </c>
      <c r="I963" s="5">
        <f t="shared" si="469"/>
        <v>0</v>
      </c>
    </row>
    <row r="964" spans="1:9" x14ac:dyDescent="0.25">
      <c r="A964" s="201" t="s">
        <v>775</v>
      </c>
      <c r="B964" s="3"/>
      <c r="C964" s="3" t="s">
        <v>62</v>
      </c>
      <c r="D964" s="3" t="s">
        <v>20</v>
      </c>
      <c r="E964" s="3" t="s">
        <v>776</v>
      </c>
      <c r="F964" s="3"/>
      <c r="G964" s="5">
        <f>G965</f>
        <v>0</v>
      </c>
      <c r="H964" s="5">
        <f t="shared" si="469"/>
        <v>12012</v>
      </c>
      <c r="I964" s="5">
        <f t="shared" si="469"/>
        <v>0</v>
      </c>
    </row>
    <row r="965" spans="1:9" ht="31.5" x14ac:dyDescent="0.25">
      <c r="A965" s="201" t="s">
        <v>90</v>
      </c>
      <c r="B965" s="3"/>
      <c r="C965" s="3" t="s">
        <v>62</v>
      </c>
      <c r="D965" s="3" t="s">
        <v>20</v>
      </c>
      <c r="E965" s="3" t="s">
        <v>776</v>
      </c>
      <c r="F965" s="3" t="s">
        <v>49</v>
      </c>
      <c r="G965" s="5">
        <v>0</v>
      </c>
      <c r="H965" s="5">
        <f>12000+12</f>
        <v>12012</v>
      </c>
      <c r="I965" s="5">
        <v>0</v>
      </c>
    </row>
    <row r="966" spans="1:9" x14ac:dyDescent="0.25">
      <c r="A966" s="116" t="s">
        <v>669</v>
      </c>
      <c r="B966" s="3"/>
      <c r="C966" s="3" t="s">
        <v>62</v>
      </c>
      <c r="D966" s="3" t="s">
        <v>20</v>
      </c>
      <c r="E966" s="3" t="s">
        <v>643</v>
      </c>
      <c r="F966" s="3"/>
      <c r="G966" s="5">
        <f>G967+G969</f>
        <v>0</v>
      </c>
      <c r="H966" s="5">
        <f t="shared" ref="H966:I966" si="470">H967+H969</f>
        <v>46849.600000000006</v>
      </c>
      <c r="I966" s="5">
        <f t="shared" si="470"/>
        <v>135135</v>
      </c>
    </row>
    <row r="967" spans="1:9" ht="31.5" x14ac:dyDescent="0.25">
      <c r="A967" s="116" t="s">
        <v>777</v>
      </c>
      <c r="B967" s="3"/>
      <c r="C967" s="3" t="s">
        <v>62</v>
      </c>
      <c r="D967" s="3" t="s">
        <v>20</v>
      </c>
      <c r="E967" s="3" t="s">
        <v>778</v>
      </c>
      <c r="F967" s="3"/>
      <c r="G967" s="5">
        <f>G968</f>
        <v>0</v>
      </c>
      <c r="H967" s="5">
        <f t="shared" ref="H967:I967" si="471">H968</f>
        <v>0</v>
      </c>
      <c r="I967" s="5">
        <f t="shared" si="471"/>
        <v>135135</v>
      </c>
    </row>
    <row r="968" spans="1:9" ht="31.5" x14ac:dyDescent="0.25">
      <c r="A968" s="201" t="s">
        <v>90</v>
      </c>
      <c r="B968" s="3"/>
      <c r="C968" s="3" t="s">
        <v>62</v>
      </c>
      <c r="D968" s="3" t="s">
        <v>20</v>
      </c>
      <c r="E968" s="3" t="s">
        <v>778</v>
      </c>
      <c r="F968" s="3" t="s">
        <v>49</v>
      </c>
      <c r="G968" s="5">
        <v>0</v>
      </c>
      <c r="H968" s="5">
        <v>0</v>
      </c>
      <c r="I968" s="5">
        <f>135000+135</f>
        <v>135135</v>
      </c>
    </row>
    <row r="969" spans="1:9" ht="63" x14ac:dyDescent="0.25">
      <c r="A969" s="105" t="s">
        <v>926</v>
      </c>
      <c r="B969" s="75"/>
      <c r="C969" s="75" t="s">
        <v>62</v>
      </c>
      <c r="D969" s="75" t="s">
        <v>20</v>
      </c>
      <c r="E969" s="75" t="s">
        <v>644</v>
      </c>
      <c r="F969" s="75"/>
      <c r="G969" s="5">
        <f>G970</f>
        <v>0</v>
      </c>
      <c r="H969" s="5">
        <f t="shared" ref="H969:I969" si="472">H970</f>
        <v>46849.600000000006</v>
      </c>
      <c r="I969" s="5">
        <f t="shared" si="472"/>
        <v>0</v>
      </c>
    </row>
    <row r="970" spans="1:9" ht="31.5" x14ac:dyDescent="0.25">
      <c r="A970" s="74" t="s">
        <v>622</v>
      </c>
      <c r="B970" s="75"/>
      <c r="C970" s="75" t="s">
        <v>62</v>
      </c>
      <c r="D970" s="75" t="s">
        <v>20</v>
      </c>
      <c r="E970" s="75" t="s">
        <v>644</v>
      </c>
      <c r="F970" s="75" t="s">
        <v>49</v>
      </c>
      <c r="G970" s="5">
        <v>0</v>
      </c>
      <c r="H970" s="5">
        <f>46802.8+46.8</f>
        <v>46849.600000000006</v>
      </c>
      <c r="I970" s="5">
        <v>0</v>
      </c>
    </row>
    <row r="971" spans="1:9" x14ac:dyDescent="0.25">
      <c r="A971" s="115" t="s">
        <v>79</v>
      </c>
      <c r="B971" s="3"/>
      <c r="C971" s="3" t="s">
        <v>62</v>
      </c>
      <c r="D971" s="3" t="s">
        <v>24</v>
      </c>
      <c r="E971" s="3"/>
      <c r="F971" s="3"/>
      <c r="G971" s="5">
        <f>G972</f>
        <v>14291.5</v>
      </c>
      <c r="H971" s="5">
        <f t="shared" ref="H971:I972" si="473">H972</f>
        <v>9567</v>
      </c>
      <c r="I971" s="5">
        <f t="shared" si="473"/>
        <v>9695.7000000000007</v>
      </c>
    </row>
    <row r="972" spans="1:9" s="96" customFormat="1" ht="31.5" x14ac:dyDescent="0.25">
      <c r="A972" s="88" t="s">
        <v>116</v>
      </c>
      <c r="B972" s="97"/>
      <c r="C972" s="97" t="s">
        <v>62</v>
      </c>
      <c r="D972" s="97" t="s">
        <v>24</v>
      </c>
      <c r="E972" s="97" t="s">
        <v>279</v>
      </c>
      <c r="F972" s="97"/>
      <c r="G972" s="98">
        <f>G973</f>
        <v>14291.5</v>
      </c>
      <c r="H972" s="98">
        <f t="shared" si="473"/>
        <v>9567</v>
      </c>
      <c r="I972" s="98">
        <f t="shared" si="473"/>
        <v>9695.7000000000007</v>
      </c>
    </row>
    <row r="973" spans="1:9" x14ac:dyDescent="0.25">
      <c r="A973" s="115" t="s">
        <v>205</v>
      </c>
      <c r="B973" s="3"/>
      <c r="C973" s="3" t="s">
        <v>62</v>
      </c>
      <c r="D973" s="3" t="s">
        <v>24</v>
      </c>
      <c r="E973" s="3" t="s">
        <v>628</v>
      </c>
      <c r="F973" s="3"/>
      <c r="G973" s="5">
        <f>G974+G978</f>
        <v>14291.5</v>
      </c>
      <c r="H973" s="5">
        <f t="shared" ref="H973:I973" si="474">H974+H978</f>
        <v>9567</v>
      </c>
      <c r="I973" s="5">
        <f t="shared" si="474"/>
        <v>9695.7000000000007</v>
      </c>
    </row>
    <row r="974" spans="1:9" ht="31.5" x14ac:dyDescent="0.25">
      <c r="A974" s="116" t="s">
        <v>690</v>
      </c>
      <c r="B974" s="3"/>
      <c r="C974" s="3" t="s">
        <v>62</v>
      </c>
      <c r="D974" s="3" t="s">
        <v>24</v>
      </c>
      <c r="E974" s="3" t="s">
        <v>629</v>
      </c>
      <c r="F974" s="3"/>
      <c r="G974" s="5">
        <f>G975</f>
        <v>5326.9</v>
      </c>
      <c r="H974" s="5">
        <f t="shared" ref="H974:I974" si="475">H975</f>
        <v>5096.6000000000004</v>
      </c>
      <c r="I974" s="5">
        <f t="shared" si="475"/>
        <v>5096.6000000000004</v>
      </c>
    </row>
    <row r="975" spans="1:9" ht="63" x14ac:dyDescent="0.25">
      <c r="A975" s="117" t="s">
        <v>646</v>
      </c>
      <c r="B975" s="3"/>
      <c r="C975" s="3" t="s">
        <v>62</v>
      </c>
      <c r="D975" s="3" t="s">
        <v>24</v>
      </c>
      <c r="E975" s="3" t="s">
        <v>647</v>
      </c>
      <c r="F975" s="3"/>
      <c r="G975" s="5">
        <f>G976+G977</f>
        <v>5326.9</v>
      </c>
      <c r="H975" s="5">
        <f>H977</f>
        <v>5096.6000000000004</v>
      </c>
      <c r="I975" s="5">
        <f>I977</f>
        <v>5096.6000000000004</v>
      </c>
    </row>
    <row r="976" spans="1:9" ht="31.5" x14ac:dyDescent="0.25">
      <c r="A976" s="201" t="s">
        <v>22</v>
      </c>
      <c r="B976" s="3"/>
      <c r="C976" s="3" t="s">
        <v>62</v>
      </c>
      <c r="D976" s="3" t="s">
        <v>24</v>
      </c>
      <c r="E976" s="3" t="s">
        <v>647</v>
      </c>
      <c r="F976" s="3" t="s">
        <v>32</v>
      </c>
      <c r="G976" s="5">
        <v>47</v>
      </c>
      <c r="H976" s="5"/>
      <c r="I976" s="5"/>
    </row>
    <row r="977" spans="1:9" ht="31.5" x14ac:dyDescent="0.25">
      <c r="A977" s="201" t="s">
        <v>90</v>
      </c>
      <c r="B977" s="3"/>
      <c r="C977" s="3" t="s">
        <v>62</v>
      </c>
      <c r="D977" s="3" t="s">
        <v>24</v>
      </c>
      <c r="E977" s="3" t="s">
        <v>647</v>
      </c>
      <c r="F977" s="3" t="s">
        <v>49</v>
      </c>
      <c r="G977" s="5">
        <v>5279.9</v>
      </c>
      <c r="H977" s="5">
        <v>5096.6000000000004</v>
      </c>
      <c r="I977" s="5">
        <v>5096.6000000000004</v>
      </c>
    </row>
    <row r="978" spans="1:9" x14ac:dyDescent="0.25">
      <c r="A978" s="139" t="s">
        <v>779</v>
      </c>
      <c r="B978" s="3"/>
      <c r="C978" s="3" t="s">
        <v>62</v>
      </c>
      <c r="D978" s="3" t="s">
        <v>24</v>
      </c>
      <c r="E978" s="3" t="s">
        <v>780</v>
      </c>
      <c r="F978" s="3"/>
      <c r="G978" s="5">
        <f>G979+G982</f>
        <v>8964.6</v>
      </c>
      <c r="H978" s="5">
        <f t="shared" ref="H978:I978" si="476">H979+H982</f>
        <v>4470.3999999999996</v>
      </c>
      <c r="I978" s="5">
        <f t="shared" si="476"/>
        <v>4599.1000000000004</v>
      </c>
    </row>
    <row r="979" spans="1:9" ht="31.5" x14ac:dyDescent="0.25">
      <c r="A979" s="117" t="s">
        <v>645</v>
      </c>
      <c r="B979" s="3"/>
      <c r="C979" s="3" t="s">
        <v>62</v>
      </c>
      <c r="D979" s="3" t="s">
        <v>24</v>
      </c>
      <c r="E979" s="3" t="s">
        <v>781</v>
      </c>
      <c r="F979" s="3"/>
      <c r="G979" s="5">
        <f>G980+G981</f>
        <v>4619.6000000000004</v>
      </c>
      <c r="H979" s="5">
        <f t="shared" ref="H979:I979" si="477">H980</f>
        <v>0</v>
      </c>
      <c r="I979" s="5">
        <f t="shared" si="477"/>
        <v>0</v>
      </c>
    </row>
    <row r="980" spans="1:9" ht="31.5" x14ac:dyDescent="0.25">
      <c r="A980" s="201" t="s">
        <v>90</v>
      </c>
      <c r="B980" s="3"/>
      <c r="C980" s="3" t="s">
        <v>62</v>
      </c>
      <c r="D980" s="3" t="s">
        <v>24</v>
      </c>
      <c r="E980" s="3" t="s">
        <v>781</v>
      </c>
      <c r="F980" s="3" t="s">
        <v>49</v>
      </c>
      <c r="G980" s="5">
        <v>3464.7</v>
      </c>
      <c r="H980" s="5"/>
      <c r="I980" s="5"/>
    </row>
    <row r="981" spans="1:9" x14ac:dyDescent="0.25">
      <c r="A981" s="201" t="s">
        <v>10</v>
      </c>
      <c r="B981" s="3"/>
      <c r="C981" s="3" t="s">
        <v>62</v>
      </c>
      <c r="D981" s="3" t="s">
        <v>24</v>
      </c>
      <c r="E981" s="3" t="s">
        <v>781</v>
      </c>
      <c r="F981" s="3" t="s">
        <v>36</v>
      </c>
      <c r="G981" s="5">
        <v>1154.9000000000001</v>
      </c>
      <c r="H981" s="5"/>
      <c r="I981" s="5"/>
    </row>
    <row r="982" spans="1:9" ht="78.75" x14ac:dyDescent="0.25">
      <c r="A982" s="138" t="s">
        <v>782</v>
      </c>
      <c r="B982" s="3"/>
      <c r="C982" s="3" t="s">
        <v>62</v>
      </c>
      <c r="D982" s="3" t="s">
        <v>24</v>
      </c>
      <c r="E982" s="3" t="s">
        <v>783</v>
      </c>
      <c r="F982" s="3"/>
      <c r="G982" s="5">
        <f>G983</f>
        <v>4345</v>
      </c>
      <c r="H982" s="5">
        <f t="shared" ref="H982:I982" si="478">H983</f>
        <v>4470.3999999999996</v>
      </c>
      <c r="I982" s="5">
        <f t="shared" si="478"/>
        <v>4599.1000000000004</v>
      </c>
    </row>
    <row r="983" spans="1:9" ht="31.5" x14ac:dyDescent="0.25">
      <c r="A983" s="201" t="s">
        <v>90</v>
      </c>
      <c r="B983" s="3"/>
      <c r="C983" s="3" t="s">
        <v>62</v>
      </c>
      <c r="D983" s="3" t="s">
        <v>24</v>
      </c>
      <c r="E983" s="3" t="s">
        <v>783</v>
      </c>
      <c r="F983" s="3" t="s">
        <v>49</v>
      </c>
      <c r="G983" s="5">
        <f>4340.7+4.3</f>
        <v>4345</v>
      </c>
      <c r="H983" s="5">
        <f>4465.9+4.5</f>
        <v>4470.3999999999996</v>
      </c>
      <c r="I983" s="5">
        <f>4594.5+4.6</f>
        <v>4599.1000000000004</v>
      </c>
    </row>
    <row r="984" spans="1:9" x14ac:dyDescent="0.25">
      <c r="A984" s="201" t="s">
        <v>80</v>
      </c>
      <c r="B984" s="51"/>
      <c r="C984" s="3" t="s">
        <v>62</v>
      </c>
      <c r="D984" s="3" t="s">
        <v>61</v>
      </c>
      <c r="E984" s="103"/>
      <c r="F984" s="3"/>
      <c r="G984" s="5">
        <f>G985</f>
        <v>16015.300000000001</v>
      </c>
      <c r="H984" s="5">
        <f t="shared" ref="H984:I986" si="479">H985</f>
        <v>13315.4</v>
      </c>
      <c r="I984" s="5">
        <f t="shared" si="479"/>
        <v>13315.4</v>
      </c>
    </row>
    <row r="985" spans="1:9" ht="31.5" x14ac:dyDescent="0.25">
      <c r="A985" s="88" t="s">
        <v>116</v>
      </c>
      <c r="B985" s="131"/>
      <c r="C985" s="97" t="s">
        <v>62</v>
      </c>
      <c r="D985" s="97" t="s">
        <v>61</v>
      </c>
      <c r="E985" s="132" t="s">
        <v>279</v>
      </c>
      <c r="F985" s="97"/>
      <c r="G985" s="98">
        <f>G986</f>
        <v>16015.300000000001</v>
      </c>
      <c r="H985" s="98">
        <f t="shared" si="479"/>
        <v>13315.4</v>
      </c>
      <c r="I985" s="98">
        <f t="shared" si="479"/>
        <v>13315.4</v>
      </c>
    </row>
    <row r="986" spans="1:9" x14ac:dyDescent="0.25">
      <c r="A986" s="201" t="s">
        <v>162</v>
      </c>
      <c r="B986" s="51"/>
      <c r="C986" s="3" t="s">
        <v>62</v>
      </c>
      <c r="D986" s="3" t="s">
        <v>61</v>
      </c>
      <c r="E986" s="103" t="s">
        <v>616</v>
      </c>
      <c r="F986" s="3"/>
      <c r="G986" s="5">
        <f>G987</f>
        <v>16015.300000000001</v>
      </c>
      <c r="H986" s="5">
        <f t="shared" si="479"/>
        <v>13315.4</v>
      </c>
      <c r="I986" s="5">
        <f t="shared" si="479"/>
        <v>13315.4</v>
      </c>
    </row>
    <row r="987" spans="1:9" ht="31.5" x14ac:dyDescent="0.25">
      <c r="A987" s="201" t="s">
        <v>648</v>
      </c>
      <c r="B987" s="51"/>
      <c r="C987" s="3" t="s">
        <v>62</v>
      </c>
      <c r="D987" s="3" t="s">
        <v>61</v>
      </c>
      <c r="E987" s="103" t="s">
        <v>649</v>
      </c>
      <c r="F987" s="3"/>
      <c r="G987" s="5">
        <f>G988+G991+G994+G996</f>
        <v>16015.300000000001</v>
      </c>
      <c r="H987" s="5">
        <f t="shared" ref="H987:I987" si="480">H988+H991+H994+H996</f>
        <v>13315.4</v>
      </c>
      <c r="I987" s="5">
        <f t="shared" si="480"/>
        <v>13315.4</v>
      </c>
    </row>
    <row r="988" spans="1:9" x14ac:dyDescent="0.25">
      <c r="A988" s="201" t="s">
        <v>27</v>
      </c>
      <c r="B988" s="51"/>
      <c r="C988" s="3" t="s">
        <v>62</v>
      </c>
      <c r="D988" s="3" t="s">
        <v>61</v>
      </c>
      <c r="E988" s="103" t="s">
        <v>650</v>
      </c>
      <c r="F988" s="3"/>
      <c r="G988" s="5">
        <f>G989+G990</f>
        <v>14710.2</v>
      </c>
      <c r="H988" s="5">
        <f t="shared" ref="H988:I988" si="481">H989+H990</f>
        <v>11212.6</v>
      </c>
      <c r="I988" s="5">
        <f t="shared" si="481"/>
        <v>11212.6</v>
      </c>
    </row>
    <row r="989" spans="1:9" ht="47.25" x14ac:dyDescent="0.25">
      <c r="A989" s="201" t="s">
        <v>21</v>
      </c>
      <c r="B989" s="51"/>
      <c r="C989" s="3" t="s">
        <v>62</v>
      </c>
      <c r="D989" s="3" t="s">
        <v>61</v>
      </c>
      <c r="E989" s="103" t="s">
        <v>650</v>
      </c>
      <c r="F989" s="3">
        <v>100</v>
      </c>
      <c r="G989" s="5">
        <v>14709.2</v>
      </c>
      <c r="H989" s="5">
        <v>11211.6</v>
      </c>
      <c r="I989" s="5">
        <v>11211.6</v>
      </c>
    </row>
    <row r="990" spans="1:9" ht="31.5" x14ac:dyDescent="0.25">
      <c r="A990" s="201" t="s">
        <v>22</v>
      </c>
      <c r="B990" s="51"/>
      <c r="C990" s="3" t="s">
        <v>62</v>
      </c>
      <c r="D990" s="3" t="s">
        <v>61</v>
      </c>
      <c r="E990" s="103" t="s">
        <v>650</v>
      </c>
      <c r="F990" s="3">
        <v>200</v>
      </c>
      <c r="G990" s="5">
        <v>1</v>
      </c>
      <c r="H990" s="5">
        <v>1</v>
      </c>
      <c r="I990" s="5">
        <v>1</v>
      </c>
    </row>
    <row r="991" spans="1:9" x14ac:dyDescent="0.25">
      <c r="A991" s="201" t="s">
        <v>35</v>
      </c>
      <c r="B991" s="51"/>
      <c r="C991" s="3" t="s">
        <v>62</v>
      </c>
      <c r="D991" s="3" t="s">
        <v>61</v>
      </c>
      <c r="E991" s="103" t="s">
        <v>651</v>
      </c>
      <c r="F991" s="3"/>
      <c r="G991" s="5">
        <f>G992+G993</f>
        <v>291.09999999999997</v>
      </c>
      <c r="H991" s="5">
        <f t="shared" ref="H991:I991" si="482">H992+H993</f>
        <v>406.79999999999995</v>
      </c>
      <c r="I991" s="5">
        <f t="shared" si="482"/>
        <v>406.79999999999995</v>
      </c>
    </row>
    <row r="992" spans="1:9" ht="31.5" x14ac:dyDescent="0.25">
      <c r="A992" s="201" t="s">
        <v>22</v>
      </c>
      <c r="B992" s="51"/>
      <c r="C992" s="3" t="s">
        <v>62</v>
      </c>
      <c r="D992" s="3" t="s">
        <v>61</v>
      </c>
      <c r="E992" s="103" t="s">
        <v>651</v>
      </c>
      <c r="F992" s="3">
        <v>200</v>
      </c>
      <c r="G992" s="5">
        <v>264.2</v>
      </c>
      <c r="H992" s="5">
        <v>379.9</v>
      </c>
      <c r="I992" s="5">
        <v>379.9</v>
      </c>
    </row>
    <row r="993" spans="1:12" x14ac:dyDescent="0.25">
      <c r="A993" s="201" t="s">
        <v>10</v>
      </c>
      <c r="B993" s="51"/>
      <c r="C993" s="3" t="s">
        <v>62</v>
      </c>
      <c r="D993" s="3" t="s">
        <v>61</v>
      </c>
      <c r="E993" s="103" t="s">
        <v>651</v>
      </c>
      <c r="F993" s="3">
        <v>800</v>
      </c>
      <c r="G993" s="5">
        <v>26.9</v>
      </c>
      <c r="H993" s="5">
        <v>26.9</v>
      </c>
      <c r="I993" s="5">
        <v>26.9</v>
      </c>
    </row>
    <row r="994" spans="1:12" ht="31.5" x14ac:dyDescent="0.25">
      <c r="A994" s="201" t="s">
        <v>37</v>
      </c>
      <c r="B994" s="51"/>
      <c r="C994" s="3" t="s">
        <v>62</v>
      </c>
      <c r="D994" s="3" t="s">
        <v>61</v>
      </c>
      <c r="E994" s="103" t="s">
        <v>652</v>
      </c>
      <c r="F994" s="3"/>
      <c r="G994" s="5">
        <f>G995</f>
        <v>690.5</v>
      </c>
      <c r="H994" s="5">
        <f t="shared" ref="H994:I994" si="483">H995</f>
        <v>1220.2</v>
      </c>
      <c r="I994" s="5">
        <f t="shared" si="483"/>
        <v>1220.2</v>
      </c>
    </row>
    <row r="995" spans="1:12" ht="31.5" x14ac:dyDescent="0.25">
      <c r="A995" s="201" t="s">
        <v>22</v>
      </c>
      <c r="B995" s="51"/>
      <c r="C995" s="3" t="s">
        <v>62</v>
      </c>
      <c r="D995" s="3" t="s">
        <v>61</v>
      </c>
      <c r="E995" s="103" t="s">
        <v>652</v>
      </c>
      <c r="F995" s="3">
        <v>200</v>
      </c>
      <c r="G995" s="5">
        <v>690.5</v>
      </c>
      <c r="H995" s="5">
        <v>1220.2</v>
      </c>
      <c r="I995" s="5">
        <v>1220.2</v>
      </c>
    </row>
    <row r="996" spans="1:12" ht="31.5" x14ac:dyDescent="0.25">
      <c r="A996" s="201" t="s">
        <v>38</v>
      </c>
      <c r="B996" s="51"/>
      <c r="C996" s="3" t="s">
        <v>62</v>
      </c>
      <c r="D996" s="3" t="s">
        <v>61</v>
      </c>
      <c r="E996" s="103" t="s">
        <v>653</v>
      </c>
      <c r="F996" s="3"/>
      <c r="G996" s="5">
        <f>G997+G998</f>
        <v>323.5</v>
      </c>
      <c r="H996" s="5">
        <f t="shared" ref="H996:I996" si="484">H997+H998</f>
        <v>475.79999999999995</v>
      </c>
      <c r="I996" s="5">
        <f t="shared" si="484"/>
        <v>475.79999999999995</v>
      </c>
    </row>
    <row r="997" spans="1:12" ht="31.5" x14ac:dyDescent="0.25">
      <c r="A997" s="201" t="s">
        <v>22</v>
      </c>
      <c r="B997" s="51"/>
      <c r="C997" s="3" t="s">
        <v>62</v>
      </c>
      <c r="D997" s="3" t="s">
        <v>61</v>
      </c>
      <c r="E997" s="103" t="s">
        <v>653</v>
      </c>
      <c r="F997" s="3">
        <v>200</v>
      </c>
      <c r="G997" s="5">
        <v>293.10000000000002</v>
      </c>
      <c r="H997" s="5">
        <v>445.4</v>
      </c>
      <c r="I997" s="5">
        <v>445.4</v>
      </c>
    </row>
    <row r="998" spans="1:12" x14ac:dyDescent="0.25">
      <c r="A998" s="201" t="s">
        <v>10</v>
      </c>
      <c r="B998" s="51"/>
      <c r="C998" s="3" t="s">
        <v>62</v>
      </c>
      <c r="D998" s="3" t="s">
        <v>61</v>
      </c>
      <c r="E998" s="103" t="s">
        <v>653</v>
      </c>
      <c r="F998" s="3">
        <v>800</v>
      </c>
      <c r="G998" s="5">
        <v>30.4</v>
      </c>
      <c r="H998" s="5">
        <v>30.4</v>
      </c>
      <c r="I998" s="5">
        <v>30.4</v>
      </c>
    </row>
    <row r="999" spans="1:12" ht="30.75" customHeight="1" x14ac:dyDescent="0.25">
      <c r="A999" s="61" t="s">
        <v>964</v>
      </c>
      <c r="B999" s="62" t="s">
        <v>422</v>
      </c>
      <c r="C999" s="62"/>
      <c r="D999" s="62"/>
      <c r="E999" s="62"/>
      <c r="F999" s="62"/>
      <c r="G999" s="63">
        <f>G1000+G1255+G1282</f>
        <v>4424455.4999999991</v>
      </c>
      <c r="H999" s="63">
        <f>H1000+H1255+H1282</f>
        <v>4235837.7</v>
      </c>
      <c r="I999" s="63">
        <f>I1000+I1255+I1282</f>
        <v>4399351.6000000006</v>
      </c>
    </row>
    <row r="1000" spans="1:12" x14ac:dyDescent="0.25">
      <c r="A1000" s="201" t="s">
        <v>46</v>
      </c>
      <c r="B1000" s="3"/>
      <c r="C1000" s="3" t="s">
        <v>47</v>
      </c>
      <c r="D1000" s="3" t="s">
        <v>15</v>
      </c>
      <c r="E1000" s="3"/>
      <c r="F1000" s="3"/>
      <c r="G1000" s="5">
        <f>G1001+G1051+G1143+G1173+G1199</f>
        <v>4343241.4999999991</v>
      </c>
      <c r="H1000" s="5">
        <f>H1001+H1051+H1143+H1173+H1199</f>
        <v>4148046.9</v>
      </c>
      <c r="I1000" s="5">
        <f>I1001+I1051+I1143+I1173+I1199</f>
        <v>4311560.8000000007</v>
      </c>
    </row>
    <row r="1001" spans="1:12" x14ac:dyDescent="0.25">
      <c r="A1001" s="201" t="s">
        <v>71</v>
      </c>
      <c r="B1001" s="3"/>
      <c r="C1001" s="3" t="s">
        <v>47</v>
      </c>
      <c r="D1001" s="3" t="s">
        <v>17</v>
      </c>
      <c r="E1001" s="3"/>
      <c r="F1001" s="3"/>
      <c r="G1001" s="5">
        <f>G1002+G1011</f>
        <v>1426090.9999999998</v>
      </c>
      <c r="H1001" s="5">
        <f>H1002+H1011</f>
        <v>1363333.1999999997</v>
      </c>
      <c r="I1001" s="5">
        <f>I1002+I1011</f>
        <v>1415254.6999999997</v>
      </c>
    </row>
    <row r="1002" spans="1:12" s="96" customFormat="1" ht="31.5" x14ac:dyDescent="0.25">
      <c r="A1002" s="88" t="s">
        <v>213</v>
      </c>
      <c r="B1002" s="97"/>
      <c r="C1002" s="93" t="s">
        <v>47</v>
      </c>
      <c r="D1002" s="93" t="s">
        <v>17</v>
      </c>
      <c r="E1002" s="94" t="s">
        <v>212</v>
      </c>
      <c r="F1002" s="94"/>
      <c r="G1002" s="95">
        <f>G1003</f>
        <v>1763.2</v>
      </c>
      <c r="H1002" s="95">
        <f>H1003</f>
        <v>1709.3999999999999</v>
      </c>
      <c r="I1002" s="95">
        <f>I1003</f>
        <v>1709.3999999999999</v>
      </c>
    </row>
    <row r="1003" spans="1:12" x14ac:dyDescent="0.25">
      <c r="A1003" s="66" t="s">
        <v>162</v>
      </c>
      <c r="B1003" s="202"/>
      <c r="C1003" s="3" t="s">
        <v>47</v>
      </c>
      <c r="D1003" s="3" t="s">
        <v>17</v>
      </c>
      <c r="E1003" s="20" t="s">
        <v>214</v>
      </c>
      <c r="F1003" s="3"/>
      <c r="G1003" s="5">
        <f>G1007+G1004</f>
        <v>1763.2</v>
      </c>
      <c r="H1003" s="5">
        <f>H1007+H1004</f>
        <v>1709.3999999999999</v>
      </c>
      <c r="I1003" s="5">
        <f>I1007+I1004</f>
        <v>1709.3999999999999</v>
      </c>
    </row>
    <row r="1004" spans="1:12" ht="31.5" x14ac:dyDescent="0.25">
      <c r="A1004" s="201" t="s">
        <v>352</v>
      </c>
      <c r="B1004" s="202"/>
      <c r="C1004" s="3" t="s">
        <v>47</v>
      </c>
      <c r="D1004" s="3" t="s">
        <v>17</v>
      </c>
      <c r="E1004" s="20" t="s">
        <v>353</v>
      </c>
      <c r="F1004" s="3"/>
      <c r="G1004" s="5">
        <f>G1005</f>
        <v>30</v>
      </c>
      <c r="H1004" s="5">
        <f>H1005</f>
        <v>30</v>
      </c>
      <c r="I1004" s="5">
        <f>I1005</f>
        <v>30</v>
      </c>
    </row>
    <row r="1005" spans="1:12" x14ac:dyDescent="0.25">
      <c r="A1005" s="201" t="s">
        <v>18</v>
      </c>
      <c r="B1005" s="3"/>
      <c r="C1005" s="3" t="s">
        <v>47</v>
      </c>
      <c r="D1005" s="3" t="s">
        <v>17</v>
      </c>
      <c r="E1005" s="20" t="s">
        <v>354</v>
      </c>
      <c r="F1005" s="18"/>
      <c r="G1005" s="5">
        <f>SUM(G1006:G1006)</f>
        <v>30</v>
      </c>
      <c r="H1005" s="5">
        <f>SUM(H1006:H1006)</f>
        <v>30</v>
      </c>
      <c r="I1005" s="5">
        <f>SUM(I1006:I1006)</f>
        <v>30</v>
      </c>
    </row>
    <row r="1006" spans="1:12" ht="31.5" x14ac:dyDescent="0.25">
      <c r="A1006" s="201" t="s">
        <v>90</v>
      </c>
      <c r="B1006" s="3"/>
      <c r="C1006" s="3" t="s">
        <v>47</v>
      </c>
      <c r="D1006" s="3" t="s">
        <v>17</v>
      </c>
      <c r="E1006" s="20" t="s">
        <v>354</v>
      </c>
      <c r="F1006" s="3" t="s">
        <v>49</v>
      </c>
      <c r="G1006" s="5">
        <v>30</v>
      </c>
      <c r="H1006" s="5">
        <v>30</v>
      </c>
      <c r="I1006" s="5">
        <v>30</v>
      </c>
      <c r="L1006" s="86"/>
    </row>
    <row r="1007" spans="1:12" ht="31.5" x14ac:dyDescent="0.25">
      <c r="A1007" s="201" t="s">
        <v>418</v>
      </c>
      <c r="B1007" s="202"/>
      <c r="C1007" s="3" t="s">
        <v>47</v>
      </c>
      <c r="D1007" s="3" t="s">
        <v>17</v>
      </c>
      <c r="E1007" s="20" t="s">
        <v>347</v>
      </c>
      <c r="F1007" s="3"/>
      <c r="G1007" s="5">
        <f>G1008</f>
        <v>1733.2</v>
      </c>
      <c r="H1007" s="5">
        <f>H1008</f>
        <v>1679.3999999999999</v>
      </c>
      <c r="I1007" s="5">
        <f>I1008</f>
        <v>1679.3999999999999</v>
      </c>
    </row>
    <row r="1008" spans="1:12" ht="47.25" x14ac:dyDescent="0.25">
      <c r="A1008" s="201" t="s">
        <v>759</v>
      </c>
      <c r="B1008" s="202"/>
      <c r="C1008" s="3" t="s">
        <v>47</v>
      </c>
      <c r="D1008" s="3" t="s">
        <v>17</v>
      </c>
      <c r="E1008" s="20" t="s">
        <v>362</v>
      </c>
      <c r="F1008" s="3"/>
      <c r="G1008" s="5">
        <f>SUM(G1009:G1010)</f>
        <v>1733.2</v>
      </c>
      <c r="H1008" s="5">
        <f>SUM(H1009:H1010)</f>
        <v>1679.3999999999999</v>
      </c>
      <c r="I1008" s="5">
        <f>SUM(I1009:I1010)</f>
        <v>1679.3999999999999</v>
      </c>
    </row>
    <row r="1009" spans="1:9" ht="47.25" x14ac:dyDescent="0.25">
      <c r="A1009" s="201" t="s">
        <v>21</v>
      </c>
      <c r="B1009" s="202"/>
      <c r="C1009" s="3" t="s">
        <v>47</v>
      </c>
      <c r="D1009" s="3" t="s">
        <v>17</v>
      </c>
      <c r="E1009" s="20" t="s">
        <v>362</v>
      </c>
      <c r="F1009" s="202" t="s">
        <v>31</v>
      </c>
      <c r="G1009" s="5">
        <v>1733.2</v>
      </c>
      <c r="H1009" s="5">
        <v>1548.3</v>
      </c>
      <c r="I1009" s="5">
        <v>1548.3</v>
      </c>
    </row>
    <row r="1010" spans="1:9" ht="31.5" x14ac:dyDescent="0.25">
      <c r="A1010" s="201" t="s">
        <v>90</v>
      </c>
      <c r="B1010" s="3"/>
      <c r="C1010" s="3" t="s">
        <v>47</v>
      </c>
      <c r="D1010" s="3" t="s">
        <v>17</v>
      </c>
      <c r="E1010" s="20" t="s">
        <v>362</v>
      </c>
      <c r="F1010" s="3" t="s">
        <v>49</v>
      </c>
      <c r="G1010" s="5">
        <v>0</v>
      </c>
      <c r="H1010" s="5">
        <v>131.1</v>
      </c>
      <c r="I1010" s="5">
        <v>131.1</v>
      </c>
    </row>
    <row r="1011" spans="1:9" s="96" customFormat="1" ht="31.5" x14ac:dyDescent="0.25">
      <c r="A1011" s="88" t="s">
        <v>423</v>
      </c>
      <c r="B1011" s="97"/>
      <c r="C1011" s="93" t="s">
        <v>47</v>
      </c>
      <c r="D1011" s="93" t="s">
        <v>17</v>
      </c>
      <c r="E1011" s="94" t="s">
        <v>280</v>
      </c>
      <c r="F1011" s="94"/>
      <c r="G1011" s="95">
        <f>G1012+G1017+G1033</f>
        <v>1424327.7999999998</v>
      </c>
      <c r="H1011" s="95">
        <f>H1012+H1017+H1033</f>
        <v>1361623.7999999998</v>
      </c>
      <c r="I1011" s="95">
        <f>I1012+I1017+I1033</f>
        <v>1413545.2999999998</v>
      </c>
    </row>
    <row r="1012" spans="1:9" s="96" customFormat="1" x14ac:dyDescent="0.25">
      <c r="A1012" s="201" t="s">
        <v>165</v>
      </c>
      <c r="B1012" s="3"/>
      <c r="C1012" s="202" t="s">
        <v>47</v>
      </c>
      <c r="D1012" s="202" t="s">
        <v>17</v>
      </c>
      <c r="E1012" s="20" t="s">
        <v>438</v>
      </c>
      <c r="F1012" s="20"/>
      <c r="G1012" s="7">
        <f>G1013</f>
        <v>25187.599999999999</v>
      </c>
      <c r="H1012" s="7">
        <f t="shared" ref="H1012:I1013" si="485">H1013</f>
        <v>0</v>
      </c>
      <c r="I1012" s="7">
        <f t="shared" si="485"/>
        <v>30710.6</v>
      </c>
    </row>
    <row r="1013" spans="1:9" s="96" customFormat="1" x14ac:dyDescent="0.25">
      <c r="A1013" s="201" t="s">
        <v>796</v>
      </c>
      <c r="B1013" s="3"/>
      <c r="C1013" s="202" t="s">
        <v>47</v>
      </c>
      <c r="D1013" s="202" t="s">
        <v>17</v>
      </c>
      <c r="E1013" s="20" t="s">
        <v>797</v>
      </c>
      <c r="F1013" s="20"/>
      <c r="G1013" s="7">
        <f t="shared" ref="G1013" si="486">G1014</f>
        <v>25187.599999999999</v>
      </c>
      <c r="H1013" s="7">
        <f t="shared" si="485"/>
        <v>0</v>
      </c>
      <c r="I1013" s="7">
        <f>I1014</f>
        <v>30710.6</v>
      </c>
    </row>
    <row r="1014" spans="1:9" s="96" customFormat="1" ht="47.25" x14ac:dyDescent="0.25">
      <c r="A1014" s="201" t="s">
        <v>798</v>
      </c>
      <c r="B1014" s="3"/>
      <c r="C1014" s="202" t="s">
        <v>47</v>
      </c>
      <c r="D1014" s="202" t="s">
        <v>17</v>
      </c>
      <c r="E1014" s="20" t="s">
        <v>919</v>
      </c>
      <c r="F1014" s="20"/>
      <c r="G1014" s="7">
        <f>G1015+G1016</f>
        <v>25187.599999999999</v>
      </c>
      <c r="H1014" s="7">
        <f t="shared" ref="H1014:I1014" si="487">H1015+H1016</f>
        <v>0</v>
      </c>
      <c r="I1014" s="7">
        <f t="shared" si="487"/>
        <v>30710.6</v>
      </c>
    </row>
    <row r="1015" spans="1:9" s="96" customFormat="1" ht="31.5" x14ac:dyDescent="0.25">
      <c r="A1015" s="201" t="s">
        <v>22</v>
      </c>
      <c r="B1015" s="3"/>
      <c r="C1015" s="3" t="s">
        <v>47</v>
      </c>
      <c r="D1015" s="3" t="s">
        <v>17</v>
      </c>
      <c r="E1015" s="20" t="s">
        <v>919</v>
      </c>
      <c r="F1015" s="3" t="s">
        <v>32</v>
      </c>
      <c r="G1015" s="5">
        <v>0</v>
      </c>
      <c r="H1015" s="5">
        <v>0</v>
      </c>
      <c r="I1015" s="5">
        <v>30710.6</v>
      </c>
    </row>
    <row r="1016" spans="1:9" s="96" customFormat="1" ht="31.5" x14ac:dyDescent="0.25">
      <c r="A1016" s="201" t="s">
        <v>90</v>
      </c>
      <c r="B1016" s="3"/>
      <c r="C1016" s="3" t="s">
        <v>47</v>
      </c>
      <c r="D1016" s="3" t="s">
        <v>17</v>
      </c>
      <c r="E1016" s="20" t="s">
        <v>919</v>
      </c>
      <c r="F1016" s="3" t="s">
        <v>49</v>
      </c>
      <c r="G1016" s="5">
        <v>25187.599999999999</v>
      </c>
      <c r="H1016" s="5"/>
      <c r="I1016" s="5"/>
    </row>
    <row r="1017" spans="1:9" s="96" customFormat="1" x14ac:dyDescent="0.25">
      <c r="A1017" s="201" t="s">
        <v>784</v>
      </c>
      <c r="B1017" s="3"/>
      <c r="C1017" s="202" t="s">
        <v>47</v>
      </c>
      <c r="D1017" s="202" t="s">
        <v>17</v>
      </c>
      <c r="E1017" s="20" t="s">
        <v>785</v>
      </c>
      <c r="F1017" s="20"/>
      <c r="G1017" s="7">
        <f>G1018+G1022</f>
        <v>830470.39999999991</v>
      </c>
      <c r="H1017" s="7">
        <f t="shared" ref="H1017:I1017" si="488">H1018+H1022</f>
        <v>780195.19999999984</v>
      </c>
      <c r="I1017" s="7">
        <f t="shared" si="488"/>
        <v>798252.19999999984</v>
      </c>
    </row>
    <row r="1018" spans="1:9" s="96" customFormat="1" ht="31.5" x14ac:dyDescent="0.25">
      <c r="A1018" s="201" t="s">
        <v>786</v>
      </c>
      <c r="B1018" s="67"/>
      <c r="C1018" s="67" t="s">
        <v>47</v>
      </c>
      <c r="D1018" s="67" t="s">
        <v>17</v>
      </c>
      <c r="E1018" s="68" t="s">
        <v>787</v>
      </c>
      <c r="F1018" s="67"/>
      <c r="G1018" s="5">
        <f>G1019</f>
        <v>0</v>
      </c>
      <c r="H1018" s="5">
        <f t="shared" ref="H1018:I1018" si="489">H1019</f>
        <v>3660.1</v>
      </c>
      <c r="I1018" s="5">
        <f t="shared" si="489"/>
        <v>20752.599999999999</v>
      </c>
    </row>
    <row r="1019" spans="1:9" s="96" customFormat="1" ht="31.5" x14ac:dyDescent="0.25">
      <c r="A1019" s="201" t="s">
        <v>435</v>
      </c>
      <c r="B1019" s="3"/>
      <c r="C1019" s="3" t="s">
        <v>47</v>
      </c>
      <c r="D1019" s="3" t="s">
        <v>17</v>
      </c>
      <c r="E1019" s="20" t="s">
        <v>788</v>
      </c>
      <c r="F1019" s="3"/>
      <c r="G1019" s="5">
        <f>G1020+G1021</f>
        <v>0</v>
      </c>
      <c r="H1019" s="5">
        <f t="shared" ref="H1019:I1019" si="490">H1020+H1021</f>
        <v>3660.1</v>
      </c>
      <c r="I1019" s="5">
        <f t="shared" si="490"/>
        <v>20752.599999999999</v>
      </c>
    </row>
    <row r="1020" spans="1:9" s="96" customFormat="1" ht="31.5" x14ac:dyDescent="0.25">
      <c r="A1020" s="201" t="s">
        <v>22</v>
      </c>
      <c r="B1020" s="3"/>
      <c r="C1020" s="3" t="s">
        <v>47</v>
      </c>
      <c r="D1020" s="3" t="s">
        <v>17</v>
      </c>
      <c r="E1020" s="20" t="s">
        <v>788</v>
      </c>
      <c r="F1020" s="3" t="s">
        <v>32</v>
      </c>
      <c r="G1020" s="5">
        <v>0</v>
      </c>
      <c r="H1020" s="5">
        <v>650</v>
      </c>
      <c r="I1020" s="5">
        <v>0</v>
      </c>
    </row>
    <row r="1021" spans="1:9" s="96" customFormat="1" ht="31.5" x14ac:dyDescent="0.25">
      <c r="A1021" s="201" t="s">
        <v>90</v>
      </c>
      <c r="B1021" s="3"/>
      <c r="C1021" s="3" t="s">
        <v>47</v>
      </c>
      <c r="D1021" s="3" t="s">
        <v>17</v>
      </c>
      <c r="E1021" s="20" t="s">
        <v>788</v>
      </c>
      <c r="F1021" s="3" t="s">
        <v>49</v>
      </c>
      <c r="G1021" s="5">
        <v>0</v>
      </c>
      <c r="H1021" s="5">
        <v>3010.1</v>
      </c>
      <c r="I1021" s="5">
        <v>20752.599999999999</v>
      </c>
    </row>
    <row r="1022" spans="1:9" s="96" customFormat="1" ht="31.5" x14ac:dyDescent="0.25">
      <c r="A1022" s="201" t="s">
        <v>789</v>
      </c>
      <c r="B1022" s="3"/>
      <c r="C1022" s="67" t="s">
        <v>47</v>
      </c>
      <c r="D1022" s="67" t="s">
        <v>17</v>
      </c>
      <c r="E1022" s="20" t="s">
        <v>790</v>
      </c>
      <c r="F1022" s="20"/>
      <c r="G1022" s="7">
        <f>G1023+G1027+G1029+G1031</f>
        <v>830470.39999999991</v>
      </c>
      <c r="H1022" s="7">
        <f t="shared" ref="H1022:I1022" si="491">H1023+H1027+H1029+H1031</f>
        <v>776535.09999999986</v>
      </c>
      <c r="I1022" s="7">
        <f t="shared" si="491"/>
        <v>777499.59999999986</v>
      </c>
    </row>
    <row r="1023" spans="1:9" s="96" customFormat="1" ht="47.25" x14ac:dyDescent="0.25">
      <c r="A1023" s="201" t="s">
        <v>426</v>
      </c>
      <c r="B1023" s="3"/>
      <c r="C1023" s="3" t="s">
        <v>47</v>
      </c>
      <c r="D1023" s="3" t="s">
        <v>17</v>
      </c>
      <c r="E1023" s="18" t="s">
        <v>791</v>
      </c>
      <c r="F1023" s="3"/>
      <c r="G1023" s="5">
        <f>SUM(G1024:G1026)</f>
        <v>828481.39999999991</v>
      </c>
      <c r="H1023" s="5">
        <f t="shared" ref="H1023:I1023" si="492">SUM(H1024:H1026)</f>
        <v>774804.19999999984</v>
      </c>
      <c r="I1023" s="5">
        <f t="shared" si="492"/>
        <v>775326.69999999984</v>
      </c>
    </row>
    <row r="1024" spans="1:9" s="96" customFormat="1" ht="47.25" x14ac:dyDescent="0.25">
      <c r="A1024" s="201" t="s">
        <v>21</v>
      </c>
      <c r="B1024" s="3"/>
      <c r="C1024" s="3" t="s">
        <v>47</v>
      </c>
      <c r="D1024" s="3" t="s">
        <v>17</v>
      </c>
      <c r="E1024" s="18" t="s">
        <v>791</v>
      </c>
      <c r="F1024" s="3" t="s">
        <v>31</v>
      </c>
      <c r="G1024" s="5">
        <v>25778.400000000001</v>
      </c>
      <c r="H1024" s="5">
        <v>22672.400000000001</v>
      </c>
      <c r="I1024" s="5">
        <v>23194.9</v>
      </c>
    </row>
    <row r="1025" spans="1:9" s="96" customFormat="1" ht="31.5" x14ac:dyDescent="0.25">
      <c r="A1025" s="201" t="s">
        <v>22</v>
      </c>
      <c r="B1025" s="3"/>
      <c r="C1025" s="3" t="s">
        <v>47</v>
      </c>
      <c r="D1025" s="3" t="s">
        <v>17</v>
      </c>
      <c r="E1025" s="18" t="s">
        <v>791</v>
      </c>
      <c r="F1025" s="3" t="s">
        <v>32</v>
      </c>
      <c r="G1025" s="5">
        <v>340.8</v>
      </c>
      <c r="H1025" s="5">
        <v>340.8</v>
      </c>
      <c r="I1025" s="5">
        <v>340.8</v>
      </c>
    </row>
    <row r="1026" spans="1:9" s="96" customFormat="1" ht="31.5" x14ac:dyDescent="0.25">
      <c r="A1026" s="201" t="s">
        <v>90</v>
      </c>
      <c r="B1026" s="3"/>
      <c r="C1026" s="3" t="s">
        <v>47</v>
      </c>
      <c r="D1026" s="3" t="s">
        <v>17</v>
      </c>
      <c r="E1026" s="18" t="s">
        <v>791</v>
      </c>
      <c r="F1026" s="3" t="s">
        <v>49</v>
      </c>
      <c r="G1026" s="5">
        <v>802362.2</v>
      </c>
      <c r="H1026" s="5">
        <v>751790.99999999988</v>
      </c>
      <c r="I1026" s="5">
        <v>751790.99999999988</v>
      </c>
    </row>
    <row r="1027" spans="1:9" s="96" customFormat="1" ht="63" x14ac:dyDescent="0.25">
      <c r="A1027" s="201" t="s">
        <v>792</v>
      </c>
      <c r="B1027" s="3"/>
      <c r="C1027" s="67" t="s">
        <v>47</v>
      </c>
      <c r="D1027" s="67" t="s">
        <v>17</v>
      </c>
      <c r="E1027" s="20" t="s">
        <v>793</v>
      </c>
      <c r="F1027" s="20"/>
      <c r="G1027" s="7">
        <f>G1028</f>
        <v>700</v>
      </c>
      <c r="H1027" s="7">
        <f t="shared" ref="H1027:I1027" si="493">H1028</f>
        <v>441.9</v>
      </c>
      <c r="I1027" s="7">
        <f t="shared" si="493"/>
        <v>883.9</v>
      </c>
    </row>
    <row r="1028" spans="1:9" s="96" customFormat="1" ht="31.5" x14ac:dyDescent="0.25">
      <c r="A1028" s="201" t="s">
        <v>90</v>
      </c>
      <c r="B1028" s="67"/>
      <c r="C1028" s="67" t="s">
        <v>47</v>
      </c>
      <c r="D1028" s="67" t="s">
        <v>17</v>
      </c>
      <c r="E1028" s="68" t="s">
        <v>793</v>
      </c>
      <c r="F1028" s="67" t="s">
        <v>49</v>
      </c>
      <c r="G1028" s="5">
        <v>700</v>
      </c>
      <c r="H1028" s="5">
        <v>441.9</v>
      </c>
      <c r="I1028" s="5">
        <v>883.9</v>
      </c>
    </row>
    <row r="1029" spans="1:9" s="96" customFormat="1" ht="47.25" x14ac:dyDescent="0.25">
      <c r="A1029" s="201" t="s">
        <v>431</v>
      </c>
      <c r="B1029" s="67"/>
      <c r="C1029" s="67" t="s">
        <v>47</v>
      </c>
      <c r="D1029" s="67" t="s">
        <v>17</v>
      </c>
      <c r="E1029" s="20" t="s">
        <v>794</v>
      </c>
      <c r="F1029" s="67"/>
      <c r="G1029" s="5">
        <f>G1030</f>
        <v>563.5</v>
      </c>
      <c r="H1029" s="5">
        <f t="shared" ref="H1029:I1029" si="494">H1030</f>
        <v>563.5</v>
      </c>
      <c r="I1029" s="5">
        <f t="shared" si="494"/>
        <v>563.5</v>
      </c>
    </row>
    <row r="1030" spans="1:9" s="96" customFormat="1" ht="31.5" x14ac:dyDescent="0.25">
      <c r="A1030" s="201" t="s">
        <v>90</v>
      </c>
      <c r="B1030" s="67"/>
      <c r="C1030" s="67" t="s">
        <v>47</v>
      </c>
      <c r="D1030" s="67" t="s">
        <v>17</v>
      </c>
      <c r="E1030" s="68" t="s">
        <v>794</v>
      </c>
      <c r="F1030" s="67" t="s">
        <v>49</v>
      </c>
      <c r="G1030" s="5">
        <v>563.5</v>
      </c>
      <c r="H1030" s="5">
        <v>563.5</v>
      </c>
      <c r="I1030" s="5">
        <v>563.5</v>
      </c>
    </row>
    <row r="1031" spans="1:9" s="96" customFormat="1" ht="47.25" x14ac:dyDescent="0.25">
      <c r="A1031" s="201" t="s">
        <v>437</v>
      </c>
      <c r="B1031" s="67"/>
      <c r="C1031" s="67" t="s">
        <v>47</v>
      </c>
      <c r="D1031" s="67" t="s">
        <v>17</v>
      </c>
      <c r="E1031" s="68" t="s">
        <v>795</v>
      </c>
      <c r="F1031" s="67"/>
      <c r="G1031" s="5">
        <f>G1032</f>
        <v>725.5</v>
      </c>
      <c r="H1031" s="5">
        <f t="shared" ref="H1031:I1031" si="495">H1032</f>
        <v>725.5</v>
      </c>
      <c r="I1031" s="5">
        <f t="shared" si="495"/>
        <v>725.5</v>
      </c>
    </row>
    <row r="1032" spans="1:9" s="96" customFormat="1" ht="31.5" x14ac:dyDescent="0.25">
      <c r="A1032" s="201" t="s">
        <v>90</v>
      </c>
      <c r="B1032" s="67"/>
      <c r="C1032" s="67" t="s">
        <v>47</v>
      </c>
      <c r="D1032" s="67" t="s">
        <v>17</v>
      </c>
      <c r="E1032" s="68" t="s">
        <v>795</v>
      </c>
      <c r="F1032" s="67" t="s">
        <v>49</v>
      </c>
      <c r="G1032" s="5">
        <v>725.5</v>
      </c>
      <c r="H1032" s="5">
        <v>725.5</v>
      </c>
      <c r="I1032" s="5">
        <v>725.5</v>
      </c>
    </row>
    <row r="1033" spans="1:9" x14ac:dyDescent="0.25">
      <c r="A1033" s="66" t="s">
        <v>162</v>
      </c>
      <c r="B1033" s="202"/>
      <c r="C1033" s="3" t="s">
        <v>47</v>
      </c>
      <c r="D1033" s="3" t="s">
        <v>17</v>
      </c>
      <c r="E1033" s="20" t="s">
        <v>424</v>
      </c>
      <c r="F1033" s="3"/>
      <c r="G1033" s="5">
        <f>G1034+G1040+G1044+G1047</f>
        <v>568669.80000000005</v>
      </c>
      <c r="H1033" s="5">
        <f t="shared" ref="H1033:I1033" si="496">H1034+H1040+H1044+H1047</f>
        <v>581428.6</v>
      </c>
      <c r="I1033" s="5">
        <f t="shared" si="496"/>
        <v>584582.5</v>
      </c>
    </row>
    <row r="1034" spans="1:9" ht="31.5" x14ac:dyDescent="0.25">
      <c r="A1034" s="201" t="s">
        <v>625</v>
      </c>
      <c r="B1034" s="3"/>
      <c r="C1034" s="3" t="s">
        <v>47</v>
      </c>
      <c r="D1034" s="3" t="s">
        <v>17</v>
      </c>
      <c r="E1034" s="20" t="s">
        <v>425</v>
      </c>
      <c r="F1034" s="3"/>
      <c r="G1034" s="5">
        <f>G1035</f>
        <v>550046.30000000005</v>
      </c>
      <c r="H1034" s="5">
        <f t="shared" ref="H1034:I1034" si="497">H1035</f>
        <v>576304</v>
      </c>
      <c r="I1034" s="5">
        <f t="shared" si="497"/>
        <v>576304</v>
      </c>
    </row>
    <row r="1035" spans="1:9" x14ac:dyDescent="0.25">
      <c r="A1035" s="201" t="s">
        <v>248</v>
      </c>
      <c r="B1035" s="3"/>
      <c r="C1035" s="3" t="s">
        <v>47</v>
      </c>
      <c r="D1035" s="3" t="s">
        <v>17</v>
      </c>
      <c r="E1035" s="20" t="s">
        <v>427</v>
      </c>
      <c r="F1035" s="3"/>
      <c r="G1035" s="5">
        <f>SUM(G1036:G1039)</f>
        <v>550046.30000000005</v>
      </c>
      <c r="H1035" s="5">
        <f>SUM(H1036:H1039)</f>
        <v>576304</v>
      </c>
      <c r="I1035" s="5">
        <f>SUM(I1036:I1039)</f>
        <v>576304</v>
      </c>
    </row>
    <row r="1036" spans="1:9" ht="47.25" x14ac:dyDescent="0.25">
      <c r="A1036" s="201" t="s">
        <v>21</v>
      </c>
      <c r="B1036" s="3"/>
      <c r="C1036" s="3" t="s">
        <v>47</v>
      </c>
      <c r="D1036" s="3" t="s">
        <v>17</v>
      </c>
      <c r="E1036" s="20" t="s">
        <v>427</v>
      </c>
      <c r="F1036" s="3" t="s">
        <v>31</v>
      </c>
      <c r="G1036" s="5">
        <v>18101.2</v>
      </c>
      <c r="H1036" s="5">
        <v>18486.400000000001</v>
      </c>
      <c r="I1036" s="5">
        <v>18486.400000000001</v>
      </c>
    </row>
    <row r="1037" spans="1:9" ht="31.5" x14ac:dyDescent="0.25">
      <c r="A1037" s="201" t="s">
        <v>22</v>
      </c>
      <c r="B1037" s="3"/>
      <c r="C1037" s="3" t="s">
        <v>47</v>
      </c>
      <c r="D1037" s="3" t="s">
        <v>17</v>
      </c>
      <c r="E1037" s="20" t="s">
        <v>427</v>
      </c>
      <c r="F1037" s="3" t="s">
        <v>32</v>
      </c>
      <c r="G1037" s="5">
        <v>16784.499999999996</v>
      </c>
      <c r="H1037" s="5">
        <v>17947.099999999999</v>
      </c>
      <c r="I1037" s="5">
        <v>17947.099999999999</v>
      </c>
    </row>
    <row r="1038" spans="1:9" ht="31.5" x14ac:dyDescent="0.25">
      <c r="A1038" s="201" t="s">
        <v>90</v>
      </c>
      <c r="B1038" s="3"/>
      <c r="C1038" s="3" t="s">
        <v>47</v>
      </c>
      <c r="D1038" s="3" t="s">
        <v>17</v>
      </c>
      <c r="E1038" s="20" t="s">
        <v>427</v>
      </c>
      <c r="F1038" s="3" t="s">
        <v>49</v>
      </c>
      <c r="G1038" s="5">
        <v>514700.79999999999</v>
      </c>
      <c r="H1038" s="5">
        <f>413239.2+126164.7</f>
        <v>539403.9</v>
      </c>
      <c r="I1038" s="5">
        <f>413239.2+126164.7</f>
        <v>539403.9</v>
      </c>
    </row>
    <row r="1039" spans="1:9" x14ac:dyDescent="0.25">
      <c r="A1039" s="201" t="s">
        <v>10</v>
      </c>
      <c r="B1039" s="3"/>
      <c r="C1039" s="3" t="s">
        <v>47</v>
      </c>
      <c r="D1039" s="3" t="s">
        <v>17</v>
      </c>
      <c r="E1039" s="20" t="s">
        <v>427</v>
      </c>
      <c r="F1039" s="3" t="s">
        <v>36</v>
      </c>
      <c r="G1039" s="5">
        <v>459.8</v>
      </c>
      <c r="H1039" s="5">
        <v>466.6</v>
      </c>
      <c r="I1039" s="5">
        <v>466.6</v>
      </c>
    </row>
    <row r="1040" spans="1:9" ht="31.5" x14ac:dyDescent="0.25">
      <c r="A1040" s="201" t="s">
        <v>428</v>
      </c>
      <c r="B1040" s="3"/>
      <c r="C1040" s="3" t="s">
        <v>47</v>
      </c>
      <c r="D1040" s="3" t="s">
        <v>17</v>
      </c>
      <c r="E1040" s="20" t="s">
        <v>429</v>
      </c>
      <c r="F1040" s="3"/>
      <c r="G1040" s="5">
        <f>G1041</f>
        <v>1331.1</v>
      </c>
      <c r="H1040" s="5">
        <f>H1041</f>
        <v>0</v>
      </c>
      <c r="I1040" s="5">
        <f>I1041</f>
        <v>0</v>
      </c>
    </row>
    <row r="1041" spans="1:9" x14ac:dyDescent="0.25">
      <c r="A1041" s="201" t="s">
        <v>18</v>
      </c>
      <c r="B1041" s="3"/>
      <c r="C1041" s="3" t="s">
        <v>47</v>
      </c>
      <c r="D1041" s="3" t="s">
        <v>17</v>
      </c>
      <c r="E1041" s="20" t="s">
        <v>430</v>
      </c>
      <c r="F1041" s="3"/>
      <c r="G1041" s="5">
        <f>SUM(G1042:G1043)</f>
        <v>1331.1</v>
      </c>
      <c r="H1041" s="5">
        <f>SUM(H1042:H1043)</f>
        <v>0</v>
      </c>
      <c r="I1041" s="5">
        <f>SUM(I1042:I1043)</f>
        <v>0</v>
      </c>
    </row>
    <row r="1042" spans="1:9" ht="31.5" x14ac:dyDescent="0.25">
      <c r="A1042" s="201" t="s">
        <v>22</v>
      </c>
      <c r="B1042" s="3"/>
      <c r="C1042" s="3" t="s">
        <v>47</v>
      </c>
      <c r="D1042" s="3" t="s">
        <v>17</v>
      </c>
      <c r="E1042" s="20" t="s">
        <v>430</v>
      </c>
      <c r="F1042" s="3" t="s">
        <v>32</v>
      </c>
      <c r="G1042" s="5">
        <v>624.5</v>
      </c>
      <c r="H1042" s="5">
        <v>0</v>
      </c>
      <c r="I1042" s="5">
        <v>0</v>
      </c>
    </row>
    <row r="1043" spans="1:9" ht="31.5" x14ac:dyDescent="0.25">
      <c r="A1043" s="201" t="s">
        <v>90</v>
      </c>
      <c r="B1043" s="3"/>
      <c r="C1043" s="3" t="s">
        <v>47</v>
      </c>
      <c r="D1043" s="3" t="s">
        <v>17</v>
      </c>
      <c r="E1043" s="20" t="s">
        <v>430</v>
      </c>
      <c r="F1043" s="3" t="s">
        <v>49</v>
      </c>
      <c r="G1043" s="5">
        <v>706.6</v>
      </c>
      <c r="H1043" s="5">
        <v>0</v>
      </c>
      <c r="I1043" s="5">
        <v>0</v>
      </c>
    </row>
    <row r="1044" spans="1:9" ht="31.5" hidden="1" x14ac:dyDescent="0.25">
      <c r="A1044" s="201" t="s">
        <v>450</v>
      </c>
      <c r="B1044" s="3"/>
      <c r="C1044" s="3" t="s">
        <v>47</v>
      </c>
      <c r="D1044" s="3" t="s">
        <v>17</v>
      </c>
      <c r="E1044" s="20" t="s">
        <v>477</v>
      </c>
      <c r="F1044" s="3"/>
      <c r="G1044" s="5">
        <f>G1045</f>
        <v>0</v>
      </c>
      <c r="H1044" s="5">
        <f>H1045</f>
        <v>0</v>
      </c>
      <c r="I1044" s="5">
        <f>I1045</f>
        <v>0</v>
      </c>
    </row>
    <row r="1045" spans="1:9" hidden="1" x14ac:dyDescent="0.25">
      <c r="A1045" s="201" t="s">
        <v>18</v>
      </c>
      <c r="B1045" s="3"/>
      <c r="C1045" s="3" t="s">
        <v>47</v>
      </c>
      <c r="D1045" s="3" t="s">
        <v>17</v>
      </c>
      <c r="E1045" s="20" t="s">
        <v>799</v>
      </c>
      <c r="F1045" s="3"/>
      <c r="G1045" s="5">
        <f>SUM(G1046:G1046)</f>
        <v>0</v>
      </c>
      <c r="H1045" s="5">
        <f>SUM(H1046:H1046)</f>
        <v>0</v>
      </c>
      <c r="I1045" s="5">
        <f>SUM(I1046:I1046)</f>
        <v>0</v>
      </c>
    </row>
    <row r="1046" spans="1:9" ht="31.5" hidden="1" x14ac:dyDescent="0.25">
      <c r="A1046" s="201" t="s">
        <v>90</v>
      </c>
      <c r="B1046" s="3"/>
      <c r="C1046" s="3" t="s">
        <v>47</v>
      </c>
      <c r="D1046" s="3" t="s">
        <v>17</v>
      </c>
      <c r="E1046" s="20" t="s">
        <v>799</v>
      </c>
      <c r="F1046" s="3" t="s">
        <v>49</v>
      </c>
      <c r="G1046" s="5">
        <v>0</v>
      </c>
      <c r="H1046" s="5">
        <v>0</v>
      </c>
      <c r="I1046" s="5">
        <v>0</v>
      </c>
    </row>
    <row r="1047" spans="1:9" ht="47.25" x14ac:dyDescent="0.25">
      <c r="A1047" s="201" t="s">
        <v>712</v>
      </c>
      <c r="B1047" s="3"/>
      <c r="C1047" s="3" t="s">
        <v>47</v>
      </c>
      <c r="D1047" s="3" t="s">
        <v>17</v>
      </c>
      <c r="E1047" s="20" t="s">
        <v>454</v>
      </c>
      <c r="F1047" s="3"/>
      <c r="G1047" s="5">
        <f>G1048</f>
        <v>17292.399999999998</v>
      </c>
      <c r="H1047" s="5">
        <f>H1048</f>
        <v>5124.6000000000004</v>
      </c>
      <c r="I1047" s="5">
        <f>I1048</f>
        <v>8278.5</v>
      </c>
    </row>
    <row r="1048" spans="1:9" x14ac:dyDescent="0.25">
      <c r="A1048" s="201" t="s">
        <v>18</v>
      </c>
      <c r="B1048" s="3"/>
      <c r="C1048" s="3" t="s">
        <v>47</v>
      </c>
      <c r="D1048" s="3" t="s">
        <v>17</v>
      </c>
      <c r="E1048" s="20" t="s">
        <v>455</v>
      </c>
      <c r="F1048" s="3"/>
      <c r="G1048" s="5">
        <f>SUM(G1049:G1050)</f>
        <v>17292.399999999998</v>
      </c>
      <c r="H1048" s="5">
        <f>SUM(H1049:H1050)</f>
        <v>5124.6000000000004</v>
      </c>
      <c r="I1048" s="5">
        <f>SUM(I1049:I1050)</f>
        <v>8278.5</v>
      </c>
    </row>
    <row r="1049" spans="1:9" ht="31.5" x14ac:dyDescent="0.25">
      <c r="A1049" s="201" t="s">
        <v>22</v>
      </c>
      <c r="B1049" s="3"/>
      <c r="C1049" s="3" t="s">
        <v>47</v>
      </c>
      <c r="D1049" s="3" t="s">
        <v>17</v>
      </c>
      <c r="E1049" s="20" t="s">
        <v>455</v>
      </c>
      <c r="F1049" s="3" t="s">
        <v>32</v>
      </c>
      <c r="G1049" s="5">
        <v>1582.6</v>
      </c>
      <c r="H1049" s="5">
        <v>0</v>
      </c>
      <c r="I1049" s="5">
        <v>1408.1</v>
      </c>
    </row>
    <row r="1050" spans="1:9" ht="31.5" x14ac:dyDescent="0.25">
      <c r="A1050" s="201" t="s">
        <v>90</v>
      </c>
      <c r="B1050" s="3"/>
      <c r="C1050" s="3" t="s">
        <v>47</v>
      </c>
      <c r="D1050" s="3" t="s">
        <v>17</v>
      </c>
      <c r="E1050" s="20" t="s">
        <v>455</v>
      </c>
      <c r="F1050" s="3" t="s">
        <v>49</v>
      </c>
      <c r="G1050" s="5">
        <v>15709.8</v>
      </c>
      <c r="H1050" s="5">
        <v>5124.6000000000004</v>
      </c>
      <c r="I1050" s="5">
        <f>8472.1-1601.7</f>
        <v>6870.4000000000005</v>
      </c>
    </row>
    <row r="1051" spans="1:9" x14ac:dyDescent="0.25">
      <c r="A1051" s="201" t="s">
        <v>72</v>
      </c>
      <c r="B1051" s="3"/>
      <c r="C1051" s="3" t="s">
        <v>47</v>
      </c>
      <c r="D1051" s="3" t="s">
        <v>20</v>
      </c>
      <c r="E1051" s="3"/>
      <c r="F1051" s="3"/>
      <c r="G1051" s="5">
        <f>G1052+G1062</f>
        <v>2523762.9999999995</v>
      </c>
      <c r="H1051" s="5">
        <f>H1052+H1062</f>
        <v>2405414.3000000003</v>
      </c>
      <c r="I1051" s="5">
        <f>I1052+I1062</f>
        <v>2516933.2000000007</v>
      </c>
    </row>
    <row r="1052" spans="1:9" s="96" customFormat="1" ht="31.5" x14ac:dyDescent="0.25">
      <c r="A1052" s="88" t="s">
        <v>213</v>
      </c>
      <c r="B1052" s="97"/>
      <c r="C1052" s="93" t="s">
        <v>47</v>
      </c>
      <c r="D1052" s="93" t="s">
        <v>20</v>
      </c>
      <c r="E1052" s="94" t="s">
        <v>212</v>
      </c>
      <c r="F1052" s="94"/>
      <c r="G1052" s="95">
        <f>G1053</f>
        <v>5390.8</v>
      </c>
      <c r="H1052" s="95">
        <f>H1053</f>
        <v>5444.5999999999995</v>
      </c>
      <c r="I1052" s="95">
        <f>I1053</f>
        <v>5444.5999999999995</v>
      </c>
    </row>
    <row r="1053" spans="1:9" x14ac:dyDescent="0.25">
      <c r="A1053" s="66" t="s">
        <v>162</v>
      </c>
      <c r="B1053" s="202"/>
      <c r="C1053" s="3" t="s">
        <v>47</v>
      </c>
      <c r="D1053" s="3" t="s">
        <v>20</v>
      </c>
      <c r="E1053" s="20" t="s">
        <v>214</v>
      </c>
      <c r="F1053" s="3"/>
      <c r="G1053" s="5">
        <f>G1058+G1054</f>
        <v>5390.8</v>
      </c>
      <c r="H1053" s="5">
        <f>H1058+H1054</f>
        <v>5444.5999999999995</v>
      </c>
      <c r="I1053" s="5">
        <f>I1058+I1054</f>
        <v>5444.5999999999995</v>
      </c>
    </row>
    <row r="1054" spans="1:9" ht="31.5" hidden="1" x14ac:dyDescent="0.25">
      <c r="A1054" s="201" t="s">
        <v>352</v>
      </c>
      <c r="B1054" s="202"/>
      <c r="C1054" s="3" t="s">
        <v>47</v>
      </c>
      <c r="D1054" s="3" t="s">
        <v>20</v>
      </c>
      <c r="E1054" s="20" t="s">
        <v>353</v>
      </c>
      <c r="F1054" s="3"/>
      <c r="G1054" s="5">
        <f>G1055</f>
        <v>0</v>
      </c>
      <c r="H1054" s="5">
        <f>H1055</f>
        <v>0</v>
      </c>
      <c r="I1054" s="5">
        <f>I1055</f>
        <v>0</v>
      </c>
    </row>
    <row r="1055" spans="1:9" hidden="1" x14ac:dyDescent="0.25">
      <c r="A1055" s="201" t="s">
        <v>18</v>
      </c>
      <c r="B1055" s="3"/>
      <c r="C1055" s="3" t="s">
        <v>47</v>
      </c>
      <c r="D1055" s="3" t="s">
        <v>20</v>
      </c>
      <c r="E1055" s="20" t="s">
        <v>354</v>
      </c>
      <c r="F1055" s="18"/>
      <c r="G1055" s="5">
        <f>SUM(G1056:G1057)</f>
        <v>0</v>
      </c>
      <c r="H1055" s="5">
        <f>SUM(H1056:H1057)</f>
        <v>0</v>
      </c>
      <c r="I1055" s="5">
        <f>SUM(I1056:I1057)</f>
        <v>0</v>
      </c>
    </row>
    <row r="1056" spans="1:9" ht="31.5" hidden="1" x14ac:dyDescent="0.25">
      <c r="A1056" s="201" t="s">
        <v>22</v>
      </c>
      <c r="B1056" s="3"/>
      <c r="C1056" s="3" t="s">
        <v>47</v>
      </c>
      <c r="D1056" s="3" t="s">
        <v>20</v>
      </c>
      <c r="E1056" s="20" t="s">
        <v>354</v>
      </c>
      <c r="F1056" s="3" t="s">
        <v>32</v>
      </c>
      <c r="G1056" s="5"/>
      <c r="H1056" s="5"/>
      <c r="I1056" s="5"/>
    </row>
    <row r="1057" spans="1:9" ht="31.5" hidden="1" x14ac:dyDescent="0.25">
      <c r="A1057" s="201" t="s">
        <v>90</v>
      </c>
      <c r="B1057" s="3"/>
      <c r="C1057" s="3" t="s">
        <v>47</v>
      </c>
      <c r="D1057" s="3" t="s">
        <v>20</v>
      </c>
      <c r="E1057" s="20" t="s">
        <v>354</v>
      </c>
      <c r="F1057" s="3" t="s">
        <v>49</v>
      </c>
      <c r="G1057" s="5"/>
      <c r="H1057" s="5"/>
      <c r="I1057" s="5"/>
    </row>
    <row r="1058" spans="1:9" ht="31.5" x14ac:dyDescent="0.25">
      <c r="A1058" s="201" t="s">
        <v>418</v>
      </c>
      <c r="B1058" s="202"/>
      <c r="C1058" s="3" t="s">
        <v>47</v>
      </c>
      <c r="D1058" s="3" t="s">
        <v>20</v>
      </c>
      <c r="E1058" s="20" t="s">
        <v>347</v>
      </c>
      <c r="F1058" s="3"/>
      <c r="G1058" s="5">
        <f>G1059</f>
        <v>5390.8</v>
      </c>
      <c r="H1058" s="5">
        <f>H1059</f>
        <v>5444.5999999999995</v>
      </c>
      <c r="I1058" s="5">
        <f>I1059</f>
        <v>5444.5999999999995</v>
      </c>
    </row>
    <row r="1059" spans="1:9" ht="47.25" x14ac:dyDescent="0.25">
      <c r="A1059" s="201" t="s">
        <v>759</v>
      </c>
      <c r="B1059" s="202"/>
      <c r="C1059" s="3" t="s">
        <v>47</v>
      </c>
      <c r="D1059" s="3" t="s">
        <v>20</v>
      </c>
      <c r="E1059" s="20" t="s">
        <v>362</v>
      </c>
      <c r="F1059" s="3"/>
      <c r="G1059" s="5">
        <f>SUM(G1060:G1061)</f>
        <v>5390.8</v>
      </c>
      <c r="H1059" s="5">
        <f>SUM(H1060:H1061)</f>
        <v>5444.5999999999995</v>
      </c>
      <c r="I1059" s="5">
        <f>SUM(I1060:I1061)</f>
        <v>5444.5999999999995</v>
      </c>
    </row>
    <row r="1060" spans="1:9" ht="47.25" x14ac:dyDescent="0.25">
      <c r="A1060" s="201" t="s">
        <v>21</v>
      </c>
      <c r="B1060" s="202"/>
      <c r="C1060" s="3" t="s">
        <v>47</v>
      </c>
      <c r="D1060" s="3" t="s">
        <v>20</v>
      </c>
      <c r="E1060" s="20" t="s">
        <v>362</v>
      </c>
      <c r="F1060" s="202" t="s">
        <v>31</v>
      </c>
      <c r="G1060" s="5">
        <v>4939</v>
      </c>
      <c r="H1060" s="5">
        <v>4896.2</v>
      </c>
      <c r="I1060" s="5">
        <v>4896.2</v>
      </c>
    </row>
    <row r="1061" spans="1:9" ht="31.5" x14ac:dyDescent="0.25">
      <c r="A1061" s="201" t="s">
        <v>90</v>
      </c>
      <c r="B1061" s="3"/>
      <c r="C1061" s="3" t="s">
        <v>47</v>
      </c>
      <c r="D1061" s="3" t="s">
        <v>20</v>
      </c>
      <c r="E1061" s="20" t="s">
        <v>362</v>
      </c>
      <c r="F1061" s="3" t="s">
        <v>49</v>
      </c>
      <c r="G1061" s="5">
        <v>451.8</v>
      </c>
      <c r="H1061" s="5">
        <v>548.4</v>
      </c>
      <c r="I1061" s="5">
        <v>548.4</v>
      </c>
    </row>
    <row r="1062" spans="1:9" s="96" customFormat="1" ht="31.5" x14ac:dyDescent="0.25">
      <c r="A1062" s="88" t="s">
        <v>423</v>
      </c>
      <c r="B1062" s="97"/>
      <c r="C1062" s="93" t="s">
        <v>47</v>
      </c>
      <c r="D1062" s="93" t="s">
        <v>20</v>
      </c>
      <c r="E1062" s="94" t="s">
        <v>280</v>
      </c>
      <c r="F1062" s="94"/>
      <c r="G1062" s="95">
        <f>G1063+G1085+G1089+G1121</f>
        <v>2518372.1999999997</v>
      </c>
      <c r="H1062" s="95">
        <f>H1063+H1085+H1089+H1121</f>
        <v>2399969.7000000002</v>
      </c>
      <c r="I1062" s="95">
        <f>I1063+I1085+I1089+I1121</f>
        <v>2511488.6000000006</v>
      </c>
    </row>
    <row r="1063" spans="1:9" x14ac:dyDescent="0.25">
      <c r="A1063" s="201" t="s">
        <v>165</v>
      </c>
      <c r="B1063" s="3"/>
      <c r="C1063" s="3" t="s">
        <v>47</v>
      </c>
      <c r="D1063" s="3" t="s">
        <v>20</v>
      </c>
      <c r="E1063" s="20" t="s">
        <v>438</v>
      </c>
      <c r="F1063" s="3"/>
      <c r="G1063" s="5">
        <f>G1064+G1075</f>
        <v>119042.8</v>
      </c>
      <c r="H1063" s="5">
        <f>H1064+H1075</f>
        <v>161869.29999999999</v>
      </c>
      <c r="I1063" s="5">
        <f>I1064+I1075</f>
        <v>253881</v>
      </c>
    </row>
    <row r="1064" spans="1:9" x14ac:dyDescent="0.25">
      <c r="A1064" s="66" t="s">
        <v>800</v>
      </c>
      <c r="B1064" s="202"/>
      <c r="C1064" s="3" t="s">
        <v>47</v>
      </c>
      <c r="D1064" s="3" t="s">
        <v>20</v>
      </c>
      <c r="E1064" s="20" t="s">
        <v>801</v>
      </c>
      <c r="F1064" s="3"/>
      <c r="G1064" s="5">
        <f>G1068+G1070+G1073+G1065</f>
        <v>12829.5</v>
      </c>
      <c r="H1064" s="5">
        <f t="shared" ref="H1064:I1064" si="498">H1068+H1070+H1073+H1065</f>
        <v>55196.800000000003</v>
      </c>
      <c r="I1064" s="5">
        <f t="shared" si="498"/>
        <v>149889.9</v>
      </c>
    </row>
    <row r="1065" spans="1:9" ht="31.5" x14ac:dyDescent="0.25">
      <c r="A1065" s="66" t="s">
        <v>805</v>
      </c>
      <c r="B1065" s="202"/>
      <c r="C1065" s="3" t="s">
        <v>47</v>
      </c>
      <c r="D1065" s="3" t="s">
        <v>20</v>
      </c>
      <c r="E1065" s="20" t="s">
        <v>921</v>
      </c>
      <c r="F1065" s="3"/>
      <c r="G1065" s="5">
        <f>G1066+G1067</f>
        <v>3784.3999999999996</v>
      </c>
      <c r="H1065" s="5">
        <f t="shared" ref="H1065:I1065" si="499">H1066+H1067</f>
        <v>0</v>
      </c>
      <c r="I1065" s="5">
        <f t="shared" si="499"/>
        <v>0</v>
      </c>
    </row>
    <row r="1066" spans="1:9" ht="31.5" x14ac:dyDescent="0.25">
      <c r="A1066" s="201" t="s">
        <v>22</v>
      </c>
      <c r="B1066" s="202"/>
      <c r="C1066" s="3" t="s">
        <v>47</v>
      </c>
      <c r="D1066" s="3" t="s">
        <v>20</v>
      </c>
      <c r="E1066" s="20" t="s">
        <v>921</v>
      </c>
      <c r="F1066" s="3" t="s">
        <v>32</v>
      </c>
      <c r="G1066" s="5">
        <v>1182.3</v>
      </c>
      <c r="H1066" s="5"/>
      <c r="I1066" s="5"/>
    </row>
    <row r="1067" spans="1:9" ht="31.5" x14ac:dyDescent="0.25">
      <c r="A1067" s="201" t="s">
        <v>90</v>
      </c>
      <c r="B1067" s="202"/>
      <c r="C1067" s="3" t="s">
        <v>47</v>
      </c>
      <c r="D1067" s="3" t="s">
        <v>20</v>
      </c>
      <c r="E1067" s="20" t="s">
        <v>921</v>
      </c>
      <c r="F1067" s="3" t="s">
        <v>49</v>
      </c>
      <c r="G1067" s="5">
        <v>2602.1</v>
      </c>
      <c r="H1067" s="5"/>
      <c r="I1067" s="5"/>
    </row>
    <row r="1068" spans="1:9" x14ac:dyDescent="0.25">
      <c r="A1068" s="201" t="s">
        <v>441</v>
      </c>
      <c r="B1068" s="3"/>
      <c r="C1068" s="3" t="s">
        <v>47</v>
      </c>
      <c r="D1068" s="3" t="s">
        <v>20</v>
      </c>
      <c r="E1068" s="20" t="s">
        <v>920</v>
      </c>
      <c r="F1068" s="3"/>
      <c r="G1068" s="5">
        <f>G1069</f>
        <v>0</v>
      </c>
      <c r="H1068" s="5">
        <f t="shared" ref="H1068:I1068" si="500">H1069</f>
        <v>53743.5</v>
      </c>
      <c r="I1068" s="5">
        <f t="shared" si="500"/>
        <v>148450.5</v>
      </c>
    </row>
    <row r="1069" spans="1:9" ht="31.5" x14ac:dyDescent="0.25">
      <c r="A1069" s="201" t="s">
        <v>90</v>
      </c>
      <c r="B1069" s="3"/>
      <c r="C1069" s="3" t="s">
        <v>47</v>
      </c>
      <c r="D1069" s="3" t="s">
        <v>20</v>
      </c>
      <c r="E1069" s="20" t="s">
        <v>920</v>
      </c>
      <c r="F1069" s="3" t="s">
        <v>49</v>
      </c>
      <c r="G1069" s="5">
        <v>0</v>
      </c>
      <c r="H1069" s="5">
        <v>53743.5</v>
      </c>
      <c r="I1069" s="5">
        <v>148450.5</v>
      </c>
    </row>
    <row r="1070" spans="1:9" ht="31.5" x14ac:dyDescent="0.25">
      <c r="A1070" s="201" t="s">
        <v>442</v>
      </c>
      <c r="B1070" s="3"/>
      <c r="C1070" s="3" t="s">
        <v>47</v>
      </c>
      <c r="D1070" s="3" t="s">
        <v>20</v>
      </c>
      <c r="E1070" s="20" t="s">
        <v>802</v>
      </c>
      <c r="F1070" s="3"/>
      <c r="G1070" s="5">
        <f>G1071+G1072</f>
        <v>1027.5999999999999</v>
      </c>
      <c r="H1070" s="5">
        <f t="shared" ref="H1070:I1070" si="501">H1071+H1072</f>
        <v>1453.3</v>
      </c>
      <c r="I1070" s="5">
        <f t="shared" si="501"/>
        <v>1439.4</v>
      </c>
    </row>
    <row r="1071" spans="1:9" ht="31.5" x14ac:dyDescent="0.25">
      <c r="A1071" s="201" t="s">
        <v>22</v>
      </c>
      <c r="B1071" s="3"/>
      <c r="C1071" s="3" t="s">
        <v>47</v>
      </c>
      <c r="D1071" s="3" t="s">
        <v>20</v>
      </c>
      <c r="E1071" s="20" t="s">
        <v>802</v>
      </c>
      <c r="F1071" s="3" t="s">
        <v>32</v>
      </c>
      <c r="G1071" s="5">
        <v>0</v>
      </c>
      <c r="H1071" s="5">
        <v>581.29999999999995</v>
      </c>
      <c r="I1071" s="5">
        <v>863.6</v>
      </c>
    </row>
    <row r="1072" spans="1:9" ht="31.5" x14ac:dyDescent="0.25">
      <c r="A1072" s="201" t="s">
        <v>90</v>
      </c>
      <c r="B1072" s="3"/>
      <c r="C1072" s="3" t="s">
        <v>47</v>
      </c>
      <c r="D1072" s="3" t="s">
        <v>20</v>
      </c>
      <c r="E1072" s="20" t="s">
        <v>802</v>
      </c>
      <c r="F1072" s="3" t="s">
        <v>49</v>
      </c>
      <c r="G1072" s="5">
        <v>1027.5999999999999</v>
      </c>
      <c r="H1072" s="5">
        <v>872</v>
      </c>
      <c r="I1072" s="5">
        <v>575.79999999999995</v>
      </c>
    </row>
    <row r="1073" spans="1:15" ht="63" x14ac:dyDescent="0.25">
      <c r="A1073" s="201" t="s">
        <v>803</v>
      </c>
      <c r="B1073" s="3"/>
      <c r="C1073" s="3" t="s">
        <v>47</v>
      </c>
      <c r="D1073" s="3" t="s">
        <v>20</v>
      </c>
      <c r="E1073" s="20" t="s">
        <v>804</v>
      </c>
      <c r="F1073" s="3"/>
      <c r="G1073" s="5">
        <f>G1074</f>
        <v>8017.5</v>
      </c>
      <c r="H1073" s="5">
        <f t="shared" ref="H1073:I1073" si="502">H1074</f>
        <v>0</v>
      </c>
      <c r="I1073" s="5">
        <f t="shared" si="502"/>
        <v>0</v>
      </c>
      <c r="K1073" s="99"/>
      <c r="L1073" s="99"/>
      <c r="M1073" s="99"/>
      <c r="N1073" s="99"/>
      <c r="O1073" s="99"/>
    </row>
    <row r="1074" spans="1:15" ht="31.5" x14ac:dyDescent="0.25">
      <c r="A1074" s="201" t="s">
        <v>22</v>
      </c>
      <c r="B1074" s="3"/>
      <c r="C1074" s="3" t="s">
        <v>47</v>
      </c>
      <c r="D1074" s="3" t="s">
        <v>20</v>
      </c>
      <c r="E1074" s="20" t="s">
        <v>804</v>
      </c>
      <c r="F1074" s="3" t="s">
        <v>32</v>
      </c>
      <c r="G1074" s="5">
        <v>8017.5</v>
      </c>
      <c r="H1074" s="5">
        <v>0</v>
      </c>
      <c r="I1074" s="5">
        <v>0</v>
      </c>
      <c r="J1074" s="151"/>
      <c r="K1074" s="99"/>
      <c r="L1074" s="99"/>
      <c r="M1074" s="99"/>
    </row>
    <row r="1075" spans="1:15" x14ac:dyDescent="0.25">
      <c r="A1075" s="201" t="s">
        <v>806</v>
      </c>
      <c r="B1075" s="3"/>
      <c r="C1075" s="3" t="s">
        <v>47</v>
      </c>
      <c r="D1075" s="3" t="s">
        <v>20</v>
      </c>
      <c r="E1075" s="20" t="s">
        <v>807</v>
      </c>
      <c r="F1075" s="3"/>
      <c r="G1075" s="5">
        <f>G1076+G1079+G1082</f>
        <v>106213.3</v>
      </c>
      <c r="H1075" s="5">
        <f t="shared" ref="H1075:I1075" si="503">H1076+H1079+H1082</f>
        <v>106672.5</v>
      </c>
      <c r="I1075" s="5">
        <f t="shared" si="503"/>
        <v>103991.09999999999</v>
      </c>
    </row>
    <row r="1076" spans="1:15" ht="47.25" x14ac:dyDescent="0.25">
      <c r="A1076" s="2" t="s">
        <v>808</v>
      </c>
      <c r="B1076" s="3"/>
      <c r="C1076" s="3" t="s">
        <v>47</v>
      </c>
      <c r="D1076" s="3" t="s">
        <v>20</v>
      </c>
      <c r="E1076" s="18" t="s">
        <v>809</v>
      </c>
      <c r="F1076" s="3"/>
      <c r="G1076" s="5">
        <f>G1077+G1078</f>
        <v>3527.8999999999996</v>
      </c>
      <c r="H1076" s="5">
        <f t="shared" ref="H1076:I1076" si="504">H1077+H1078</f>
        <v>3527.8999999999996</v>
      </c>
      <c r="I1076" s="5">
        <f t="shared" si="504"/>
        <v>3527.8999999999996</v>
      </c>
    </row>
    <row r="1077" spans="1:15" ht="47.25" x14ac:dyDescent="0.25">
      <c r="A1077" s="2" t="s">
        <v>21</v>
      </c>
      <c r="B1077" s="3"/>
      <c r="C1077" s="3" t="s">
        <v>47</v>
      </c>
      <c r="D1077" s="3" t="s">
        <v>20</v>
      </c>
      <c r="E1077" s="18" t="s">
        <v>809</v>
      </c>
      <c r="F1077" s="3" t="s">
        <v>31</v>
      </c>
      <c r="G1077" s="5">
        <v>1139.2</v>
      </c>
      <c r="H1077" s="5">
        <v>1078.8</v>
      </c>
      <c r="I1077" s="5">
        <v>1078.8</v>
      </c>
    </row>
    <row r="1078" spans="1:15" ht="31.5" x14ac:dyDescent="0.25">
      <c r="A1078" s="201" t="s">
        <v>90</v>
      </c>
      <c r="B1078" s="3"/>
      <c r="C1078" s="3" t="s">
        <v>47</v>
      </c>
      <c r="D1078" s="3" t="s">
        <v>20</v>
      </c>
      <c r="E1078" s="18" t="s">
        <v>809</v>
      </c>
      <c r="F1078" s="3" t="s">
        <v>49</v>
      </c>
      <c r="G1078" s="5">
        <v>2388.6999999999998</v>
      </c>
      <c r="H1078" s="5">
        <v>2449.1</v>
      </c>
      <c r="I1078" s="5">
        <v>2449.1</v>
      </c>
    </row>
    <row r="1079" spans="1:15" ht="47.25" x14ac:dyDescent="0.25">
      <c r="A1079" s="201" t="s">
        <v>810</v>
      </c>
      <c r="B1079" s="3"/>
      <c r="C1079" s="3" t="s">
        <v>47</v>
      </c>
      <c r="D1079" s="3" t="s">
        <v>20</v>
      </c>
      <c r="E1079" s="20" t="s">
        <v>811</v>
      </c>
      <c r="F1079" s="3"/>
      <c r="G1079" s="5">
        <f>G1080+G1081</f>
        <v>8568.2000000000007</v>
      </c>
      <c r="H1079" s="5">
        <f t="shared" ref="H1079:I1079" si="505">H1080+H1081</f>
        <v>8698.2000000000007</v>
      </c>
      <c r="I1079" s="5">
        <f t="shared" si="505"/>
        <v>8855.5</v>
      </c>
    </row>
    <row r="1080" spans="1:15" ht="47.25" x14ac:dyDescent="0.25">
      <c r="A1080" s="201" t="s">
        <v>21</v>
      </c>
      <c r="B1080" s="3"/>
      <c r="C1080" s="3" t="s">
        <v>47</v>
      </c>
      <c r="D1080" s="3" t="s">
        <v>20</v>
      </c>
      <c r="E1080" s="20" t="s">
        <v>811</v>
      </c>
      <c r="F1080" s="3" t="s">
        <v>31</v>
      </c>
      <c r="G1080" s="5">
        <v>2254.5</v>
      </c>
      <c r="H1080" s="5">
        <v>2202.6999999999998</v>
      </c>
      <c r="I1080" s="5">
        <v>2202.6999999999998</v>
      </c>
    </row>
    <row r="1081" spans="1:15" ht="31.5" x14ac:dyDescent="0.25">
      <c r="A1081" s="201" t="s">
        <v>90</v>
      </c>
      <c r="B1081" s="3"/>
      <c r="C1081" s="3" t="s">
        <v>47</v>
      </c>
      <c r="D1081" s="3" t="s">
        <v>20</v>
      </c>
      <c r="E1081" s="20" t="s">
        <v>811</v>
      </c>
      <c r="F1081" s="3" t="s">
        <v>49</v>
      </c>
      <c r="G1081" s="5">
        <v>6313.7</v>
      </c>
      <c r="H1081" s="5">
        <v>6495.5</v>
      </c>
      <c r="I1081" s="5">
        <v>6652.8</v>
      </c>
    </row>
    <row r="1082" spans="1:15" ht="47.25" x14ac:dyDescent="0.25">
      <c r="A1082" s="201" t="s">
        <v>453</v>
      </c>
      <c r="B1082" s="3"/>
      <c r="C1082" s="3" t="s">
        <v>47</v>
      </c>
      <c r="D1082" s="3" t="s">
        <v>20</v>
      </c>
      <c r="E1082" s="18" t="s">
        <v>812</v>
      </c>
      <c r="F1082" s="3"/>
      <c r="G1082" s="5">
        <f>G1083+G1084</f>
        <v>94117.2</v>
      </c>
      <c r="H1082" s="5">
        <f t="shared" ref="H1082:I1082" si="506">H1083+H1084</f>
        <v>94446.399999999994</v>
      </c>
      <c r="I1082" s="5">
        <f t="shared" si="506"/>
        <v>91607.7</v>
      </c>
    </row>
    <row r="1083" spans="1:15" ht="47.25" x14ac:dyDescent="0.25">
      <c r="A1083" s="2" t="s">
        <v>21</v>
      </c>
      <c r="B1083" s="3"/>
      <c r="C1083" s="3" t="s">
        <v>47</v>
      </c>
      <c r="D1083" s="3" t="s">
        <v>20</v>
      </c>
      <c r="E1083" s="18" t="s">
        <v>812</v>
      </c>
      <c r="F1083" s="3" t="s">
        <v>31</v>
      </c>
      <c r="G1083" s="5">
        <v>32153.200000000001</v>
      </c>
      <c r="H1083" s="5">
        <v>31378.9</v>
      </c>
      <c r="I1083" s="5">
        <v>29206.6</v>
      </c>
    </row>
    <row r="1084" spans="1:15" ht="31.5" x14ac:dyDescent="0.25">
      <c r="A1084" s="201" t="s">
        <v>90</v>
      </c>
      <c r="B1084" s="3"/>
      <c r="C1084" s="3" t="s">
        <v>47</v>
      </c>
      <c r="D1084" s="3" t="s">
        <v>20</v>
      </c>
      <c r="E1084" s="18" t="s">
        <v>812</v>
      </c>
      <c r="F1084" s="3" t="s">
        <v>49</v>
      </c>
      <c r="G1084" s="5">
        <v>61964</v>
      </c>
      <c r="H1084" s="5">
        <v>63067.5</v>
      </c>
      <c r="I1084" s="5">
        <v>62401.1</v>
      </c>
    </row>
    <row r="1085" spans="1:15" x14ac:dyDescent="0.25">
      <c r="A1085" s="201" t="s">
        <v>205</v>
      </c>
      <c r="B1085" s="3"/>
      <c r="C1085" s="3" t="s">
        <v>47</v>
      </c>
      <c r="D1085" s="3" t="s">
        <v>20</v>
      </c>
      <c r="E1085" s="18" t="s">
        <v>439</v>
      </c>
      <c r="F1085" s="3"/>
      <c r="G1085" s="5">
        <f>G1086</f>
        <v>0</v>
      </c>
      <c r="H1085" s="5">
        <f t="shared" ref="H1085:I1087" si="507">H1086</f>
        <v>0</v>
      </c>
      <c r="I1085" s="5">
        <f t="shared" si="507"/>
        <v>20010</v>
      </c>
    </row>
    <row r="1086" spans="1:15" ht="31.5" x14ac:dyDescent="0.25">
      <c r="A1086" s="201" t="s">
        <v>813</v>
      </c>
      <c r="B1086" s="3"/>
      <c r="C1086" s="3" t="s">
        <v>47</v>
      </c>
      <c r="D1086" s="3" t="s">
        <v>20</v>
      </c>
      <c r="E1086" s="18" t="s">
        <v>814</v>
      </c>
      <c r="F1086" s="3"/>
      <c r="G1086" s="5">
        <f>G1087</f>
        <v>0</v>
      </c>
      <c r="H1086" s="5">
        <f t="shared" si="507"/>
        <v>0</v>
      </c>
      <c r="I1086" s="5">
        <f t="shared" si="507"/>
        <v>20010</v>
      </c>
    </row>
    <row r="1087" spans="1:15" x14ac:dyDescent="0.25">
      <c r="A1087" s="201" t="s">
        <v>449</v>
      </c>
      <c r="B1087" s="3"/>
      <c r="C1087" s="3" t="s">
        <v>47</v>
      </c>
      <c r="D1087" s="3" t="s">
        <v>20</v>
      </c>
      <c r="E1087" s="20" t="s">
        <v>815</v>
      </c>
      <c r="F1087" s="3"/>
      <c r="G1087" s="5">
        <f>G1088</f>
        <v>0</v>
      </c>
      <c r="H1087" s="5">
        <f t="shared" si="507"/>
        <v>0</v>
      </c>
      <c r="I1087" s="5">
        <f t="shared" si="507"/>
        <v>20010</v>
      </c>
    </row>
    <row r="1088" spans="1:15" ht="31.5" x14ac:dyDescent="0.25">
      <c r="A1088" s="201" t="s">
        <v>90</v>
      </c>
      <c r="B1088" s="3"/>
      <c r="C1088" s="3" t="s">
        <v>47</v>
      </c>
      <c r="D1088" s="3" t="s">
        <v>20</v>
      </c>
      <c r="E1088" s="20" t="s">
        <v>815</v>
      </c>
      <c r="F1088" s="3" t="s">
        <v>49</v>
      </c>
      <c r="G1088" s="5">
        <v>0</v>
      </c>
      <c r="H1088" s="5">
        <v>0</v>
      </c>
      <c r="I1088" s="5">
        <v>20010</v>
      </c>
    </row>
    <row r="1089" spans="1:9" x14ac:dyDescent="0.25">
      <c r="A1089" s="201" t="s">
        <v>784</v>
      </c>
      <c r="B1089" s="3"/>
      <c r="C1089" s="202" t="s">
        <v>47</v>
      </c>
      <c r="D1089" s="202" t="s">
        <v>20</v>
      </c>
      <c r="E1089" s="20" t="s">
        <v>785</v>
      </c>
      <c r="F1089" s="3"/>
      <c r="G1089" s="5">
        <f>G1090+G1118</f>
        <v>1637601.7999999998</v>
      </c>
      <c r="H1089" s="5">
        <f t="shared" ref="H1089:I1089" si="508">H1090+H1118</f>
        <v>1504686.0000000002</v>
      </c>
      <c r="I1089" s="5">
        <f t="shared" si="508"/>
        <v>1502127.4000000004</v>
      </c>
    </row>
    <row r="1090" spans="1:9" ht="31.5" x14ac:dyDescent="0.25">
      <c r="A1090" s="201" t="s">
        <v>786</v>
      </c>
      <c r="B1090" s="67"/>
      <c r="C1090" s="67" t="s">
        <v>47</v>
      </c>
      <c r="D1090" s="67" t="s">
        <v>20</v>
      </c>
      <c r="E1090" s="68" t="s">
        <v>787</v>
      </c>
      <c r="F1090" s="3"/>
      <c r="G1090" s="5">
        <f>G1091+G1094+G1098+G1101+G1104+G1107+G1110+G1113+G1116</f>
        <v>1637601.7999999998</v>
      </c>
      <c r="H1090" s="5">
        <f t="shared" ref="H1090:I1090" si="509">H1091+H1094+H1098+H1101+H1104+H1107+H1110+H1113+H1116</f>
        <v>1504244.0000000002</v>
      </c>
      <c r="I1090" s="5">
        <f t="shared" si="509"/>
        <v>1502127.4000000004</v>
      </c>
    </row>
    <row r="1091" spans="1:9" ht="78.75" x14ac:dyDescent="0.25">
      <c r="A1091" s="152" t="s">
        <v>443</v>
      </c>
      <c r="B1091" s="3"/>
      <c r="C1091" s="3" t="s">
        <v>47</v>
      </c>
      <c r="D1091" s="3" t="s">
        <v>20</v>
      </c>
      <c r="E1091" s="20" t="s">
        <v>816</v>
      </c>
      <c r="F1091" s="3"/>
      <c r="G1091" s="5">
        <f>G1092+G1093</f>
        <v>79939.7</v>
      </c>
      <c r="H1091" s="5">
        <f t="shared" ref="H1091:I1091" si="510">H1092+H1093</f>
        <v>65102.200000000004</v>
      </c>
      <c r="I1091" s="5">
        <f t="shared" si="510"/>
        <v>66179.8</v>
      </c>
    </row>
    <row r="1092" spans="1:9" ht="47.25" x14ac:dyDescent="0.25">
      <c r="A1092" s="2" t="s">
        <v>21</v>
      </c>
      <c r="B1092" s="3"/>
      <c r="C1092" s="3" t="s">
        <v>47</v>
      </c>
      <c r="D1092" s="3" t="s">
        <v>20</v>
      </c>
      <c r="E1092" s="20" t="s">
        <v>816</v>
      </c>
      <c r="F1092" s="3" t="s">
        <v>31</v>
      </c>
      <c r="G1092" s="70">
        <v>75663.3</v>
      </c>
      <c r="H1092" s="70">
        <v>61458.400000000001</v>
      </c>
      <c r="I1092" s="70">
        <v>62073</v>
      </c>
    </row>
    <row r="1093" spans="1:9" ht="31.5" x14ac:dyDescent="0.25">
      <c r="A1093" s="201" t="s">
        <v>22</v>
      </c>
      <c r="B1093" s="3"/>
      <c r="C1093" s="3" t="s">
        <v>47</v>
      </c>
      <c r="D1093" s="3" t="s">
        <v>20</v>
      </c>
      <c r="E1093" s="20" t="s">
        <v>816</v>
      </c>
      <c r="F1093" s="3" t="s">
        <v>32</v>
      </c>
      <c r="G1093" s="70">
        <v>4276.3999999999996</v>
      </c>
      <c r="H1093" s="70">
        <v>3643.8</v>
      </c>
      <c r="I1093" s="70">
        <v>4106.8</v>
      </c>
    </row>
    <row r="1094" spans="1:9" ht="63" x14ac:dyDescent="0.25">
      <c r="A1094" s="201" t="s">
        <v>444</v>
      </c>
      <c r="B1094" s="3"/>
      <c r="C1094" s="3" t="s">
        <v>47</v>
      </c>
      <c r="D1094" s="3" t="s">
        <v>20</v>
      </c>
      <c r="E1094" s="20" t="s">
        <v>817</v>
      </c>
      <c r="F1094" s="3"/>
      <c r="G1094" s="5">
        <f>SUM(G1095:G1097)</f>
        <v>1404146.9</v>
      </c>
      <c r="H1094" s="5">
        <f t="shared" ref="H1094:I1094" si="511">SUM(H1095:H1097)</f>
        <v>1274620.7000000002</v>
      </c>
      <c r="I1094" s="5">
        <f t="shared" si="511"/>
        <v>1275577.5</v>
      </c>
    </row>
    <row r="1095" spans="1:9" ht="47.25" x14ac:dyDescent="0.25">
      <c r="A1095" s="201" t="s">
        <v>21</v>
      </c>
      <c r="B1095" s="3"/>
      <c r="C1095" s="3" t="s">
        <v>47</v>
      </c>
      <c r="D1095" s="3" t="s">
        <v>20</v>
      </c>
      <c r="E1095" s="20" t="s">
        <v>817</v>
      </c>
      <c r="F1095" s="3" t="s">
        <v>31</v>
      </c>
      <c r="G1095" s="5">
        <v>329886.2</v>
      </c>
      <c r="H1095" s="5">
        <v>266732.5</v>
      </c>
      <c r="I1095" s="5">
        <v>266931.59999999998</v>
      </c>
    </row>
    <row r="1096" spans="1:9" ht="31.5" x14ac:dyDescent="0.25">
      <c r="A1096" s="201" t="s">
        <v>22</v>
      </c>
      <c r="B1096" s="3"/>
      <c r="C1096" s="3" t="s">
        <v>47</v>
      </c>
      <c r="D1096" s="3" t="s">
        <v>20</v>
      </c>
      <c r="E1096" s="20" t="s">
        <v>817</v>
      </c>
      <c r="F1096" s="3" t="s">
        <v>32</v>
      </c>
      <c r="G1096" s="5">
        <v>10711.5</v>
      </c>
      <c r="H1096" s="5">
        <v>14486.9</v>
      </c>
      <c r="I1096" s="5">
        <v>14486.9</v>
      </c>
    </row>
    <row r="1097" spans="1:9" ht="31.5" x14ac:dyDescent="0.25">
      <c r="A1097" s="201" t="s">
        <v>90</v>
      </c>
      <c r="B1097" s="3"/>
      <c r="C1097" s="3" t="s">
        <v>47</v>
      </c>
      <c r="D1097" s="3" t="s">
        <v>20</v>
      </c>
      <c r="E1097" s="20" t="s">
        <v>817</v>
      </c>
      <c r="F1097" s="3" t="s">
        <v>49</v>
      </c>
      <c r="G1097" s="70">
        <v>1063549.2</v>
      </c>
      <c r="H1097" s="70">
        <v>993401.3</v>
      </c>
      <c r="I1097" s="70">
        <v>994159</v>
      </c>
    </row>
    <row r="1098" spans="1:9" ht="141.75" x14ac:dyDescent="0.25">
      <c r="A1098" s="201" t="s">
        <v>818</v>
      </c>
      <c r="B1098" s="3"/>
      <c r="C1098" s="3" t="s">
        <v>47</v>
      </c>
      <c r="D1098" s="3" t="s">
        <v>20</v>
      </c>
      <c r="E1098" s="18" t="s">
        <v>819</v>
      </c>
      <c r="F1098" s="18"/>
      <c r="G1098" s="5">
        <f>G1099+G1100</f>
        <v>7040</v>
      </c>
      <c r="H1098" s="5">
        <f t="shared" ref="H1098:I1098" si="512">H1099+H1100</f>
        <v>5896.7000000000007</v>
      </c>
      <c r="I1098" s="5">
        <f t="shared" si="512"/>
        <v>6132.6</v>
      </c>
    </row>
    <row r="1099" spans="1:9" ht="31.5" x14ac:dyDescent="0.25">
      <c r="A1099" s="201" t="s">
        <v>22</v>
      </c>
      <c r="B1099" s="3"/>
      <c r="C1099" s="3" t="s">
        <v>47</v>
      </c>
      <c r="D1099" s="3" t="s">
        <v>20</v>
      </c>
      <c r="E1099" s="18" t="s">
        <v>819</v>
      </c>
      <c r="F1099" s="18">
        <v>200</v>
      </c>
      <c r="G1099" s="5">
        <v>1613.9</v>
      </c>
      <c r="H1099" s="5">
        <v>1308.4000000000001</v>
      </c>
      <c r="I1099" s="5">
        <v>1360.8</v>
      </c>
    </row>
    <row r="1100" spans="1:9" ht="31.5" x14ac:dyDescent="0.25">
      <c r="A1100" s="201" t="s">
        <v>90</v>
      </c>
      <c r="B1100" s="3"/>
      <c r="C1100" s="3" t="s">
        <v>47</v>
      </c>
      <c r="D1100" s="3" t="s">
        <v>20</v>
      </c>
      <c r="E1100" s="18" t="s">
        <v>819</v>
      </c>
      <c r="F1100" s="18">
        <v>600</v>
      </c>
      <c r="G1100" s="5">
        <v>5426.1</v>
      </c>
      <c r="H1100" s="5">
        <v>4588.3</v>
      </c>
      <c r="I1100" s="5">
        <v>4771.8</v>
      </c>
    </row>
    <row r="1101" spans="1:9" ht="173.25" x14ac:dyDescent="0.25">
      <c r="A1101" s="201" t="s">
        <v>820</v>
      </c>
      <c r="B1101" s="3"/>
      <c r="C1101" s="3" t="s">
        <v>47</v>
      </c>
      <c r="D1101" s="3" t="s">
        <v>20</v>
      </c>
      <c r="E1101" s="18" t="s">
        <v>821</v>
      </c>
      <c r="F1101" s="18"/>
      <c r="G1101" s="5">
        <f>G1102+G1103</f>
        <v>0</v>
      </c>
      <c r="H1101" s="5">
        <f t="shared" ref="H1101:I1101" si="513">H1102+H1103</f>
        <v>17832.5</v>
      </c>
      <c r="I1101" s="5">
        <f t="shared" si="513"/>
        <v>17832.5</v>
      </c>
    </row>
    <row r="1102" spans="1:9" ht="31.5" x14ac:dyDescent="0.25">
      <c r="A1102" s="201" t="s">
        <v>22</v>
      </c>
      <c r="B1102" s="3"/>
      <c r="C1102" s="3" t="s">
        <v>47</v>
      </c>
      <c r="D1102" s="3" t="s">
        <v>20</v>
      </c>
      <c r="E1102" s="18" t="s">
        <v>821</v>
      </c>
      <c r="F1102" s="18">
        <v>200</v>
      </c>
      <c r="G1102" s="5">
        <v>0</v>
      </c>
      <c r="H1102" s="5">
        <v>16412.8</v>
      </c>
      <c r="I1102" s="5">
        <v>16412.8</v>
      </c>
    </row>
    <row r="1103" spans="1:9" ht="31.5" x14ac:dyDescent="0.25">
      <c r="A1103" s="201" t="s">
        <v>90</v>
      </c>
      <c r="B1103" s="3"/>
      <c r="C1103" s="3" t="s">
        <v>47</v>
      </c>
      <c r="D1103" s="3" t="s">
        <v>20</v>
      </c>
      <c r="E1103" s="18" t="s">
        <v>821</v>
      </c>
      <c r="F1103" s="18">
        <v>600</v>
      </c>
      <c r="G1103" s="5">
        <v>0</v>
      </c>
      <c r="H1103" s="5">
        <v>1419.7</v>
      </c>
      <c r="I1103" s="5">
        <v>1419.7</v>
      </c>
    </row>
    <row r="1104" spans="1:9" ht="47.25" x14ac:dyDescent="0.25">
      <c r="A1104" s="201" t="s">
        <v>445</v>
      </c>
      <c r="B1104" s="3"/>
      <c r="C1104" s="3" t="s">
        <v>47</v>
      </c>
      <c r="D1104" s="3" t="s">
        <v>20</v>
      </c>
      <c r="E1104" s="20" t="s">
        <v>822</v>
      </c>
      <c r="F1104" s="3"/>
      <c r="G1104" s="5">
        <f>G1105+G1106</f>
        <v>121087.4</v>
      </c>
      <c r="H1104" s="5">
        <f t="shared" ref="H1104:I1104" si="514">H1105+H1106</f>
        <v>108588.59999999999</v>
      </c>
      <c r="I1104" s="5">
        <f t="shared" si="514"/>
        <v>103693.3</v>
      </c>
    </row>
    <row r="1105" spans="1:9" ht="31.5" x14ac:dyDescent="0.25">
      <c r="A1105" s="201" t="s">
        <v>22</v>
      </c>
      <c r="B1105" s="3"/>
      <c r="C1105" s="3" t="s">
        <v>47</v>
      </c>
      <c r="D1105" s="3" t="s">
        <v>20</v>
      </c>
      <c r="E1105" s="20" t="s">
        <v>822</v>
      </c>
      <c r="F1105" s="3" t="s">
        <v>32</v>
      </c>
      <c r="G1105" s="5">
        <v>23157.4</v>
      </c>
      <c r="H1105" s="5">
        <v>19934.7</v>
      </c>
      <c r="I1105" s="5">
        <v>19036</v>
      </c>
    </row>
    <row r="1106" spans="1:9" ht="31.5" x14ac:dyDescent="0.25">
      <c r="A1106" s="201" t="s">
        <v>90</v>
      </c>
      <c r="B1106" s="3"/>
      <c r="C1106" s="3" t="s">
        <v>47</v>
      </c>
      <c r="D1106" s="3" t="s">
        <v>20</v>
      </c>
      <c r="E1106" s="20" t="s">
        <v>822</v>
      </c>
      <c r="F1106" s="3" t="s">
        <v>49</v>
      </c>
      <c r="G1106" s="5">
        <v>97930</v>
      </c>
      <c r="H1106" s="5">
        <v>88653.9</v>
      </c>
      <c r="I1106" s="5">
        <v>84657.3</v>
      </c>
    </row>
    <row r="1107" spans="1:9" ht="47.25" x14ac:dyDescent="0.25">
      <c r="A1107" s="201" t="s">
        <v>446</v>
      </c>
      <c r="B1107" s="3"/>
      <c r="C1107" s="3" t="s">
        <v>47</v>
      </c>
      <c r="D1107" s="3" t="s">
        <v>20</v>
      </c>
      <c r="E1107" s="18" t="s">
        <v>823</v>
      </c>
      <c r="F1107" s="18"/>
      <c r="G1107" s="5">
        <f>G1108+G1109</f>
        <v>7424.5999999999995</v>
      </c>
      <c r="H1107" s="5">
        <f t="shared" ref="H1107:I1107" si="515">H1108+H1109</f>
        <v>10163.5</v>
      </c>
      <c r="I1107" s="5">
        <f t="shared" si="515"/>
        <v>10163.5</v>
      </c>
    </row>
    <row r="1108" spans="1:9" ht="31.5" x14ac:dyDescent="0.25">
      <c r="A1108" s="201" t="s">
        <v>22</v>
      </c>
      <c r="B1108" s="3"/>
      <c r="C1108" s="3" t="s">
        <v>47</v>
      </c>
      <c r="D1108" s="3" t="s">
        <v>20</v>
      </c>
      <c r="E1108" s="18" t="s">
        <v>823</v>
      </c>
      <c r="F1108" s="3" t="s">
        <v>32</v>
      </c>
      <c r="G1108" s="70">
        <v>2752.7</v>
      </c>
      <c r="H1108" s="5">
        <v>5916.4</v>
      </c>
      <c r="I1108" s="5">
        <v>5916.4</v>
      </c>
    </row>
    <row r="1109" spans="1:9" ht="31.5" x14ac:dyDescent="0.25">
      <c r="A1109" s="201" t="s">
        <v>90</v>
      </c>
      <c r="B1109" s="3"/>
      <c r="C1109" s="3" t="s">
        <v>47</v>
      </c>
      <c r="D1109" s="3" t="s">
        <v>20</v>
      </c>
      <c r="E1109" s="18" t="s">
        <v>823</v>
      </c>
      <c r="F1109" s="3" t="s">
        <v>49</v>
      </c>
      <c r="G1109" s="70">
        <v>4671.8999999999996</v>
      </c>
      <c r="H1109" s="5">
        <v>4247.1000000000004</v>
      </c>
      <c r="I1109" s="5">
        <v>4247.1000000000004</v>
      </c>
    </row>
    <row r="1110" spans="1:9" ht="47.25" x14ac:dyDescent="0.25">
      <c r="A1110" s="201" t="s">
        <v>447</v>
      </c>
      <c r="B1110" s="3"/>
      <c r="C1110" s="3" t="s">
        <v>47</v>
      </c>
      <c r="D1110" s="3" t="s">
        <v>20</v>
      </c>
      <c r="E1110" s="18" t="s">
        <v>824</v>
      </c>
      <c r="F1110" s="3"/>
      <c r="G1110" s="5">
        <f>G1111+G1112</f>
        <v>15266.900000000001</v>
      </c>
      <c r="H1110" s="5">
        <f t="shared" ref="H1110:I1110" si="516">H1111+H1112</f>
        <v>15329.8</v>
      </c>
      <c r="I1110" s="5">
        <f t="shared" si="516"/>
        <v>15329.8</v>
      </c>
    </row>
    <row r="1111" spans="1:9" ht="31.5" x14ac:dyDescent="0.25">
      <c r="A1111" s="201" t="s">
        <v>22</v>
      </c>
      <c r="B1111" s="3"/>
      <c r="C1111" s="3" t="s">
        <v>47</v>
      </c>
      <c r="D1111" s="3" t="s">
        <v>20</v>
      </c>
      <c r="E1111" s="18" t="s">
        <v>824</v>
      </c>
      <c r="F1111" s="3" t="s">
        <v>32</v>
      </c>
      <c r="G1111" s="5">
        <v>3050.3</v>
      </c>
      <c r="H1111" s="5">
        <v>2881.8</v>
      </c>
      <c r="I1111" s="5">
        <v>2881.8</v>
      </c>
    </row>
    <row r="1112" spans="1:9" ht="31.5" x14ac:dyDescent="0.25">
      <c r="A1112" s="201" t="s">
        <v>90</v>
      </c>
      <c r="B1112" s="3"/>
      <c r="C1112" s="3" t="s">
        <v>47</v>
      </c>
      <c r="D1112" s="3" t="s">
        <v>20</v>
      </c>
      <c r="E1112" s="18" t="s">
        <v>824</v>
      </c>
      <c r="F1112" s="3" t="s">
        <v>49</v>
      </c>
      <c r="G1112" s="5">
        <v>12216.6</v>
      </c>
      <c r="H1112" s="5">
        <v>12448</v>
      </c>
      <c r="I1112" s="5">
        <v>12448</v>
      </c>
    </row>
    <row r="1113" spans="1:9" ht="31.5" x14ac:dyDescent="0.25">
      <c r="A1113" s="201" t="s">
        <v>435</v>
      </c>
      <c r="B1113" s="3"/>
      <c r="C1113" s="3" t="s">
        <v>47</v>
      </c>
      <c r="D1113" s="3" t="s">
        <v>20</v>
      </c>
      <c r="E1113" s="20" t="s">
        <v>788</v>
      </c>
      <c r="F1113" s="3"/>
      <c r="G1113" s="5">
        <f>G1114+G1115</f>
        <v>500</v>
      </c>
      <c r="H1113" s="5">
        <f t="shared" ref="H1113:I1113" si="517">H1114+H1115</f>
        <v>4513.7</v>
      </c>
      <c r="I1113" s="5">
        <f t="shared" si="517"/>
        <v>5022.1000000000004</v>
      </c>
    </row>
    <row r="1114" spans="1:9" ht="31.5" x14ac:dyDescent="0.25">
      <c r="A1114" s="201" t="s">
        <v>22</v>
      </c>
      <c r="B1114" s="3"/>
      <c r="C1114" s="3" t="s">
        <v>47</v>
      </c>
      <c r="D1114" s="3" t="s">
        <v>20</v>
      </c>
      <c r="E1114" s="20" t="s">
        <v>788</v>
      </c>
      <c r="F1114" s="3" t="s">
        <v>32</v>
      </c>
      <c r="G1114" s="5">
        <v>0</v>
      </c>
      <c r="H1114" s="5">
        <v>2100</v>
      </c>
      <c r="I1114" s="5">
        <v>5000</v>
      </c>
    </row>
    <row r="1115" spans="1:9" ht="31.5" x14ac:dyDescent="0.25">
      <c r="A1115" s="201" t="s">
        <v>90</v>
      </c>
      <c r="B1115" s="3"/>
      <c r="C1115" s="3" t="s">
        <v>47</v>
      </c>
      <c r="D1115" s="3" t="s">
        <v>20</v>
      </c>
      <c r="E1115" s="20" t="s">
        <v>788</v>
      </c>
      <c r="F1115" s="3" t="s">
        <v>49</v>
      </c>
      <c r="G1115" s="5">
        <v>500</v>
      </c>
      <c r="H1115" s="5">
        <v>2413.6999999999998</v>
      </c>
      <c r="I1115" s="5">
        <v>22.1</v>
      </c>
    </row>
    <row r="1116" spans="1:9" ht="31.5" x14ac:dyDescent="0.25">
      <c r="A1116" s="201" t="s">
        <v>448</v>
      </c>
      <c r="B1116" s="3"/>
      <c r="C1116" s="3" t="s">
        <v>47</v>
      </c>
      <c r="D1116" s="3" t="s">
        <v>20</v>
      </c>
      <c r="E1116" s="18" t="s">
        <v>825</v>
      </c>
      <c r="F1116" s="3"/>
      <c r="G1116" s="70">
        <f>G1117</f>
        <v>2196.3000000000002</v>
      </c>
      <c r="H1116" s="70">
        <f t="shared" ref="H1116:I1116" si="518">H1117</f>
        <v>2196.3000000000002</v>
      </c>
      <c r="I1116" s="70">
        <f t="shared" si="518"/>
        <v>2196.3000000000002</v>
      </c>
    </row>
    <row r="1117" spans="1:9" ht="31.5" x14ac:dyDescent="0.25">
      <c r="A1117" s="201" t="s">
        <v>90</v>
      </c>
      <c r="B1117" s="3"/>
      <c r="C1117" s="3" t="s">
        <v>47</v>
      </c>
      <c r="D1117" s="3" t="s">
        <v>20</v>
      </c>
      <c r="E1117" s="18" t="s">
        <v>825</v>
      </c>
      <c r="F1117" s="3" t="s">
        <v>49</v>
      </c>
      <c r="G1117" s="70">
        <v>2196.3000000000002</v>
      </c>
      <c r="H1117" s="70">
        <v>2196.3000000000002</v>
      </c>
      <c r="I1117" s="70">
        <v>2196.3000000000002</v>
      </c>
    </row>
    <row r="1118" spans="1:9" ht="31.5" x14ac:dyDescent="0.25">
      <c r="A1118" s="201" t="s">
        <v>789</v>
      </c>
      <c r="B1118" s="3"/>
      <c r="C1118" s="67" t="s">
        <v>47</v>
      </c>
      <c r="D1118" s="67" t="s">
        <v>20</v>
      </c>
      <c r="E1118" s="20" t="s">
        <v>790</v>
      </c>
      <c r="F1118" s="3"/>
      <c r="G1118" s="70">
        <f>G1119</f>
        <v>0</v>
      </c>
      <c r="H1118" s="70">
        <f t="shared" ref="H1118:I1119" si="519">H1119</f>
        <v>442</v>
      </c>
      <c r="I1118" s="70">
        <f t="shared" si="519"/>
        <v>0</v>
      </c>
    </row>
    <row r="1119" spans="1:9" ht="63" x14ac:dyDescent="0.25">
      <c r="A1119" s="201" t="s">
        <v>792</v>
      </c>
      <c r="B1119" s="67"/>
      <c r="C1119" s="67" t="s">
        <v>47</v>
      </c>
      <c r="D1119" s="3" t="s">
        <v>20</v>
      </c>
      <c r="E1119" s="68" t="s">
        <v>793</v>
      </c>
      <c r="F1119" s="67"/>
      <c r="G1119" s="5">
        <f>G1120</f>
        <v>0</v>
      </c>
      <c r="H1119" s="5">
        <f t="shared" si="519"/>
        <v>442</v>
      </c>
      <c r="I1119" s="5">
        <f t="shared" si="519"/>
        <v>0</v>
      </c>
    </row>
    <row r="1120" spans="1:9" ht="31.5" x14ac:dyDescent="0.25">
      <c r="A1120" s="201" t="s">
        <v>90</v>
      </c>
      <c r="B1120" s="67"/>
      <c r="C1120" s="67" t="s">
        <v>47</v>
      </c>
      <c r="D1120" s="3" t="s">
        <v>20</v>
      </c>
      <c r="E1120" s="68" t="s">
        <v>793</v>
      </c>
      <c r="F1120" s="67" t="s">
        <v>49</v>
      </c>
      <c r="G1120" s="5">
        <v>0</v>
      </c>
      <c r="H1120" s="5">
        <v>442</v>
      </c>
      <c r="I1120" s="5">
        <v>0</v>
      </c>
    </row>
    <row r="1121" spans="1:9" x14ac:dyDescent="0.25">
      <c r="A1121" s="66" t="s">
        <v>162</v>
      </c>
      <c r="B1121" s="202"/>
      <c r="C1121" s="3" t="s">
        <v>47</v>
      </c>
      <c r="D1121" s="3" t="s">
        <v>20</v>
      </c>
      <c r="E1121" s="20" t="s">
        <v>424</v>
      </c>
      <c r="F1121" s="3"/>
      <c r="G1121" s="5">
        <f>G1122+G1128+G1132+G1139+G1136</f>
        <v>761727.6</v>
      </c>
      <c r="H1121" s="5">
        <f t="shared" ref="H1121:I1121" si="520">H1122+H1128+H1132+H1139+H1136</f>
        <v>733414.39999999991</v>
      </c>
      <c r="I1121" s="5">
        <f t="shared" si="520"/>
        <v>735470.2</v>
      </c>
    </row>
    <row r="1122" spans="1:9" ht="31.5" x14ac:dyDescent="0.25">
      <c r="A1122" s="201" t="s">
        <v>826</v>
      </c>
      <c r="B1122" s="3"/>
      <c r="C1122" s="3" t="s">
        <v>47</v>
      </c>
      <c r="D1122" s="3" t="s">
        <v>20</v>
      </c>
      <c r="E1122" s="20" t="s">
        <v>425</v>
      </c>
      <c r="F1122" s="3"/>
      <c r="G1122" s="5">
        <f>G1123</f>
        <v>675242.1</v>
      </c>
      <c r="H1122" s="5">
        <f t="shared" ref="H1122:I1122" si="521">H1123</f>
        <v>710043.89999999991</v>
      </c>
      <c r="I1122" s="5">
        <f t="shared" si="521"/>
        <v>709977.2</v>
      </c>
    </row>
    <row r="1123" spans="1:9" x14ac:dyDescent="0.25">
      <c r="A1123" s="201" t="s">
        <v>248</v>
      </c>
      <c r="B1123" s="3"/>
      <c r="C1123" s="3" t="s">
        <v>47</v>
      </c>
      <c r="D1123" s="3" t="s">
        <v>20</v>
      </c>
      <c r="E1123" s="20" t="s">
        <v>427</v>
      </c>
      <c r="F1123" s="3"/>
      <c r="G1123" s="5">
        <f>SUM(G1124:G1127)</f>
        <v>675242.1</v>
      </c>
      <c r="H1123" s="5">
        <f t="shared" ref="H1123:I1123" si="522">SUM(H1124:H1127)</f>
        <v>710043.89999999991</v>
      </c>
      <c r="I1123" s="5">
        <f t="shared" si="522"/>
        <v>709977.2</v>
      </c>
    </row>
    <row r="1124" spans="1:9" ht="47.25" x14ac:dyDescent="0.25">
      <c r="A1124" s="201" t="s">
        <v>21</v>
      </c>
      <c r="B1124" s="3"/>
      <c r="C1124" s="3" t="s">
        <v>47</v>
      </c>
      <c r="D1124" s="3" t="s">
        <v>20</v>
      </c>
      <c r="E1124" s="20" t="s">
        <v>427</v>
      </c>
      <c r="F1124" s="3" t="s">
        <v>31</v>
      </c>
      <c r="G1124" s="5">
        <v>122872.7</v>
      </c>
      <c r="H1124" s="5">
        <v>116086.8</v>
      </c>
      <c r="I1124" s="5">
        <v>116086.8</v>
      </c>
    </row>
    <row r="1125" spans="1:9" ht="31.5" x14ac:dyDescent="0.25">
      <c r="A1125" s="201" t="s">
        <v>22</v>
      </c>
      <c r="B1125" s="3"/>
      <c r="C1125" s="3" t="s">
        <v>47</v>
      </c>
      <c r="D1125" s="3" t="s">
        <v>20</v>
      </c>
      <c r="E1125" s="20" t="s">
        <v>427</v>
      </c>
      <c r="F1125" s="3" t="s">
        <v>32</v>
      </c>
      <c r="G1125" s="5">
        <v>88791.8</v>
      </c>
      <c r="H1125" s="5">
        <v>97652.800000000003</v>
      </c>
      <c r="I1125" s="5">
        <v>97586.1</v>
      </c>
    </row>
    <row r="1126" spans="1:9" ht="31.5" x14ac:dyDescent="0.25">
      <c r="A1126" s="201" t="s">
        <v>90</v>
      </c>
      <c r="B1126" s="3"/>
      <c r="C1126" s="3" t="s">
        <v>47</v>
      </c>
      <c r="D1126" s="3" t="s">
        <v>20</v>
      </c>
      <c r="E1126" s="20" t="s">
        <v>427</v>
      </c>
      <c r="F1126" s="3" t="s">
        <v>49</v>
      </c>
      <c r="G1126" s="5">
        <v>455803</v>
      </c>
      <c r="H1126" s="5">
        <v>488995.1</v>
      </c>
      <c r="I1126" s="5">
        <v>488995.1</v>
      </c>
    </row>
    <row r="1127" spans="1:9" x14ac:dyDescent="0.25">
      <c r="A1127" s="201" t="s">
        <v>10</v>
      </c>
      <c r="B1127" s="3"/>
      <c r="C1127" s="3" t="s">
        <v>47</v>
      </c>
      <c r="D1127" s="3" t="s">
        <v>20</v>
      </c>
      <c r="E1127" s="20" t="s">
        <v>427</v>
      </c>
      <c r="F1127" s="3" t="s">
        <v>36</v>
      </c>
      <c r="G1127" s="5">
        <v>7774.6</v>
      </c>
      <c r="H1127" s="5">
        <v>7309.2</v>
      </c>
      <c r="I1127" s="5">
        <v>7309.2</v>
      </c>
    </row>
    <row r="1128" spans="1:9" ht="31.5" x14ac:dyDescent="0.25">
      <c r="A1128" s="201" t="s">
        <v>428</v>
      </c>
      <c r="B1128" s="3"/>
      <c r="C1128" s="3" t="s">
        <v>47</v>
      </c>
      <c r="D1128" s="3" t="s">
        <v>20</v>
      </c>
      <c r="E1128" s="20" t="s">
        <v>429</v>
      </c>
      <c r="F1128" s="3"/>
      <c r="G1128" s="5">
        <f>G1129</f>
        <v>38253.9</v>
      </c>
      <c r="H1128" s="5">
        <f t="shared" ref="H1128:I1128" si="523">H1129</f>
        <v>12500</v>
      </c>
      <c r="I1128" s="5">
        <f t="shared" si="523"/>
        <v>0</v>
      </c>
    </row>
    <row r="1129" spans="1:9" x14ac:dyDescent="0.25">
      <c r="A1129" s="201" t="s">
        <v>18</v>
      </c>
      <c r="B1129" s="3"/>
      <c r="C1129" s="3" t="s">
        <v>47</v>
      </c>
      <c r="D1129" s="3" t="s">
        <v>20</v>
      </c>
      <c r="E1129" s="20" t="s">
        <v>430</v>
      </c>
      <c r="F1129" s="3"/>
      <c r="G1129" s="5">
        <f>G1130+G1131</f>
        <v>38253.9</v>
      </c>
      <c r="H1129" s="5">
        <f t="shared" ref="H1129:I1129" si="524">H1130+H1131</f>
        <v>12500</v>
      </c>
      <c r="I1129" s="5">
        <f t="shared" si="524"/>
        <v>0</v>
      </c>
    </row>
    <row r="1130" spans="1:9" ht="31.5" x14ac:dyDescent="0.25">
      <c r="A1130" s="201" t="s">
        <v>22</v>
      </c>
      <c r="B1130" s="3"/>
      <c r="C1130" s="3" t="s">
        <v>47</v>
      </c>
      <c r="D1130" s="3" t="s">
        <v>20</v>
      </c>
      <c r="E1130" s="20" t="s">
        <v>430</v>
      </c>
      <c r="F1130" s="3" t="s">
        <v>32</v>
      </c>
      <c r="G1130" s="5">
        <v>15955.9</v>
      </c>
      <c r="H1130" s="5">
        <v>12500</v>
      </c>
      <c r="I1130" s="5">
        <v>0</v>
      </c>
    </row>
    <row r="1131" spans="1:9" ht="31.5" x14ac:dyDescent="0.25">
      <c r="A1131" s="201" t="s">
        <v>90</v>
      </c>
      <c r="B1131" s="3"/>
      <c r="C1131" s="3" t="s">
        <v>47</v>
      </c>
      <c r="D1131" s="3" t="s">
        <v>20</v>
      </c>
      <c r="E1131" s="20" t="s">
        <v>430</v>
      </c>
      <c r="F1131" s="3" t="s">
        <v>49</v>
      </c>
      <c r="G1131" s="5">
        <v>22298</v>
      </c>
      <c r="H1131" s="5">
        <v>0</v>
      </c>
      <c r="I1131" s="5">
        <v>0</v>
      </c>
    </row>
    <row r="1132" spans="1:9" ht="31.5" x14ac:dyDescent="0.25">
      <c r="A1132" s="201" t="s">
        <v>450</v>
      </c>
      <c r="B1132" s="3"/>
      <c r="C1132" s="3" t="s">
        <v>47</v>
      </c>
      <c r="D1132" s="3" t="s">
        <v>20</v>
      </c>
      <c r="E1132" s="20" t="s">
        <v>477</v>
      </c>
      <c r="F1132" s="3"/>
      <c r="G1132" s="5">
        <f>G1133</f>
        <v>290</v>
      </c>
      <c r="H1132" s="5">
        <f t="shared" ref="H1132:I1132" si="525">H1133</f>
        <v>0</v>
      </c>
      <c r="I1132" s="5">
        <f t="shared" si="525"/>
        <v>0</v>
      </c>
    </row>
    <row r="1133" spans="1:9" x14ac:dyDescent="0.25">
      <c r="A1133" s="201" t="s">
        <v>18</v>
      </c>
      <c r="B1133" s="3"/>
      <c r="C1133" s="3" t="s">
        <v>47</v>
      </c>
      <c r="D1133" s="3" t="s">
        <v>20</v>
      </c>
      <c r="E1133" s="20" t="s">
        <v>799</v>
      </c>
      <c r="F1133" s="3"/>
      <c r="G1133" s="5">
        <f>G1134+G1135</f>
        <v>290</v>
      </c>
      <c r="H1133" s="5">
        <f t="shared" ref="H1133:I1133" si="526">H1134+H1135</f>
        <v>0</v>
      </c>
      <c r="I1133" s="5">
        <f t="shared" si="526"/>
        <v>0</v>
      </c>
    </row>
    <row r="1134" spans="1:9" ht="31.5" x14ac:dyDescent="0.25">
      <c r="A1134" s="201" t="s">
        <v>22</v>
      </c>
      <c r="B1134" s="3"/>
      <c r="C1134" s="3" t="s">
        <v>47</v>
      </c>
      <c r="D1134" s="3" t="s">
        <v>20</v>
      </c>
      <c r="E1134" s="20" t="s">
        <v>799</v>
      </c>
      <c r="F1134" s="3" t="s">
        <v>32</v>
      </c>
      <c r="G1134" s="5">
        <v>130</v>
      </c>
      <c r="H1134" s="5">
        <v>0</v>
      </c>
      <c r="I1134" s="5">
        <v>0</v>
      </c>
    </row>
    <row r="1135" spans="1:9" ht="31.5" x14ac:dyDescent="0.25">
      <c r="A1135" s="201" t="s">
        <v>90</v>
      </c>
      <c r="B1135" s="3"/>
      <c r="C1135" s="3" t="s">
        <v>47</v>
      </c>
      <c r="D1135" s="3" t="s">
        <v>20</v>
      </c>
      <c r="E1135" s="20" t="s">
        <v>799</v>
      </c>
      <c r="F1135" s="3" t="s">
        <v>49</v>
      </c>
      <c r="G1135" s="5">
        <v>160</v>
      </c>
      <c r="H1135" s="5">
        <v>0</v>
      </c>
      <c r="I1135" s="5">
        <v>0</v>
      </c>
    </row>
    <row r="1136" spans="1:9" ht="47.25" x14ac:dyDescent="0.25">
      <c r="A1136" s="199" t="s">
        <v>828</v>
      </c>
      <c r="B1136" s="140"/>
      <c r="C1136" s="140" t="s">
        <v>47</v>
      </c>
      <c r="D1136" s="142" t="s">
        <v>20</v>
      </c>
      <c r="E1136" s="140" t="s">
        <v>451</v>
      </c>
      <c r="F1136" s="142"/>
      <c r="G1136" s="172">
        <f t="shared" ref="G1136:I1137" si="527">G1137</f>
        <v>10</v>
      </c>
      <c r="H1136" s="172">
        <f t="shared" si="527"/>
        <v>0</v>
      </c>
      <c r="I1136" s="172">
        <f t="shared" si="527"/>
        <v>0</v>
      </c>
    </row>
    <row r="1137" spans="1:9" x14ac:dyDescent="0.25">
      <c r="A1137" s="199" t="s">
        <v>18</v>
      </c>
      <c r="B1137" s="141"/>
      <c r="C1137" s="140" t="s">
        <v>47</v>
      </c>
      <c r="D1137" s="140" t="s">
        <v>20</v>
      </c>
      <c r="E1137" s="140" t="s">
        <v>452</v>
      </c>
      <c r="F1137" s="140"/>
      <c r="G1137" s="172">
        <f t="shared" si="527"/>
        <v>10</v>
      </c>
      <c r="H1137" s="172">
        <f t="shared" si="527"/>
        <v>0</v>
      </c>
      <c r="I1137" s="172">
        <f t="shared" si="527"/>
        <v>0</v>
      </c>
    </row>
    <row r="1138" spans="1:9" ht="31.5" x14ac:dyDescent="0.25">
      <c r="A1138" s="199" t="s">
        <v>90</v>
      </c>
      <c r="B1138" s="141"/>
      <c r="C1138" s="140" t="s">
        <v>47</v>
      </c>
      <c r="D1138" s="140" t="s">
        <v>20</v>
      </c>
      <c r="E1138" s="140" t="s">
        <v>452</v>
      </c>
      <c r="F1138" s="140" t="s">
        <v>49</v>
      </c>
      <c r="G1138" s="5">
        <f>0+10</f>
        <v>10</v>
      </c>
      <c r="H1138" s="172">
        <v>0</v>
      </c>
      <c r="I1138" s="172">
        <v>0</v>
      </c>
    </row>
    <row r="1139" spans="1:9" ht="47.25" x14ac:dyDescent="0.25">
      <c r="A1139" s="201" t="s">
        <v>712</v>
      </c>
      <c r="B1139" s="3"/>
      <c r="C1139" s="3" t="s">
        <v>47</v>
      </c>
      <c r="D1139" s="3" t="s">
        <v>20</v>
      </c>
      <c r="E1139" s="20" t="s">
        <v>454</v>
      </c>
      <c r="F1139" s="3"/>
      <c r="G1139" s="5">
        <f>G1140</f>
        <v>47931.600000000006</v>
      </c>
      <c r="H1139" s="5">
        <f t="shared" ref="H1139:I1139" si="528">H1140</f>
        <v>10870.5</v>
      </c>
      <c r="I1139" s="5">
        <f t="shared" si="528"/>
        <v>25493</v>
      </c>
    </row>
    <row r="1140" spans="1:9" x14ac:dyDescent="0.25">
      <c r="A1140" s="201" t="s">
        <v>18</v>
      </c>
      <c r="B1140" s="3"/>
      <c r="C1140" s="3" t="s">
        <v>47</v>
      </c>
      <c r="D1140" s="3" t="s">
        <v>20</v>
      </c>
      <c r="E1140" s="20" t="s">
        <v>455</v>
      </c>
      <c r="F1140" s="3"/>
      <c r="G1140" s="5">
        <f>G1141+G1142</f>
        <v>47931.600000000006</v>
      </c>
      <c r="H1140" s="5">
        <f t="shared" ref="H1140:I1140" si="529">H1141+H1142</f>
        <v>10870.5</v>
      </c>
      <c r="I1140" s="5">
        <f t="shared" si="529"/>
        <v>25493</v>
      </c>
    </row>
    <row r="1141" spans="1:9" ht="31.5" x14ac:dyDescent="0.25">
      <c r="A1141" s="201" t="s">
        <v>22</v>
      </c>
      <c r="B1141" s="3"/>
      <c r="C1141" s="3" t="s">
        <v>47</v>
      </c>
      <c r="D1141" s="3" t="s">
        <v>20</v>
      </c>
      <c r="E1141" s="20" t="s">
        <v>455</v>
      </c>
      <c r="F1141" s="3" t="s">
        <v>32</v>
      </c>
      <c r="G1141" s="5">
        <v>36098.9</v>
      </c>
      <c r="H1141" s="5">
        <v>0</v>
      </c>
      <c r="I1141" s="5">
        <v>10600</v>
      </c>
    </row>
    <row r="1142" spans="1:9" ht="31.5" x14ac:dyDescent="0.25">
      <c r="A1142" s="201" t="s">
        <v>90</v>
      </c>
      <c r="B1142" s="3"/>
      <c r="C1142" s="3" t="s">
        <v>47</v>
      </c>
      <c r="D1142" s="3" t="s">
        <v>20</v>
      </c>
      <c r="E1142" s="20" t="s">
        <v>455</v>
      </c>
      <c r="F1142" s="3" t="s">
        <v>49</v>
      </c>
      <c r="G1142" s="5">
        <v>11832.7</v>
      </c>
      <c r="H1142" s="5">
        <v>10870.5</v>
      </c>
      <c r="I1142" s="5">
        <v>14893</v>
      </c>
    </row>
    <row r="1143" spans="1:9" x14ac:dyDescent="0.25">
      <c r="A1143" s="201" t="s">
        <v>48</v>
      </c>
      <c r="B1143" s="3"/>
      <c r="C1143" s="3" t="s">
        <v>47</v>
      </c>
      <c r="D1143" s="3" t="s">
        <v>24</v>
      </c>
      <c r="E1143" s="3"/>
      <c r="F1143" s="3"/>
      <c r="G1143" s="5">
        <f>G1144</f>
        <v>229424.1</v>
      </c>
      <c r="H1143" s="5">
        <f>H1144</f>
        <v>226117.49999999997</v>
      </c>
      <c r="I1143" s="5">
        <f>I1144</f>
        <v>225109.2</v>
      </c>
    </row>
    <row r="1144" spans="1:9" s="96" customFormat="1" ht="31.5" x14ac:dyDescent="0.25">
      <c r="A1144" s="88" t="s">
        <v>423</v>
      </c>
      <c r="B1144" s="97"/>
      <c r="C1144" s="93" t="s">
        <v>47</v>
      </c>
      <c r="D1144" s="93" t="s">
        <v>24</v>
      </c>
      <c r="E1144" s="94" t="s">
        <v>280</v>
      </c>
      <c r="F1144" s="94"/>
      <c r="G1144" s="95">
        <f>G1145+G1153</f>
        <v>229424.1</v>
      </c>
      <c r="H1144" s="95">
        <f t="shared" ref="H1144:I1144" si="530">H1145+H1153</f>
        <v>226117.49999999997</v>
      </c>
      <c r="I1144" s="95">
        <f t="shared" si="530"/>
        <v>225109.2</v>
      </c>
    </row>
    <row r="1145" spans="1:9" x14ac:dyDescent="0.25">
      <c r="A1145" s="201" t="s">
        <v>784</v>
      </c>
      <c r="B1145" s="3"/>
      <c r="C1145" s="3" t="s">
        <v>47</v>
      </c>
      <c r="D1145" s="20" t="s">
        <v>24</v>
      </c>
      <c r="E1145" s="20" t="s">
        <v>785</v>
      </c>
      <c r="F1145" s="3"/>
      <c r="G1145" s="5">
        <f>G1146</f>
        <v>36116</v>
      </c>
      <c r="H1145" s="5">
        <f t="shared" ref="H1145:I1145" si="531">H1146</f>
        <v>36335.5</v>
      </c>
      <c r="I1145" s="5">
        <f t="shared" si="531"/>
        <v>36226.200000000004</v>
      </c>
    </row>
    <row r="1146" spans="1:9" ht="31.5" x14ac:dyDescent="0.25">
      <c r="A1146" s="201" t="s">
        <v>786</v>
      </c>
      <c r="B1146" s="67"/>
      <c r="C1146" s="67" t="s">
        <v>47</v>
      </c>
      <c r="D1146" s="67" t="s">
        <v>24</v>
      </c>
      <c r="E1146" s="68" t="s">
        <v>787</v>
      </c>
      <c r="F1146" s="3"/>
      <c r="G1146" s="5">
        <f>G1147+G1149+G1151</f>
        <v>36116</v>
      </c>
      <c r="H1146" s="5">
        <f t="shared" ref="H1146:I1146" si="532">H1147+H1149+H1151</f>
        <v>36335.5</v>
      </c>
      <c r="I1146" s="5">
        <f t="shared" si="532"/>
        <v>36226.200000000004</v>
      </c>
    </row>
    <row r="1147" spans="1:9" ht="63.75" customHeight="1" x14ac:dyDescent="0.25">
      <c r="A1147" s="201" t="s">
        <v>444</v>
      </c>
      <c r="B1147" s="3"/>
      <c r="C1147" s="3" t="s">
        <v>47</v>
      </c>
      <c r="D1147" s="3" t="s">
        <v>24</v>
      </c>
      <c r="E1147" s="20" t="s">
        <v>817</v>
      </c>
      <c r="F1147" s="3"/>
      <c r="G1147" s="5">
        <f>G1148</f>
        <v>20737.2</v>
      </c>
      <c r="H1147" s="5">
        <f t="shared" ref="H1147:I1147" si="533">H1148</f>
        <v>19218.7</v>
      </c>
      <c r="I1147" s="5">
        <f t="shared" si="533"/>
        <v>19218.7</v>
      </c>
    </row>
    <row r="1148" spans="1:9" ht="31.5" x14ac:dyDescent="0.25">
      <c r="A1148" s="201" t="s">
        <v>90</v>
      </c>
      <c r="B1148" s="3"/>
      <c r="C1148" s="3" t="s">
        <v>47</v>
      </c>
      <c r="D1148" s="3" t="s">
        <v>24</v>
      </c>
      <c r="E1148" s="20" t="s">
        <v>817</v>
      </c>
      <c r="F1148" s="3" t="s">
        <v>49</v>
      </c>
      <c r="G1148" s="70">
        <v>20737.2</v>
      </c>
      <c r="H1148" s="70">
        <v>19218.7</v>
      </c>
      <c r="I1148" s="70">
        <v>19218.7</v>
      </c>
    </row>
    <row r="1149" spans="1:9" ht="94.5" x14ac:dyDescent="0.25">
      <c r="A1149" s="201" t="s">
        <v>456</v>
      </c>
      <c r="B1149" s="3"/>
      <c r="C1149" s="3" t="s">
        <v>47</v>
      </c>
      <c r="D1149" s="3" t="s">
        <v>24</v>
      </c>
      <c r="E1149" s="20" t="s">
        <v>827</v>
      </c>
      <c r="F1149" s="3"/>
      <c r="G1149" s="5">
        <f>G1150</f>
        <v>15128.8</v>
      </c>
      <c r="H1149" s="5">
        <f t="shared" ref="H1149:I1149" si="534">H1150</f>
        <v>16384.8</v>
      </c>
      <c r="I1149" s="5">
        <f t="shared" si="534"/>
        <v>16384.900000000001</v>
      </c>
    </row>
    <row r="1150" spans="1:9" ht="31.5" x14ac:dyDescent="0.25">
      <c r="A1150" s="201" t="s">
        <v>90</v>
      </c>
      <c r="B1150" s="3"/>
      <c r="C1150" s="3" t="s">
        <v>47</v>
      </c>
      <c r="D1150" s="3" t="s">
        <v>24</v>
      </c>
      <c r="E1150" s="20" t="s">
        <v>827</v>
      </c>
      <c r="F1150" s="3" t="s">
        <v>49</v>
      </c>
      <c r="G1150" s="70">
        <v>15128.8</v>
      </c>
      <c r="H1150" s="70">
        <v>16384.8</v>
      </c>
      <c r="I1150" s="70">
        <v>16384.900000000001</v>
      </c>
    </row>
    <row r="1151" spans="1:9" ht="31.5" x14ac:dyDescent="0.25">
      <c r="A1151" s="201" t="s">
        <v>435</v>
      </c>
      <c r="B1151" s="3"/>
      <c r="C1151" s="3" t="s">
        <v>47</v>
      </c>
      <c r="D1151" s="3" t="s">
        <v>24</v>
      </c>
      <c r="E1151" s="20" t="s">
        <v>788</v>
      </c>
      <c r="F1151" s="3"/>
      <c r="G1151" s="70">
        <f>G1152</f>
        <v>250</v>
      </c>
      <c r="H1151" s="70">
        <f t="shared" ref="H1151:I1151" si="535">H1152</f>
        <v>732</v>
      </c>
      <c r="I1151" s="70">
        <f t="shared" si="535"/>
        <v>622.6</v>
      </c>
    </row>
    <row r="1152" spans="1:9" ht="31.5" x14ac:dyDescent="0.25">
      <c r="A1152" s="201" t="s">
        <v>90</v>
      </c>
      <c r="B1152" s="3"/>
      <c r="C1152" s="3" t="s">
        <v>47</v>
      </c>
      <c r="D1152" s="3" t="s">
        <v>24</v>
      </c>
      <c r="E1152" s="20" t="s">
        <v>788</v>
      </c>
      <c r="F1152" s="3" t="s">
        <v>49</v>
      </c>
      <c r="G1152" s="70">
        <v>250</v>
      </c>
      <c r="H1152" s="70">
        <v>732</v>
      </c>
      <c r="I1152" s="70">
        <v>622.6</v>
      </c>
    </row>
    <row r="1153" spans="1:9" x14ac:dyDescent="0.25">
      <c r="A1153" s="66" t="s">
        <v>162</v>
      </c>
      <c r="B1153" s="202"/>
      <c r="C1153" s="3" t="s">
        <v>47</v>
      </c>
      <c r="D1153" s="3" t="s">
        <v>24</v>
      </c>
      <c r="E1153" s="20" t="s">
        <v>424</v>
      </c>
      <c r="F1153" s="3"/>
      <c r="G1153" s="5">
        <f>G1154+G1162+G1165+G1168</f>
        <v>193308.1</v>
      </c>
      <c r="H1153" s="5">
        <f t="shared" ref="H1153:I1153" si="536">H1154+H1162+H1165+H1168</f>
        <v>189781.99999999997</v>
      </c>
      <c r="I1153" s="5">
        <f t="shared" si="536"/>
        <v>188883</v>
      </c>
    </row>
    <row r="1154" spans="1:9" ht="31.5" x14ac:dyDescent="0.25">
      <c r="A1154" s="201" t="s">
        <v>826</v>
      </c>
      <c r="B1154" s="3"/>
      <c r="C1154" s="3" t="s">
        <v>47</v>
      </c>
      <c r="D1154" s="20" t="s">
        <v>24</v>
      </c>
      <c r="E1154" s="20" t="s">
        <v>425</v>
      </c>
      <c r="F1154" s="3"/>
      <c r="G1154" s="5">
        <f>G1155+G1157+G1159</f>
        <v>189358.9</v>
      </c>
      <c r="H1154" s="5">
        <f t="shared" ref="H1154:I1154" si="537">H1155+H1157+H1159</f>
        <v>187781.99999999997</v>
      </c>
      <c r="I1154" s="5">
        <f t="shared" si="537"/>
        <v>187883</v>
      </c>
    </row>
    <row r="1155" spans="1:9" ht="30" customHeight="1" x14ac:dyDescent="0.25">
      <c r="A1155" s="201" t="s">
        <v>248</v>
      </c>
      <c r="B1155" s="3"/>
      <c r="C1155" s="3" t="s">
        <v>47</v>
      </c>
      <c r="D1155" s="3" t="s">
        <v>24</v>
      </c>
      <c r="E1155" s="20" t="s">
        <v>427</v>
      </c>
      <c r="F1155" s="3"/>
      <c r="G1155" s="5">
        <f>G1156</f>
        <v>151214.6</v>
      </c>
      <c r="H1155" s="5">
        <f t="shared" ref="H1155:I1155" si="538">H1156</f>
        <v>148166.29999999999</v>
      </c>
      <c r="I1155" s="5">
        <f t="shared" si="538"/>
        <v>148166.20000000001</v>
      </c>
    </row>
    <row r="1156" spans="1:9" ht="30" customHeight="1" x14ac:dyDescent="0.25">
      <c r="A1156" s="201" t="s">
        <v>90</v>
      </c>
      <c r="B1156" s="3"/>
      <c r="C1156" s="3" t="s">
        <v>47</v>
      </c>
      <c r="D1156" s="3" t="s">
        <v>24</v>
      </c>
      <c r="E1156" s="20" t="s">
        <v>427</v>
      </c>
      <c r="F1156" s="3">
        <v>600</v>
      </c>
      <c r="G1156" s="5">
        <v>151214.6</v>
      </c>
      <c r="H1156" s="70">
        <v>148166.29999999999</v>
      </c>
      <c r="I1156" s="70">
        <v>148166.20000000001</v>
      </c>
    </row>
    <row r="1157" spans="1:9" ht="52.5" customHeight="1" x14ac:dyDescent="0.25">
      <c r="A1157" s="201" t="s">
        <v>457</v>
      </c>
      <c r="B1157" s="3"/>
      <c r="C1157" s="3" t="s">
        <v>47</v>
      </c>
      <c r="D1157" s="3" t="s">
        <v>24</v>
      </c>
      <c r="E1157" s="18" t="s">
        <v>458</v>
      </c>
      <c r="F1157" s="3"/>
      <c r="G1157" s="5">
        <f>G1158</f>
        <v>37199.699999999997</v>
      </c>
      <c r="H1157" s="5">
        <f t="shared" ref="H1157:I1157" si="539">H1158</f>
        <v>37573.9</v>
      </c>
      <c r="I1157" s="5">
        <f t="shared" si="539"/>
        <v>37573.9</v>
      </c>
    </row>
    <row r="1158" spans="1:9" ht="31.5" x14ac:dyDescent="0.25">
      <c r="A1158" s="201" t="s">
        <v>90</v>
      </c>
      <c r="B1158" s="3"/>
      <c r="C1158" s="3" t="s">
        <v>47</v>
      </c>
      <c r="D1158" s="3" t="s">
        <v>24</v>
      </c>
      <c r="E1158" s="18" t="s">
        <v>458</v>
      </c>
      <c r="F1158" s="3" t="s">
        <v>49</v>
      </c>
      <c r="G1158" s="5">
        <v>37199.699999999997</v>
      </c>
      <c r="H1158" s="5">
        <v>37573.9</v>
      </c>
      <c r="I1158" s="5">
        <v>37573.9</v>
      </c>
    </row>
    <row r="1159" spans="1:9" ht="78.75" x14ac:dyDescent="0.25">
      <c r="A1159" s="201" t="s">
        <v>459</v>
      </c>
      <c r="B1159" s="3"/>
      <c r="C1159" s="3" t="s">
        <v>47</v>
      </c>
      <c r="D1159" s="3" t="s">
        <v>24</v>
      </c>
      <c r="E1159" s="18" t="s">
        <v>460</v>
      </c>
      <c r="F1159" s="3"/>
      <c r="G1159" s="5">
        <f>G1160+G1161</f>
        <v>944.6</v>
      </c>
      <c r="H1159" s="5">
        <f t="shared" ref="H1159:I1159" si="540">H1160+H1161</f>
        <v>2041.8</v>
      </c>
      <c r="I1159" s="5">
        <f t="shared" si="540"/>
        <v>2142.9</v>
      </c>
    </row>
    <row r="1160" spans="1:9" ht="31.5" x14ac:dyDescent="0.25">
      <c r="A1160" s="201" t="s">
        <v>90</v>
      </c>
      <c r="B1160" s="3"/>
      <c r="C1160" s="3" t="s">
        <v>47</v>
      </c>
      <c r="D1160" s="3" t="s">
        <v>24</v>
      </c>
      <c r="E1160" s="18" t="s">
        <v>460</v>
      </c>
      <c r="F1160" s="3" t="s">
        <v>49</v>
      </c>
      <c r="G1160" s="5">
        <v>452.6</v>
      </c>
      <c r="H1160" s="5">
        <v>2041.8</v>
      </c>
      <c r="I1160" s="5">
        <v>2142.9</v>
      </c>
    </row>
    <row r="1161" spans="1:9" x14ac:dyDescent="0.25">
      <c r="A1161" s="201" t="s">
        <v>10</v>
      </c>
      <c r="B1161" s="3"/>
      <c r="C1161" s="3" t="s">
        <v>47</v>
      </c>
      <c r="D1161" s="3" t="s">
        <v>24</v>
      </c>
      <c r="E1161" s="18" t="s">
        <v>460</v>
      </c>
      <c r="F1161" s="3" t="s">
        <v>36</v>
      </c>
      <c r="G1161" s="5">
        <v>492</v>
      </c>
      <c r="H1161" s="5"/>
      <c r="I1161" s="5"/>
    </row>
    <row r="1162" spans="1:9" ht="31.5" x14ac:dyDescent="0.25">
      <c r="A1162" s="201" t="s">
        <v>450</v>
      </c>
      <c r="B1162" s="3"/>
      <c r="C1162" s="3" t="s">
        <v>47</v>
      </c>
      <c r="D1162" s="3" t="s">
        <v>24</v>
      </c>
      <c r="E1162" s="20" t="s">
        <v>477</v>
      </c>
      <c r="F1162" s="3"/>
      <c r="G1162" s="5">
        <f>G1163</f>
        <v>500</v>
      </c>
      <c r="H1162" s="5">
        <f t="shared" ref="H1162:I1163" si="541">H1163</f>
        <v>0</v>
      </c>
      <c r="I1162" s="5">
        <f t="shared" si="541"/>
        <v>0</v>
      </c>
    </row>
    <row r="1163" spans="1:9" x14ac:dyDescent="0.25">
      <c r="A1163" s="201" t="s">
        <v>18</v>
      </c>
      <c r="B1163" s="3"/>
      <c r="C1163" s="3" t="s">
        <v>47</v>
      </c>
      <c r="D1163" s="3" t="s">
        <v>24</v>
      </c>
      <c r="E1163" s="20" t="s">
        <v>799</v>
      </c>
      <c r="F1163" s="3"/>
      <c r="G1163" s="5">
        <f>G1164</f>
        <v>500</v>
      </c>
      <c r="H1163" s="5">
        <f t="shared" si="541"/>
        <v>0</v>
      </c>
      <c r="I1163" s="5">
        <f t="shared" si="541"/>
        <v>0</v>
      </c>
    </row>
    <row r="1164" spans="1:9" ht="31.5" x14ac:dyDescent="0.25">
      <c r="A1164" s="201" t="s">
        <v>90</v>
      </c>
      <c r="B1164" s="3"/>
      <c r="C1164" s="3" t="s">
        <v>47</v>
      </c>
      <c r="D1164" s="3" t="s">
        <v>24</v>
      </c>
      <c r="E1164" s="20" t="s">
        <v>799</v>
      </c>
      <c r="F1164" s="3" t="s">
        <v>49</v>
      </c>
      <c r="G1164" s="5">
        <v>500</v>
      </c>
      <c r="H1164" s="5">
        <v>0</v>
      </c>
      <c r="I1164" s="5">
        <v>0</v>
      </c>
    </row>
    <row r="1165" spans="1:9" ht="47.25" x14ac:dyDescent="0.25">
      <c r="A1165" s="201" t="s">
        <v>828</v>
      </c>
      <c r="B1165" s="3"/>
      <c r="C1165" s="3" t="s">
        <v>47</v>
      </c>
      <c r="D1165" s="3" t="s">
        <v>24</v>
      </c>
      <c r="E1165" s="20" t="s">
        <v>451</v>
      </c>
      <c r="F1165" s="3"/>
      <c r="G1165" s="5">
        <f>G1166</f>
        <v>616.70000000000005</v>
      </c>
      <c r="H1165" s="5">
        <f t="shared" ref="H1165:I1166" si="542">H1166</f>
        <v>2000</v>
      </c>
      <c r="I1165" s="5">
        <f t="shared" si="542"/>
        <v>1000</v>
      </c>
    </row>
    <row r="1166" spans="1:9" x14ac:dyDescent="0.25">
      <c r="A1166" s="201" t="s">
        <v>18</v>
      </c>
      <c r="B1166" s="3"/>
      <c r="C1166" s="3" t="s">
        <v>47</v>
      </c>
      <c r="D1166" s="3" t="s">
        <v>24</v>
      </c>
      <c r="E1166" s="20" t="s">
        <v>452</v>
      </c>
      <c r="F1166" s="3"/>
      <c r="G1166" s="5">
        <f>G1167</f>
        <v>616.70000000000005</v>
      </c>
      <c r="H1166" s="5">
        <f t="shared" si="542"/>
        <v>2000</v>
      </c>
      <c r="I1166" s="5">
        <f t="shared" si="542"/>
        <v>1000</v>
      </c>
    </row>
    <row r="1167" spans="1:9" ht="31.5" x14ac:dyDescent="0.25">
      <c r="A1167" s="201" t="s">
        <v>90</v>
      </c>
      <c r="B1167" s="3"/>
      <c r="C1167" s="3" t="s">
        <v>47</v>
      </c>
      <c r="D1167" s="3" t="s">
        <v>24</v>
      </c>
      <c r="E1167" s="20" t="s">
        <v>452</v>
      </c>
      <c r="F1167" s="3" t="s">
        <v>49</v>
      </c>
      <c r="G1167" s="5">
        <v>616.70000000000005</v>
      </c>
      <c r="H1167" s="5">
        <v>2000</v>
      </c>
      <c r="I1167" s="5">
        <v>1000</v>
      </c>
    </row>
    <row r="1168" spans="1:9" x14ac:dyDescent="0.25">
      <c r="A1168" s="201"/>
      <c r="B1168" s="3"/>
      <c r="C1168" s="3" t="s">
        <v>47</v>
      </c>
      <c r="D1168" s="3" t="s">
        <v>24</v>
      </c>
      <c r="E1168" s="20" t="s">
        <v>454</v>
      </c>
      <c r="F1168" s="3"/>
      <c r="G1168" s="5">
        <f>G1169</f>
        <v>2832.5</v>
      </c>
      <c r="H1168" s="5"/>
      <c r="I1168" s="5"/>
    </row>
    <row r="1169" spans="1:9" x14ac:dyDescent="0.25">
      <c r="A1169" s="201"/>
      <c r="B1169" s="3"/>
      <c r="C1169" s="3" t="s">
        <v>47</v>
      </c>
      <c r="D1169" s="3" t="s">
        <v>24</v>
      </c>
      <c r="E1169" s="20" t="s">
        <v>454</v>
      </c>
      <c r="F1169" s="3"/>
      <c r="G1169" s="5">
        <f>G1172</f>
        <v>2832.5</v>
      </c>
      <c r="H1169" s="5"/>
      <c r="I1169" s="5"/>
    </row>
    <row r="1170" spans="1:9" ht="31.5" hidden="1" x14ac:dyDescent="0.25">
      <c r="A1170" s="201" t="s">
        <v>435</v>
      </c>
      <c r="B1170" s="3"/>
      <c r="C1170" s="3" t="s">
        <v>47</v>
      </c>
      <c r="D1170" s="3" t="s">
        <v>24</v>
      </c>
      <c r="E1170" s="20" t="s">
        <v>436</v>
      </c>
      <c r="F1170" s="3"/>
      <c r="G1170" s="5">
        <f>G1171</f>
        <v>0</v>
      </c>
      <c r="H1170" s="5">
        <f>H1171</f>
        <v>0</v>
      </c>
      <c r="I1170" s="5">
        <f>I1171</f>
        <v>0</v>
      </c>
    </row>
    <row r="1171" spans="1:9" ht="31.5" hidden="1" x14ac:dyDescent="0.25">
      <c r="A1171" s="201" t="s">
        <v>90</v>
      </c>
      <c r="B1171" s="3"/>
      <c r="C1171" s="3" t="s">
        <v>47</v>
      </c>
      <c r="D1171" s="3" t="s">
        <v>24</v>
      </c>
      <c r="E1171" s="20" t="s">
        <v>436</v>
      </c>
      <c r="F1171" s="3" t="s">
        <v>49</v>
      </c>
      <c r="G1171" s="5"/>
      <c r="H1171" s="5"/>
      <c r="I1171" s="5"/>
    </row>
    <row r="1172" spans="1:9" ht="31.5" x14ac:dyDescent="0.25">
      <c r="A1172" s="201" t="s">
        <v>90</v>
      </c>
      <c r="B1172" s="3"/>
      <c r="C1172" s="3" t="s">
        <v>47</v>
      </c>
      <c r="D1172" s="3" t="s">
        <v>24</v>
      </c>
      <c r="E1172" s="20" t="s">
        <v>455</v>
      </c>
      <c r="F1172" s="3" t="s">
        <v>49</v>
      </c>
      <c r="G1172" s="5">
        <v>2832.5</v>
      </c>
      <c r="H1172" s="5"/>
      <c r="I1172" s="5"/>
    </row>
    <row r="1173" spans="1:9" x14ac:dyDescent="0.25">
      <c r="A1173" s="201" t="s">
        <v>461</v>
      </c>
      <c r="B1173" s="3"/>
      <c r="C1173" s="3" t="s">
        <v>47</v>
      </c>
      <c r="D1173" s="3" t="s">
        <v>47</v>
      </c>
      <c r="E1173" s="3"/>
      <c r="F1173" s="3"/>
      <c r="G1173" s="5">
        <f>SUM(G1179+G1194)+G1174</f>
        <v>6964.8</v>
      </c>
      <c r="H1173" s="5">
        <f t="shared" ref="H1173:I1173" si="543">SUM(H1179+H1194)+H1174</f>
        <v>8986.2999999999993</v>
      </c>
      <c r="I1173" s="5">
        <f t="shared" si="543"/>
        <v>8986.2999999999993</v>
      </c>
    </row>
    <row r="1174" spans="1:9" ht="31.5" x14ac:dyDescent="0.25">
      <c r="A1174" s="201" t="s">
        <v>929</v>
      </c>
      <c r="B1174" s="3"/>
      <c r="C1174" s="202" t="s">
        <v>47</v>
      </c>
      <c r="D1174" s="202" t="s">
        <v>47</v>
      </c>
      <c r="E1174" s="20" t="s">
        <v>927</v>
      </c>
      <c r="F1174" s="20"/>
      <c r="G1174" s="7">
        <f t="shared" ref="G1174:I1175" si="544">G1175</f>
        <v>253</v>
      </c>
      <c r="H1174" s="7">
        <f t="shared" si="544"/>
        <v>111</v>
      </c>
      <c r="I1174" s="7">
        <f t="shared" si="544"/>
        <v>111</v>
      </c>
    </row>
    <row r="1175" spans="1:9" x14ac:dyDescent="0.25">
      <c r="A1175" s="201" t="s">
        <v>166</v>
      </c>
      <c r="B1175" s="202"/>
      <c r="C1175" s="202" t="s">
        <v>47</v>
      </c>
      <c r="D1175" s="202" t="s">
        <v>47</v>
      </c>
      <c r="E1175" s="202" t="s">
        <v>930</v>
      </c>
      <c r="F1175" s="202"/>
      <c r="G1175" s="7">
        <f t="shared" si="544"/>
        <v>253</v>
      </c>
      <c r="H1175" s="7">
        <f t="shared" si="544"/>
        <v>111</v>
      </c>
      <c r="I1175" s="7">
        <f t="shared" si="544"/>
        <v>111</v>
      </c>
    </row>
    <row r="1176" spans="1:9" ht="47.25" x14ac:dyDescent="0.25">
      <c r="A1176" s="201" t="s">
        <v>931</v>
      </c>
      <c r="B1176" s="202"/>
      <c r="C1176" s="202" t="s">
        <v>47</v>
      </c>
      <c r="D1176" s="202" t="s">
        <v>47</v>
      </c>
      <c r="E1176" s="202" t="s">
        <v>932</v>
      </c>
      <c r="F1176" s="202"/>
      <c r="G1176" s="7">
        <f t="shared" ref="G1176:I1177" si="545">SUM(G1177)</f>
        <v>253</v>
      </c>
      <c r="H1176" s="7">
        <f t="shared" si="545"/>
        <v>111</v>
      </c>
      <c r="I1176" s="7">
        <f t="shared" si="545"/>
        <v>111</v>
      </c>
    </row>
    <row r="1177" spans="1:9" x14ac:dyDescent="0.25">
      <c r="A1177" s="201" t="s">
        <v>232</v>
      </c>
      <c r="B1177" s="202"/>
      <c r="C1177" s="202" t="s">
        <v>47</v>
      </c>
      <c r="D1177" s="202" t="s">
        <v>47</v>
      </c>
      <c r="E1177" s="202" t="s">
        <v>933</v>
      </c>
      <c r="F1177" s="202"/>
      <c r="G1177" s="7">
        <f t="shared" si="545"/>
        <v>253</v>
      </c>
      <c r="H1177" s="7">
        <f t="shared" si="545"/>
        <v>111</v>
      </c>
      <c r="I1177" s="7">
        <f t="shared" si="545"/>
        <v>111</v>
      </c>
    </row>
    <row r="1178" spans="1:9" ht="31.5" x14ac:dyDescent="0.25">
      <c r="A1178" s="201" t="s">
        <v>22</v>
      </c>
      <c r="B1178" s="202"/>
      <c r="C1178" s="202" t="s">
        <v>47</v>
      </c>
      <c r="D1178" s="202" t="s">
        <v>47</v>
      </c>
      <c r="E1178" s="202" t="s">
        <v>933</v>
      </c>
      <c r="F1178" s="202" t="s">
        <v>32</v>
      </c>
      <c r="G1178" s="7">
        <f>111+142</f>
        <v>253</v>
      </c>
      <c r="H1178" s="7">
        <v>111</v>
      </c>
      <c r="I1178" s="7">
        <v>111</v>
      </c>
    </row>
    <row r="1179" spans="1:9" s="96" customFormat="1" ht="31.5" x14ac:dyDescent="0.25">
      <c r="A1179" s="201" t="s">
        <v>423</v>
      </c>
      <c r="B1179" s="3"/>
      <c r="C1179" s="202" t="s">
        <v>47</v>
      </c>
      <c r="D1179" s="202" t="s">
        <v>47</v>
      </c>
      <c r="E1179" s="20" t="s">
        <v>280</v>
      </c>
      <c r="F1179" s="20"/>
      <c r="G1179" s="7">
        <f>G1180+G1186</f>
        <v>6533.3</v>
      </c>
      <c r="H1179" s="7">
        <f t="shared" ref="H1179:I1179" si="546">H1180+H1186</f>
        <v>8696.7999999999993</v>
      </c>
      <c r="I1179" s="7">
        <f t="shared" si="546"/>
        <v>8696.7999999999993</v>
      </c>
    </row>
    <row r="1180" spans="1:9" x14ac:dyDescent="0.25">
      <c r="A1180" s="201" t="s">
        <v>165</v>
      </c>
      <c r="B1180" s="3"/>
      <c r="C1180" s="3" t="s">
        <v>47</v>
      </c>
      <c r="D1180" s="3" t="s">
        <v>47</v>
      </c>
      <c r="E1180" s="20" t="s">
        <v>438</v>
      </c>
      <c r="F1180" s="3"/>
      <c r="G1180" s="5">
        <f>G1181</f>
        <v>421</v>
      </c>
      <c r="H1180" s="5">
        <f t="shared" ref="H1180:I1180" si="547">H1181</f>
        <v>421</v>
      </c>
      <c r="I1180" s="5">
        <f t="shared" si="547"/>
        <v>421</v>
      </c>
    </row>
    <row r="1181" spans="1:9" ht="31.5" x14ac:dyDescent="0.25">
      <c r="A1181" s="201" t="s">
        <v>829</v>
      </c>
      <c r="B1181" s="3"/>
      <c r="C1181" s="3" t="s">
        <v>47</v>
      </c>
      <c r="D1181" s="3" t="s">
        <v>47</v>
      </c>
      <c r="E1181" s="20" t="s">
        <v>830</v>
      </c>
      <c r="F1181" s="3"/>
      <c r="G1181" s="5">
        <f>G1182</f>
        <v>421</v>
      </c>
      <c r="H1181" s="5">
        <f t="shared" ref="H1181:I1181" si="548">H1182</f>
        <v>421</v>
      </c>
      <c r="I1181" s="5">
        <f t="shared" si="548"/>
        <v>421</v>
      </c>
    </row>
    <row r="1182" spans="1:9" x14ac:dyDescent="0.25">
      <c r="A1182" s="201" t="s">
        <v>466</v>
      </c>
      <c r="B1182" s="3"/>
      <c r="C1182" s="3" t="s">
        <v>47</v>
      </c>
      <c r="D1182" s="3" t="s">
        <v>47</v>
      </c>
      <c r="E1182" s="3" t="s">
        <v>831</v>
      </c>
      <c r="F1182" s="3"/>
      <c r="G1182" s="5">
        <f>G1183+G1184</f>
        <v>421</v>
      </c>
      <c r="H1182" s="5">
        <f t="shared" ref="H1182:I1182" si="549">H1183+H1184</f>
        <v>421</v>
      </c>
      <c r="I1182" s="5">
        <f t="shared" si="549"/>
        <v>421</v>
      </c>
    </row>
    <row r="1183" spans="1:9" ht="31.5" x14ac:dyDescent="0.25">
      <c r="A1183" s="201" t="s">
        <v>22</v>
      </c>
      <c r="B1183" s="3"/>
      <c r="C1183" s="3" t="s">
        <v>47</v>
      </c>
      <c r="D1183" s="3" t="s">
        <v>47</v>
      </c>
      <c r="E1183" s="3" t="s">
        <v>831</v>
      </c>
      <c r="F1183" s="3" t="s">
        <v>32</v>
      </c>
      <c r="G1183" s="5">
        <v>371</v>
      </c>
      <c r="H1183" s="5">
        <v>421</v>
      </c>
      <c r="I1183" s="5">
        <v>421</v>
      </c>
    </row>
    <row r="1184" spans="1:9" x14ac:dyDescent="0.25">
      <c r="A1184" s="201" t="s">
        <v>19</v>
      </c>
      <c r="B1184" s="3"/>
      <c r="C1184" s="3" t="s">
        <v>47</v>
      </c>
      <c r="D1184" s="3" t="s">
        <v>47</v>
      </c>
      <c r="E1184" s="3" t="s">
        <v>831</v>
      </c>
      <c r="F1184" s="3" t="s">
        <v>39</v>
      </c>
      <c r="G1184" s="5">
        <v>50</v>
      </c>
      <c r="H1184" s="5">
        <v>0</v>
      </c>
      <c r="I1184" s="5">
        <v>0</v>
      </c>
    </row>
    <row r="1185" spans="1:9" x14ac:dyDescent="0.25">
      <c r="A1185" s="201" t="s">
        <v>166</v>
      </c>
      <c r="B1185" s="3"/>
      <c r="C1185" s="3" t="s">
        <v>47</v>
      </c>
      <c r="D1185" s="3" t="s">
        <v>47</v>
      </c>
      <c r="E1185" s="3" t="s">
        <v>424</v>
      </c>
      <c r="F1185" s="3"/>
      <c r="G1185" s="5">
        <f>G1186</f>
        <v>6112.3</v>
      </c>
      <c r="H1185" s="5">
        <f t="shared" ref="H1185:I1185" si="550">H1186</f>
        <v>8275.7999999999993</v>
      </c>
      <c r="I1185" s="5">
        <f t="shared" si="550"/>
        <v>8275.7999999999993</v>
      </c>
    </row>
    <row r="1186" spans="1:9" ht="47.25" x14ac:dyDescent="0.25">
      <c r="A1186" s="201" t="s">
        <v>828</v>
      </c>
      <c r="B1186" s="3"/>
      <c r="C1186" s="3" t="s">
        <v>47</v>
      </c>
      <c r="D1186" s="202" t="s">
        <v>47</v>
      </c>
      <c r="E1186" s="3" t="s">
        <v>451</v>
      </c>
      <c r="F1186" s="202"/>
      <c r="G1186" s="5">
        <f>G1187+G1190</f>
        <v>6112.3</v>
      </c>
      <c r="H1186" s="5">
        <f t="shared" ref="H1186:I1186" si="551">H1187+H1190</f>
        <v>8275.7999999999993</v>
      </c>
      <c r="I1186" s="5">
        <f t="shared" si="551"/>
        <v>8275.7999999999993</v>
      </c>
    </row>
    <row r="1187" spans="1:9" x14ac:dyDescent="0.25">
      <c r="A1187" s="201" t="s">
        <v>18</v>
      </c>
      <c r="B1187" s="20"/>
      <c r="C1187" s="3" t="s">
        <v>47</v>
      </c>
      <c r="D1187" s="3" t="s">
        <v>47</v>
      </c>
      <c r="E1187" s="3" t="s">
        <v>452</v>
      </c>
      <c r="F1187" s="3"/>
      <c r="G1187" s="5">
        <f>SUM(G1188:G1189)</f>
        <v>500</v>
      </c>
      <c r="H1187" s="5">
        <f t="shared" ref="H1187:I1187" si="552">H1188</f>
        <v>2000</v>
      </c>
      <c r="I1187" s="5">
        <f t="shared" si="552"/>
        <v>2000</v>
      </c>
    </row>
    <row r="1188" spans="1:9" ht="31.5" x14ac:dyDescent="0.25">
      <c r="A1188" s="201" t="s">
        <v>22</v>
      </c>
      <c r="B1188" s="20"/>
      <c r="C1188" s="3" t="s">
        <v>47</v>
      </c>
      <c r="D1188" s="3" t="s">
        <v>47</v>
      </c>
      <c r="E1188" s="3" t="s">
        <v>452</v>
      </c>
      <c r="F1188" s="3" t="s">
        <v>32</v>
      </c>
      <c r="G1188" s="5">
        <v>429</v>
      </c>
      <c r="H1188" s="5">
        <v>2000</v>
      </c>
      <c r="I1188" s="5">
        <v>2000</v>
      </c>
    </row>
    <row r="1189" spans="1:9" x14ac:dyDescent="0.25">
      <c r="A1189" s="201" t="s">
        <v>19</v>
      </c>
      <c r="B1189" s="20"/>
      <c r="C1189" s="3" t="s">
        <v>47</v>
      </c>
      <c r="D1189" s="3" t="s">
        <v>47</v>
      </c>
      <c r="E1189" s="3" t="s">
        <v>452</v>
      </c>
      <c r="F1189" s="3" t="s">
        <v>39</v>
      </c>
      <c r="G1189" s="5">
        <v>71</v>
      </c>
      <c r="H1189" s="5"/>
      <c r="I1189" s="5"/>
    </row>
    <row r="1190" spans="1:9" ht="31.5" x14ac:dyDescent="0.25">
      <c r="A1190" s="201" t="s">
        <v>469</v>
      </c>
      <c r="B1190" s="20"/>
      <c r="C1190" s="3" t="s">
        <v>47</v>
      </c>
      <c r="D1190" s="3" t="s">
        <v>47</v>
      </c>
      <c r="E1190" s="3" t="s">
        <v>832</v>
      </c>
      <c r="F1190" s="3"/>
      <c r="G1190" s="5">
        <f>G1191+G1192+G1193</f>
        <v>5612.3</v>
      </c>
      <c r="H1190" s="5">
        <f t="shared" ref="H1190:I1190" si="553">H1191+H1192+H1193</f>
        <v>6275.8</v>
      </c>
      <c r="I1190" s="5">
        <f t="shared" si="553"/>
        <v>6275.8</v>
      </c>
    </row>
    <row r="1191" spans="1:9" ht="47.25" x14ac:dyDescent="0.25">
      <c r="A1191" s="2" t="s">
        <v>21</v>
      </c>
      <c r="B1191" s="20"/>
      <c r="C1191" s="3" t="s">
        <v>47</v>
      </c>
      <c r="D1191" s="3" t="s">
        <v>47</v>
      </c>
      <c r="E1191" s="3" t="s">
        <v>832</v>
      </c>
      <c r="F1191" s="3" t="s">
        <v>31</v>
      </c>
      <c r="G1191" s="5">
        <v>1136.4000000000001</v>
      </c>
      <c r="H1191" s="5">
        <v>5128.3999999999996</v>
      </c>
      <c r="I1191" s="5">
        <v>5128.3999999999996</v>
      </c>
    </row>
    <row r="1192" spans="1:9" ht="31.5" x14ac:dyDescent="0.25">
      <c r="A1192" s="201" t="s">
        <v>22</v>
      </c>
      <c r="B1192" s="20"/>
      <c r="C1192" s="3" t="s">
        <v>47</v>
      </c>
      <c r="D1192" s="3" t="s">
        <v>47</v>
      </c>
      <c r="E1192" s="3" t="s">
        <v>832</v>
      </c>
      <c r="F1192" s="3" t="s">
        <v>32</v>
      </c>
      <c r="G1192" s="5">
        <v>238.2</v>
      </c>
      <c r="H1192" s="5">
        <v>1147.4000000000005</v>
      </c>
      <c r="I1192" s="5">
        <v>1147.4000000000005</v>
      </c>
    </row>
    <row r="1193" spans="1:9" ht="31.5" x14ac:dyDescent="0.25">
      <c r="A1193" s="201" t="s">
        <v>90</v>
      </c>
      <c r="B1193" s="20"/>
      <c r="C1193" s="3" t="s">
        <v>47</v>
      </c>
      <c r="D1193" s="3" t="s">
        <v>47</v>
      </c>
      <c r="E1193" s="3" t="s">
        <v>832</v>
      </c>
      <c r="F1193" s="3" t="s">
        <v>49</v>
      </c>
      <c r="G1193" s="5">
        <v>4237.7</v>
      </c>
      <c r="H1193" s="5">
        <v>0</v>
      </c>
      <c r="I1193" s="5">
        <v>0</v>
      </c>
    </row>
    <row r="1194" spans="1:9" ht="47.25" x14ac:dyDescent="0.25">
      <c r="A1194" s="201" t="s">
        <v>283</v>
      </c>
      <c r="B1194" s="3"/>
      <c r="C1194" s="202" t="s">
        <v>47</v>
      </c>
      <c r="D1194" s="202" t="s">
        <v>47</v>
      </c>
      <c r="E1194" s="20" t="s">
        <v>282</v>
      </c>
      <c r="F1194" s="20"/>
      <c r="G1194" s="7">
        <f>G1195</f>
        <v>178.5</v>
      </c>
      <c r="H1194" s="7">
        <f t="shared" ref="H1194:I1194" si="554">H1195</f>
        <v>178.5</v>
      </c>
      <c r="I1194" s="7">
        <f t="shared" si="554"/>
        <v>178.5</v>
      </c>
    </row>
    <row r="1195" spans="1:9" x14ac:dyDescent="0.25">
      <c r="A1195" s="201" t="s">
        <v>166</v>
      </c>
      <c r="B1195" s="202"/>
      <c r="C1195" s="202" t="s">
        <v>47</v>
      </c>
      <c r="D1195" s="202" t="s">
        <v>47</v>
      </c>
      <c r="E1195" s="202" t="s">
        <v>462</v>
      </c>
      <c r="F1195" s="202"/>
      <c r="G1195" s="7">
        <f>G1196</f>
        <v>178.5</v>
      </c>
      <c r="H1195" s="7">
        <f t="shared" ref="H1195:I1195" si="555">H1196</f>
        <v>178.5</v>
      </c>
      <c r="I1195" s="7">
        <f t="shared" si="555"/>
        <v>178.5</v>
      </c>
    </row>
    <row r="1196" spans="1:9" ht="31.5" x14ac:dyDescent="0.25">
      <c r="A1196" s="201" t="s">
        <v>463</v>
      </c>
      <c r="B1196" s="202"/>
      <c r="C1196" s="202" t="s">
        <v>47</v>
      </c>
      <c r="D1196" s="202" t="s">
        <v>47</v>
      </c>
      <c r="E1196" s="202" t="s">
        <v>464</v>
      </c>
      <c r="F1196" s="202"/>
      <c r="G1196" s="7">
        <f>G1197</f>
        <v>178.5</v>
      </c>
      <c r="H1196" s="7">
        <f>H1197</f>
        <v>178.5</v>
      </c>
      <c r="I1196" s="7">
        <f>I1197</f>
        <v>178.5</v>
      </c>
    </row>
    <row r="1197" spans="1:9" x14ac:dyDescent="0.25">
      <c r="A1197" s="201" t="s">
        <v>18</v>
      </c>
      <c r="B1197" s="202"/>
      <c r="C1197" s="202" t="s">
        <v>47</v>
      </c>
      <c r="D1197" s="202" t="s">
        <v>47</v>
      </c>
      <c r="E1197" s="202" t="s">
        <v>465</v>
      </c>
      <c r="F1197" s="202"/>
      <c r="G1197" s="7">
        <f>G1198</f>
        <v>178.5</v>
      </c>
      <c r="H1197" s="7">
        <f t="shared" ref="H1197:I1197" si="556">H1198</f>
        <v>178.5</v>
      </c>
      <c r="I1197" s="7">
        <f t="shared" si="556"/>
        <v>178.5</v>
      </c>
    </row>
    <row r="1198" spans="1:9" ht="31.5" x14ac:dyDescent="0.25">
      <c r="A1198" s="201" t="s">
        <v>22</v>
      </c>
      <c r="B1198" s="202"/>
      <c r="C1198" s="202" t="s">
        <v>47</v>
      </c>
      <c r="D1198" s="202" t="s">
        <v>47</v>
      </c>
      <c r="E1198" s="202" t="s">
        <v>465</v>
      </c>
      <c r="F1198" s="202" t="s">
        <v>32</v>
      </c>
      <c r="G1198" s="7">
        <v>178.5</v>
      </c>
      <c r="H1198" s="7">
        <v>178.5</v>
      </c>
      <c r="I1198" s="7">
        <v>178.5</v>
      </c>
    </row>
    <row r="1199" spans="1:9" x14ac:dyDescent="0.25">
      <c r="A1199" s="201" t="s">
        <v>74</v>
      </c>
      <c r="B1199" s="3"/>
      <c r="C1199" s="3" t="s">
        <v>47</v>
      </c>
      <c r="D1199" s="3" t="s">
        <v>64</v>
      </c>
      <c r="E1199" s="3"/>
      <c r="F1199" s="3"/>
      <c r="G1199" s="5">
        <f>G1200</f>
        <v>156998.6</v>
      </c>
      <c r="H1199" s="5">
        <f t="shared" ref="H1199:I1199" si="557">H1200</f>
        <v>144195.6</v>
      </c>
      <c r="I1199" s="5">
        <f t="shared" si="557"/>
        <v>145277.4</v>
      </c>
    </row>
    <row r="1200" spans="1:9" s="96" customFormat="1" ht="31.5" x14ac:dyDescent="0.25">
      <c r="A1200" s="201" t="s">
        <v>423</v>
      </c>
      <c r="B1200" s="3"/>
      <c r="C1200" s="202" t="s">
        <v>47</v>
      </c>
      <c r="D1200" s="202" t="s">
        <v>64</v>
      </c>
      <c r="E1200" s="20" t="s">
        <v>280</v>
      </c>
      <c r="F1200" s="20"/>
      <c r="G1200" s="7">
        <f>G1201+G1207+G1215</f>
        <v>156998.6</v>
      </c>
      <c r="H1200" s="7">
        <f t="shared" ref="H1200:I1200" si="558">H1201+H1207+H1215</f>
        <v>144195.6</v>
      </c>
      <c r="I1200" s="7">
        <f t="shared" si="558"/>
        <v>145277.4</v>
      </c>
    </row>
    <row r="1201" spans="1:9" x14ac:dyDescent="0.25">
      <c r="A1201" s="201" t="s">
        <v>205</v>
      </c>
      <c r="B1201" s="3"/>
      <c r="C1201" s="202" t="s">
        <v>47</v>
      </c>
      <c r="D1201" s="202" t="s">
        <v>64</v>
      </c>
      <c r="E1201" s="20" t="s">
        <v>439</v>
      </c>
      <c r="F1201" s="20"/>
      <c r="G1201" s="7">
        <f>G1202</f>
        <v>21570.199999999997</v>
      </c>
      <c r="H1201" s="7">
        <f t="shared" ref="H1201:I1201" si="559">H1202</f>
        <v>22324.400000000001</v>
      </c>
      <c r="I1201" s="7">
        <f t="shared" si="559"/>
        <v>22324.400000000001</v>
      </c>
    </row>
    <row r="1202" spans="1:9" ht="31.5" x14ac:dyDescent="0.25">
      <c r="A1202" s="201" t="s">
        <v>833</v>
      </c>
      <c r="B1202" s="3"/>
      <c r="C1202" s="202" t="s">
        <v>47</v>
      </c>
      <c r="D1202" s="202" t="s">
        <v>64</v>
      </c>
      <c r="E1202" s="20" t="s">
        <v>440</v>
      </c>
      <c r="F1202" s="20"/>
      <c r="G1202" s="7">
        <f>G1203</f>
        <v>21570.199999999997</v>
      </c>
      <c r="H1202" s="7">
        <f t="shared" ref="H1202:I1202" si="560">H1203</f>
        <v>22324.400000000001</v>
      </c>
      <c r="I1202" s="7">
        <f t="shared" si="560"/>
        <v>22324.400000000001</v>
      </c>
    </row>
    <row r="1203" spans="1:9" x14ac:dyDescent="0.25">
      <c r="A1203" s="201" t="s">
        <v>472</v>
      </c>
      <c r="B1203" s="3"/>
      <c r="C1203" s="3" t="s">
        <v>47</v>
      </c>
      <c r="D1203" s="202" t="s">
        <v>64</v>
      </c>
      <c r="E1203" s="3" t="s">
        <v>834</v>
      </c>
      <c r="F1203" s="3"/>
      <c r="G1203" s="5">
        <f>G1204+G1205+G1206</f>
        <v>21570.199999999997</v>
      </c>
      <c r="H1203" s="5">
        <f t="shared" ref="H1203:I1203" si="561">H1204+H1205+H1206</f>
        <v>22324.400000000001</v>
      </c>
      <c r="I1203" s="5">
        <f t="shared" si="561"/>
        <v>22324.400000000001</v>
      </c>
    </row>
    <row r="1204" spans="1:9" ht="31.5" x14ac:dyDescent="0.25">
      <c r="A1204" s="201" t="s">
        <v>22</v>
      </c>
      <c r="B1204" s="3"/>
      <c r="C1204" s="3" t="s">
        <v>47</v>
      </c>
      <c r="D1204" s="202" t="s">
        <v>64</v>
      </c>
      <c r="E1204" s="3" t="s">
        <v>834</v>
      </c>
      <c r="F1204" s="202" t="s">
        <v>32</v>
      </c>
      <c r="G1204" s="70">
        <v>1248</v>
      </c>
      <c r="H1204" s="70">
        <v>22324.400000000001</v>
      </c>
      <c r="I1204" s="70">
        <v>22324.400000000001</v>
      </c>
    </row>
    <row r="1205" spans="1:9" ht="31.5" x14ac:dyDescent="0.25">
      <c r="A1205" s="201" t="s">
        <v>90</v>
      </c>
      <c r="B1205" s="3"/>
      <c r="C1205" s="3" t="s">
        <v>47</v>
      </c>
      <c r="D1205" s="202" t="s">
        <v>64</v>
      </c>
      <c r="E1205" s="3" t="s">
        <v>834</v>
      </c>
      <c r="F1205" s="202" t="s">
        <v>49</v>
      </c>
      <c r="G1205" s="7">
        <v>7994.8</v>
      </c>
      <c r="H1205" s="7">
        <v>0</v>
      </c>
      <c r="I1205" s="7">
        <v>0</v>
      </c>
    </row>
    <row r="1206" spans="1:9" x14ac:dyDescent="0.25">
      <c r="A1206" s="201" t="s">
        <v>10</v>
      </c>
      <c r="B1206" s="3"/>
      <c r="C1206" s="3" t="s">
        <v>47</v>
      </c>
      <c r="D1206" s="202" t="s">
        <v>64</v>
      </c>
      <c r="E1206" s="3" t="s">
        <v>834</v>
      </c>
      <c r="F1206" s="202" t="s">
        <v>36</v>
      </c>
      <c r="G1206" s="7">
        <v>12327.4</v>
      </c>
      <c r="H1206" s="7">
        <v>0</v>
      </c>
      <c r="I1206" s="7">
        <v>0</v>
      </c>
    </row>
    <row r="1207" spans="1:9" x14ac:dyDescent="0.25">
      <c r="A1207" s="201" t="s">
        <v>784</v>
      </c>
      <c r="B1207" s="3"/>
      <c r="C1207" s="3" t="s">
        <v>47</v>
      </c>
      <c r="D1207" s="67" t="s">
        <v>64</v>
      </c>
      <c r="E1207" s="20" t="s">
        <v>785</v>
      </c>
      <c r="F1207" s="202"/>
      <c r="G1207" s="7">
        <f>G1208+G1212</f>
        <v>6776.8</v>
      </c>
      <c r="H1207" s="7">
        <f t="shared" ref="H1207:I1207" si="562">H1208+H1212</f>
        <v>6622.4</v>
      </c>
      <c r="I1207" s="7">
        <f t="shared" si="562"/>
        <v>6637.5</v>
      </c>
    </row>
    <row r="1208" spans="1:9" ht="31.5" x14ac:dyDescent="0.25">
      <c r="A1208" s="201" t="s">
        <v>786</v>
      </c>
      <c r="B1208" s="67"/>
      <c r="C1208" s="67" t="s">
        <v>47</v>
      </c>
      <c r="D1208" s="67" t="s">
        <v>64</v>
      </c>
      <c r="E1208" s="68" t="s">
        <v>787</v>
      </c>
      <c r="F1208" s="202"/>
      <c r="G1208" s="7">
        <f>G1209</f>
        <v>5775</v>
      </c>
      <c r="H1208" s="7">
        <f t="shared" ref="H1208:I1208" si="563">H1209</f>
        <v>5409.7</v>
      </c>
      <c r="I1208" s="7">
        <f t="shared" si="563"/>
        <v>5424.8</v>
      </c>
    </row>
    <row r="1209" spans="1:9" ht="63" x14ac:dyDescent="0.25">
      <c r="A1209" s="201" t="s">
        <v>835</v>
      </c>
      <c r="B1209" s="3"/>
      <c r="C1209" s="3" t="s">
        <v>47</v>
      </c>
      <c r="D1209" s="3" t="s">
        <v>64</v>
      </c>
      <c r="E1209" s="18" t="s">
        <v>836</v>
      </c>
      <c r="F1209" s="3"/>
      <c r="G1209" s="5">
        <f>G1210+G1211</f>
        <v>5775</v>
      </c>
      <c r="H1209" s="5">
        <f t="shared" ref="H1209:I1209" si="564">H1210+H1211</f>
        <v>5409.7</v>
      </c>
      <c r="I1209" s="5">
        <f t="shared" si="564"/>
        <v>5424.8</v>
      </c>
    </row>
    <row r="1210" spans="1:9" ht="47.25" x14ac:dyDescent="0.25">
      <c r="A1210" s="201" t="s">
        <v>21</v>
      </c>
      <c r="B1210" s="3"/>
      <c r="C1210" s="3" t="s">
        <v>47</v>
      </c>
      <c r="D1210" s="3" t="s">
        <v>64</v>
      </c>
      <c r="E1210" s="18" t="s">
        <v>836</v>
      </c>
      <c r="F1210" s="3" t="s">
        <v>31</v>
      </c>
      <c r="G1210" s="7">
        <v>5457.7</v>
      </c>
      <c r="H1210" s="7">
        <v>5092.3999999999996</v>
      </c>
      <c r="I1210" s="7">
        <v>5107.5</v>
      </c>
    </row>
    <row r="1211" spans="1:9" ht="31.5" x14ac:dyDescent="0.25">
      <c r="A1211" s="201" t="s">
        <v>22</v>
      </c>
      <c r="B1211" s="3"/>
      <c r="C1211" s="3" t="s">
        <v>47</v>
      </c>
      <c r="D1211" s="3" t="s">
        <v>64</v>
      </c>
      <c r="E1211" s="18" t="s">
        <v>836</v>
      </c>
      <c r="F1211" s="3" t="s">
        <v>32</v>
      </c>
      <c r="G1211" s="7">
        <v>317.3</v>
      </c>
      <c r="H1211" s="7">
        <v>317.3</v>
      </c>
      <c r="I1211" s="7">
        <v>317.3</v>
      </c>
    </row>
    <row r="1212" spans="1:9" ht="31.5" x14ac:dyDescent="0.25">
      <c r="A1212" s="201" t="s">
        <v>837</v>
      </c>
      <c r="B1212" s="3"/>
      <c r="C1212" s="3" t="s">
        <v>47</v>
      </c>
      <c r="D1212" s="3" t="s">
        <v>64</v>
      </c>
      <c r="E1212" s="18" t="s">
        <v>838</v>
      </c>
      <c r="F1212" s="3"/>
      <c r="G1212" s="7">
        <f>G1213</f>
        <v>1001.8</v>
      </c>
      <c r="H1212" s="7">
        <f t="shared" ref="H1212:I1212" si="565">H1213</f>
        <v>1212.7</v>
      </c>
      <c r="I1212" s="7">
        <f t="shared" si="565"/>
        <v>1212.7</v>
      </c>
    </row>
    <row r="1213" spans="1:9" ht="31.5" x14ac:dyDescent="0.25">
      <c r="A1213" s="201" t="s">
        <v>473</v>
      </c>
      <c r="B1213" s="3"/>
      <c r="C1213" s="3" t="s">
        <v>47</v>
      </c>
      <c r="D1213" s="202" t="s">
        <v>64</v>
      </c>
      <c r="E1213" s="3" t="s">
        <v>839</v>
      </c>
      <c r="F1213" s="202"/>
      <c r="G1213" s="5">
        <f>G1214</f>
        <v>1001.8</v>
      </c>
      <c r="H1213" s="5">
        <f t="shared" ref="H1213:I1213" si="566">H1214</f>
        <v>1212.7</v>
      </c>
      <c r="I1213" s="5">
        <f t="shared" si="566"/>
        <v>1212.7</v>
      </c>
    </row>
    <row r="1214" spans="1:9" x14ac:dyDescent="0.25">
      <c r="A1214" s="201" t="s">
        <v>10</v>
      </c>
      <c r="B1214" s="3"/>
      <c r="C1214" s="3" t="s">
        <v>47</v>
      </c>
      <c r="D1214" s="202" t="s">
        <v>64</v>
      </c>
      <c r="E1214" s="3" t="s">
        <v>839</v>
      </c>
      <c r="F1214" s="202" t="s">
        <v>36</v>
      </c>
      <c r="G1214" s="5">
        <v>1001.8</v>
      </c>
      <c r="H1214" s="5">
        <v>1212.7</v>
      </c>
      <c r="I1214" s="5">
        <v>1212.7</v>
      </c>
    </row>
    <row r="1215" spans="1:9" x14ac:dyDescent="0.25">
      <c r="A1215" s="66" t="s">
        <v>162</v>
      </c>
      <c r="B1215" s="202"/>
      <c r="C1215" s="202" t="s">
        <v>47</v>
      </c>
      <c r="D1215" s="202" t="s">
        <v>64</v>
      </c>
      <c r="E1215" s="20" t="s">
        <v>424</v>
      </c>
      <c r="F1215" s="20"/>
      <c r="G1215" s="7">
        <f>G1216+G1224+G1227+G1231+G1234</f>
        <v>128651.6</v>
      </c>
      <c r="H1215" s="7">
        <f t="shared" ref="H1215:I1215" si="567">H1216+H1224+H1227+H1231+H1234</f>
        <v>115248.8</v>
      </c>
      <c r="I1215" s="7">
        <f t="shared" si="567"/>
        <v>116315.5</v>
      </c>
    </row>
    <row r="1216" spans="1:9" ht="31.5" x14ac:dyDescent="0.25">
      <c r="A1216" s="201" t="s">
        <v>826</v>
      </c>
      <c r="B1216" s="71"/>
      <c r="C1216" s="71" t="s">
        <v>47</v>
      </c>
      <c r="D1216" s="71" t="s">
        <v>64</v>
      </c>
      <c r="E1216" s="153" t="s">
        <v>425</v>
      </c>
      <c r="F1216" s="71"/>
      <c r="G1216" s="72">
        <f>G1217+G1221</f>
        <v>15346.2</v>
      </c>
      <c r="H1216" s="72">
        <f t="shared" ref="H1216:I1216" si="568">H1217+H1221</f>
        <v>16578.7</v>
      </c>
      <c r="I1216" s="72">
        <f t="shared" si="568"/>
        <v>16578.7</v>
      </c>
    </row>
    <row r="1217" spans="1:9" x14ac:dyDescent="0.25">
      <c r="A1217" s="201" t="s">
        <v>248</v>
      </c>
      <c r="B1217" s="71"/>
      <c r="C1217" s="71" t="s">
        <v>47</v>
      </c>
      <c r="D1217" s="71" t="s">
        <v>64</v>
      </c>
      <c r="E1217" s="153" t="s">
        <v>427</v>
      </c>
      <c r="F1217" s="71"/>
      <c r="G1217" s="5">
        <f>SUM(G1218:G1220)</f>
        <v>11601.4</v>
      </c>
      <c r="H1217" s="5">
        <f t="shared" ref="H1217:I1217" si="569">SUM(H1218:H1220)</f>
        <v>11701.4</v>
      </c>
      <c r="I1217" s="5">
        <f t="shared" si="569"/>
        <v>11701.4</v>
      </c>
    </row>
    <row r="1218" spans="1:9" ht="47.25" x14ac:dyDescent="0.25">
      <c r="A1218" s="154" t="s">
        <v>21</v>
      </c>
      <c r="B1218" s="71"/>
      <c r="C1218" s="71" t="s">
        <v>47</v>
      </c>
      <c r="D1218" s="71" t="s">
        <v>64</v>
      </c>
      <c r="E1218" s="153" t="s">
        <v>427</v>
      </c>
      <c r="F1218" s="71" t="s">
        <v>31</v>
      </c>
      <c r="G1218" s="72">
        <v>10520.1</v>
      </c>
      <c r="H1218" s="72">
        <v>10277.5</v>
      </c>
      <c r="I1218" s="72">
        <v>10277.5</v>
      </c>
    </row>
    <row r="1219" spans="1:9" ht="31.5" x14ac:dyDescent="0.25">
      <c r="A1219" s="73" t="s">
        <v>22</v>
      </c>
      <c r="B1219" s="71"/>
      <c r="C1219" s="71" t="s">
        <v>47</v>
      </c>
      <c r="D1219" s="71" t="s">
        <v>64</v>
      </c>
      <c r="E1219" s="153" t="s">
        <v>427</v>
      </c>
      <c r="F1219" s="71" t="s">
        <v>32</v>
      </c>
      <c r="G1219" s="72">
        <v>990.8</v>
      </c>
      <c r="H1219" s="72">
        <v>1331.3999999999996</v>
      </c>
      <c r="I1219" s="72">
        <v>1331.3999999999996</v>
      </c>
    </row>
    <row r="1220" spans="1:9" x14ac:dyDescent="0.25">
      <c r="A1220" s="73" t="s">
        <v>10</v>
      </c>
      <c r="B1220" s="71"/>
      <c r="C1220" s="71" t="s">
        <v>47</v>
      </c>
      <c r="D1220" s="71" t="s">
        <v>64</v>
      </c>
      <c r="E1220" s="153" t="s">
        <v>427</v>
      </c>
      <c r="F1220" s="71" t="s">
        <v>36</v>
      </c>
      <c r="G1220" s="72">
        <v>90.5</v>
      </c>
      <c r="H1220" s="72">
        <v>92.5</v>
      </c>
      <c r="I1220" s="72">
        <v>92.5</v>
      </c>
    </row>
    <row r="1221" spans="1:9" x14ac:dyDescent="0.25">
      <c r="A1221" s="21" t="s">
        <v>471</v>
      </c>
      <c r="B1221" s="3"/>
      <c r="C1221" s="3" t="s">
        <v>47</v>
      </c>
      <c r="D1221" s="202" t="s">
        <v>64</v>
      </c>
      <c r="E1221" s="3" t="s">
        <v>840</v>
      </c>
      <c r="F1221" s="202"/>
      <c r="G1221" s="5">
        <f>SUM(G1222:G1223)</f>
        <v>3744.8</v>
      </c>
      <c r="H1221" s="5">
        <f t="shared" ref="H1221:I1221" si="570">SUM(H1222:H1223)</f>
        <v>4877.3</v>
      </c>
      <c r="I1221" s="5">
        <f t="shared" si="570"/>
        <v>4877.3</v>
      </c>
    </row>
    <row r="1222" spans="1:9" ht="31.5" x14ac:dyDescent="0.25">
      <c r="A1222" s="201" t="s">
        <v>22</v>
      </c>
      <c r="B1222" s="202"/>
      <c r="C1222" s="202" t="s">
        <v>47</v>
      </c>
      <c r="D1222" s="202" t="s">
        <v>64</v>
      </c>
      <c r="E1222" s="3" t="s">
        <v>840</v>
      </c>
      <c r="F1222" s="202" t="s">
        <v>32</v>
      </c>
      <c r="G1222" s="70">
        <v>679.5</v>
      </c>
      <c r="H1222" s="70">
        <v>4877.3</v>
      </c>
      <c r="I1222" s="70">
        <v>4877.3</v>
      </c>
    </row>
    <row r="1223" spans="1:9" ht="31.5" x14ac:dyDescent="0.25">
      <c r="A1223" s="201" t="s">
        <v>90</v>
      </c>
      <c r="B1223" s="202"/>
      <c r="C1223" s="202" t="s">
        <v>47</v>
      </c>
      <c r="D1223" s="202" t="s">
        <v>64</v>
      </c>
      <c r="E1223" s="3" t="s">
        <v>840</v>
      </c>
      <c r="F1223" s="202" t="s">
        <v>49</v>
      </c>
      <c r="G1223" s="70">
        <v>3065.3</v>
      </c>
      <c r="H1223" s="70"/>
      <c r="I1223" s="70"/>
    </row>
    <row r="1224" spans="1:9" ht="31.5" x14ac:dyDescent="0.25">
      <c r="A1224" s="201" t="s">
        <v>428</v>
      </c>
      <c r="B1224" s="3"/>
      <c r="C1224" s="3" t="s">
        <v>47</v>
      </c>
      <c r="D1224" s="3" t="s">
        <v>64</v>
      </c>
      <c r="E1224" s="18" t="s">
        <v>429</v>
      </c>
      <c r="F1224" s="18"/>
      <c r="G1224" s="5">
        <f>G1225</f>
        <v>10</v>
      </c>
      <c r="H1224" s="5">
        <f t="shared" ref="H1224:I1225" si="571">H1225</f>
        <v>10</v>
      </c>
      <c r="I1224" s="5">
        <f t="shared" si="571"/>
        <v>10</v>
      </c>
    </row>
    <row r="1225" spans="1:9" x14ac:dyDescent="0.25">
      <c r="A1225" s="201" t="s">
        <v>18</v>
      </c>
      <c r="B1225" s="3"/>
      <c r="C1225" s="3" t="s">
        <v>47</v>
      </c>
      <c r="D1225" s="3" t="s">
        <v>64</v>
      </c>
      <c r="E1225" s="18" t="s">
        <v>430</v>
      </c>
      <c r="F1225" s="18"/>
      <c r="G1225" s="5">
        <f>G1226</f>
        <v>10</v>
      </c>
      <c r="H1225" s="5">
        <f t="shared" si="571"/>
        <v>10</v>
      </c>
      <c r="I1225" s="5">
        <f t="shared" si="571"/>
        <v>10</v>
      </c>
    </row>
    <row r="1226" spans="1:9" ht="31.5" x14ac:dyDescent="0.25">
      <c r="A1226" s="201" t="s">
        <v>22</v>
      </c>
      <c r="B1226" s="3"/>
      <c r="C1226" s="3" t="s">
        <v>47</v>
      </c>
      <c r="D1226" s="3" t="s">
        <v>64</v>
      </c>
      <c r="E1226" s="18" t="s">
        <v>430</v>
      </c>
      <c r="F1226" s="18">
        <v>200</v>
      </c>
      <c r="G1226" s="5">
        <v>10</v>
      </c>
      <c r="H1226" s="5">
        <v>10</v>
      </c>
      <c r="I1226" s="5">
        <v>10</v>
      </c>
    </row>
    <row r="1227" spans="1:9" ht="31.5" x14ac:dyDescent="0.25">
      <c r="A1227" s="201" t="s">
        <v>841</v>
      </c>
      <c r="B1227" s="3"/>
      <c r="C1227" s="3" t="s">
        <v>47</v>
      </c>
      <c r="D1227" s="3" t="s">
        <v>64</v>
      </c>
      <c r="E1227" s="20" t="s">
        <v>477</v>
      </c>
      <c r="F1227" s="3"/>
      <c r="G1227" s="5">
        <f>G1228</f>
        <v>635.9</v>
      </c>
      <c r="H1227" s="5">
        <f t="shared" ref="H1227:I1227" si="572">H1228</f>
        <v>2670</v>
      </c>
      <c r="I1227" s="5">
        <f t="shared" si="572"/>
        <v>2670</v>
      </c>
    </row>
    <row r="1228" spans="1:9" x14ac:dyDescent="0.25">
      <c r="A1228" s="201" t="s">
        <v>18</v>
      </c>
      <c r="B1228" s="3"/>
      <c r="C1228" s="3" t="s">
        <v>47</v>
      </c>
      <c r="D1228" s="3" t="s">
        <v>64</v>
      </c>
      <c r="E1228" s="20" t="s">
        <v>799</v>
      </c>
      <c r="F1228" s="3"/>
      <c r="G1228" s="5">
        <f>G1229+G1230</f>
        <v>635.9</v>
      </c>
      <c r="H1228" s="5">
        <f t="shared" ref="H1228:I1228" si="573">H1229+H1230</f>
        <v>2670</v>
      </c>
      <c r="I1228" s="5">
        <f t="shared" si="573"/>
        <v>2670</v>
      </c>
    </row>
    <row r="1229" spans="1:9" ht="31.5" x14ac:dyDescent="0.25">
      <c r="A1229" s="201" t="s">
        <v>22</v>
      </c>
      <c r="B1229" s="3"/>
      <c r="C1229" s="3" t="s">
        <v>47</v>
      </c>
      <c r="D1229" s="3" t="s">
        <v>64</v>
      </c>
      <c r="E1229" s="20" t="s">
        <v>799</v>
      </c>
      <c r="F1229" s="3" t="s">
        <v>32</v>
      </c>
      <c r="G1229" s="5">
        <v>387.9</v>
      </c>
      <c r="H1229" s="5">
        <v>2490</v>
      </c>
      <c r="I1229" s="5">
        <v>2490</v>
      </c>
    </row>
    <row r="1230" spans="1:9" x14ac:dyDescent="0.25">
      <c r="A1230" s="201" t="s">
        <v>19</v>
      </c>
      <c r="B1230" s="3"/>
      <c r="C1230" s="3" t="s">
        <v>47</v>
      </c>
      <c r="D1230" s="3" t="s">
        <v>64</v>
      </c>
      <c r="E1230" s="20" t="s">
        <v>799</v>
      </c>
      <c r="F1230" s="3" t="s">
        <v>39</v>
      </c>
      <c r="G1230" s="5">
        <v>248</v>
      </c>
      <c r="H1230" s="5">
        <v>180</v>
      </c>
      <c r="I1230" s="5">
        <v>180</v>
      </c>
    </row>
    <row r="1231" spans="1:9" ht="47.25" x14ac:dyDescent="0.25">
      <c r="A1231" s="201" t="s">
        <v>828</v>
      </c>
      <c r="B1231" s="3"/>
      <c r="C1231" s="3" t="s">
        <v>47</v>
      </c>
      <c r="D1231" s="202" t="s">
        <v>64</v>
      </c>
      <c r="E1231" s="3" t="s">
        <v>451</v>
      </c>
      <c r="F1231" s="202"/>
      <c r="G1231" s="5">
        <f>G1232</f>
        <v>828.5</v>
      </c>
      <c r="H1231" s="5">
        <f t="shared" ref="H1231:I1232" si="574">H1232</f>
        <v>1350</v>
      </c>
      <c r="I1231" s="5">
        <f t="shared" si="574"/>
        <v>2350</v>
      </c>
    </row>
    <row r="1232" spans="1:9" x14ac:dyDescent="0.25">
      <c r="A1232" s="201" t="s">
        <v>18</v>
      </c>
      <c r="B1232" s="20"/>
      <c r="C1232" s="3" t="s">
        <v>47</v>
      </c>
      <c r="D1232" s="3" t="s">
        <v>64</v>
      </c>
      <c r="E1232" s="3" t="s">
        <v>452</v>
      </c>
      <c r="F1232" s="3"/>
      <c r="G1232" s="5">
        <f>G1233</f>
        <v>828.5</v>
      </c>
      <c r="H1232" s="5">
        <f t="shared" si="574"/>
        <v>1350</v>
      </c>
      <c r="I1232" s="5">
        <f t="shared" si="574"/>
        <v>2350</v>
      </c>
    </row>
    <row r="1233" spans="1:9" ht="31.5" x14ac:dyDescent="0.25">
      <c r="A1233" s="201" t="s">
        <v>22</v>
      </c>
      <c r="B1233" s="20"/>
      <c r="C1233" s="3" t="s">
        <v>47</v>
      </c>
      <c r="D1233" s="3" t="s">
        <v>64</v>
      </c>
      <c r="E1233" s="3" t="s">
        <v>452</v>
      </c>
      <c r="F1233" s="3" t="s">
        <v>32</v>
      </c>
      <c r="G1233" s="5">
        <v>828.5</v>
      </c>
      <c r="H1233" s="5">
        <v>1350</v>
      </c>
      <c r="I1233" s="5">
        <v>2350</v>
      </c>
    </row>
    <row r="1234" spans="1:9" ht="47.25" x14ac:dyDescent="0.25">
      <c r="A1234" s="201" t="s">
        <v>842</v>
      </c>
      <c r="B1234" s="3"/>
      <c r="C1234" s="3" t="s">
        <v>47</v>
      </c>
      <c r="D1234" s="202" t="s">
        <v>64</v>
      </c>
      <c r="E1234" s="3" t="s">
        <v>468</v>
      </c>
      <c r="F1234" s="202"/>
      <c r="G1234" s="5">
        <f>G1235+G1239+G1241+G1244+G1247+G1249</f>
        <v>111831</v>
      </c>
      <c r="H1234" s="5">
        <f t="shared" ref="H1234:I1234" si="575">H1235+H1239+H1241+H1244+H1247+H1249</f>
        <v>94640.1</v>
      </c>
      <c r="I1234" s="5">
        <f t="shared" si="575"/>
        <v>94706.8</v>
      </c>
    </row>
    <row r="1235" spans="1:9" x14ac:dyDescent="0.25">
      <c r="A1235" s="201" t="s">
        <v>248</v>
      </c>
      <c r="B1235" s="3"/>
      <c r="C1235" s="3" t="s">
        <v>47</v>
      </c>
      <c r="D1235" s="3" t="s">
        <v>64</v>
      </c>
      <c r="E1235" s="18" t="s">
        <v>843</v>
      </c>
      <c r="F1235" s="3"/>
      <c r="G1235" s="5">
        <f>G1236+G1237+G1238</f>
        <v>72905.5</v>
      </c>
      <c r="H1235" s="5">
        <f t="shared" ref="H1235:I1235" si="576">H1236+H1237+H1238</f>
        <v>66387</v>
      </c>
      <c r="I1235" s="5">
        <f t="shared" si="576"/>
        <v>66453.7</v>
      </c>
    </row>
    <row r="1236" spans="1:9" ht="47.25" x14ac:dyDescent="0.25">
      <c r="A1236" s="2" t="s">
        <v>21</v>
      </c>
      <c r="B1236" s="3"/>
      <c r="C1236" s="3" t="s">
        <v>47</v>
      </c>
      <c r="D1236" s="3" t="s">
        <v>64</v>
      </c>
      <c r="E1236" s="18" t="s">
        <v>843</v>
      </c>
      <c r="F1236" s="3" t="s">
        <v>31</v>
      </c>
      <c r="G1236" s="5">
        <v>66781.8</v>
      </c>
      <c r="H1236" s="5">
        <v>59479.1</v>
      </c>
      <c r="I1236" s="5">
        <v>59479.1</v>
      </c>
    </row>
    <row r="1237" spans="1:9" ht="31.5" x14ac:dyDescent="0.25">
      <c r="A1237" s="201" t="s">
        <v>22</v>
      </c>
      <c r="B1237" s="3"/>
      <c r="C1237" s="3" t="s">
        <v>47</v>
      </c>
      <c r="D1237" s="3" t="s">
        <v>64</v>
      </c>
      <c r="E1237" s="18" t="s">
        <v>843</v>
      </c>
      <c r="F1237" s="3" t="s">
        <v>32</v>
      </c>
      <c r="G1237" s="5">
        <v>5963.2</v>
      </c>
      <c r="H1237" s="5">
        <v>6744.7</v>
      </c>
      <c r="I1237" s="5">
        <v>6811.4</v>
      </c>
    </row>
    <row r="1238" spans="1:9" x14ac:dyDescent="0.25">
      <c r="A1238" s="201" t="s">
        <v>10</v>
      </c>
      <c r="B1238" s="3"/>
      <c r="C1238" s="3" t="s">
        <v>47</v>
      </c>
      <c r="D1238" s="3" t="s">
        <v>64</v>
      </c>
      <c r="E1238" s="18" t="s">
        <v>843</v>
      </c>
      <c r="F1238" s="3" t="s">
        <v>36</v>
      </c>
      <c r="G1238" s="5">
        <v>160.5</v>
      </c>
      <c r="H1238" s="5">
        <v>163.19999999999999</v>
      </c>
      <c r="I1238" s="5">
        <v>163.19999999999999</v>
      </c>
    </row>
    <row r="1239" spans="1:9" x14ac:dyDescent="0.25">
      <c r="A1239" s="201" t="s">
        <v>18</v>
      </c>
      <c r="B1239" s="20"/>
      <c r="C1239" s="3" t="s">
        <v>47</v>
      </c>
      <c r="D1239" s="3" t="s">
        <v>64</v>
      </c>
      <c r="E1239" s="3" t="s">
        <v>844</v>
      </c>
      <c r="F1239" s="3"/>
      <c r="G1239" s="5">
        <f>G1240</f>
        <v>240</v>
      </c>
      <c r="H1239" s="5">
        <f t="shared" ref="H1239:I1239" si="577">H1240</f>
        <v>0</v>
      </c>
      <c r="I1239" s="5">
        <f t="shared" si="577"/>
        <v>0</v>
      </c>
    </row>
    <row r="1240" spans="1:9" ht="31.5" x14ac:dyDescent="0.25">
      <c r="A1240" s="201" t="s">
        <v>22</v>
      </c>
      <c r="B1240" s="20"/>
      <c r="C1240" s="3" t="s">
        <v>47</v>
      </c>
      <c r="D1240" s="3" t="s">
        <v>64</v>
      </c>
      <c r="E1240" s="3" t="s">
        <v>844</v>
      </c>
      <c r="F1240" s="3" t="s">
        <v>32</v>
      </c>
      <c r="G1240" s="5">
        <v>240</v>
      </c>
      <c r="H1240" s="5">
        <v>0</v>
      </c>
      <c r="I1240" s="5">
        <v>0</v>
      </c>
    </row>
    <row r="1241" spans="1:9" x14ac:dyDescent="0.25">
      <c r="A1241" s="73" t="s">
        <v>27</v>
      </c>
      <c r="B1241" s="71"/>
      <c r="C1241" s="71" t="s">
        <v>47</v>
      </c>
      <c r="D1241" s="71" t="s">
        <v>64</v>
      </c>
      <c r="E1241" s="155" t="s">
        <v>845</v>
      </c>
      <c r="F1241" s="71"/>
      <c r="G1241" s="5">
        <f>G1242+G1243</f>
        <v>35956.9</v>
      </c>
      <c r="H1241" s="5">
        <f t="shared" ref="H1241:I1241" si="578">H1242+H1243</f>
        <v>25432.699999999997</v>
      </c>
      <c r="I1241" s="5">
        <f t="shared" si="578"/>
        <v>25432.699999999997</v>
      </c>
    </row>
    <row r="1242" spans="1:9" ht="47.25" x14ac:dyDescent="0.25">
      <c r="A1242" s="73" t="s">
        <v>21</v>
      </c>
      <c r="B1242" s="71"/>
      <c r="C1242" s="71" t="s">
        <v>47</v>
      </c>
      <c r="D1242" s="71" t="s">
        <v>64</v>
      </c>
      <c r="E1242" s="155" t="s">
        <v>845</v>
      </c>
      <c r="F1242" s="71" t="s">
        <v>31</v>
      </c>
      <c r="G1242" s="5">
        <v>35955.9</v>
      </c>
      <c r="H1242" s="5">
        <v>25431.699999999997</v>
      </c>
      <c r="I1242" s="5">
        <v>25431.699999999997</v>
      </c>
    </row>
    <row r="1243" spans="1:9" ht="31.5" x14ac:dyDescent="0.25">
      <c r="A1243" s="73" t="s">
        <v>22</v>
      </c>
      <c r="B1243" s="71"/>
      <c r="C1243" s="71" t="s">
        <v>47</v>
      </c>
      <c r="D1243" s="71" t="s">
        <v>64</v>
      </c>
      <c r="E1243" s="155" t="s">
        <v>845</v>
      </c>
      <c r="F1243" s="71" t="s">
        <v>32</v>
      </c>
      <c r="G1243" s="5">
        <v>1</v>
      </c>
      <c r="H1243" s="5">
        <v>1</v>
      </c>
      <c r="I1243" s="5">
        <v>1</v>
      </c>
    </row>
    <row r="1244" spans="1:9" ht="15" customHeight="1" x14ac:dyDescent="0.25">
      <c r="A1244" s="73" t="s">
        <v>35</v>
      </c>
      <c r="B1244" s="71"/>
      <c r="C1244" s="71" t="s">
        <v>47</v>
      </c>
      <c r="D1244" s="71" t="s">
        <v>64</v>
      </c>
      <c r="E1244" s="155" t="s">
        <v>846</v>
      </c>
      <c r="F1244" s="71"/>
      <c r="G1244" s="5">
        <f>G1245+G1246</f>
        <v>354.8</v>
      </c>
      <c r="H1244" s="5">
        <v>578</v>
      </c>
      <c r="I1244" s="5">
        <v>578</v>
      </c>
    </row>
    <row r="1245" spans="1:9" ht="31.5" x14ac:dyDescent="0.25">
      <c r="A1245" s="73" t="s">
        <v>22</v>
      </c>
      <c r="B1245" s="71"/>
      <c r="C1245" s="71" t="s">
        <v>47</v>
      </c>
      <c r="D1245" s="71" t="s">
        <v>64</v>
      </c>
      <c r="E1245" s="155" t="s">
        <v>846</v>
      </c>
      <c r="F1245" s="71" t="s">
        <v>32</v>
      </c>
      <c r="G1245" s="5">
        <v>353.3</v>
      </c>
      <c r="H1245" s="5">
        <v>576.5</v>
      </c>
      <c r="I1245" s="5">
        <v>576.5</v>
      </c>
    </row>
    <row r="1246" spans="1:9" x14ac:dyDescent="0.25">
      <c r="A1246" s="201" t="s">
        <v>10</v>
      </c>
      <c r="B1246" s="71"/>
      <c r="C1246" s="71" t="s">
        <v>47</v>
      </c>
      <c r="D1246" s="71" t="s">
        <v>64</v>
      </c>
      <c r="E1246" s="155" t="s">
        <v>846</v>
      </c>
      <c r="F1246" s="71" t="s">
        <v>36</v>
      </c>
      <c r="G1246" s="5">
        <v>1.5</v>
      </c>
      <c r="H1246" s="5">
        <v>1.5</v>
      </c>
      <c r="I1246" s="5">
        <v>1.5</v>
      </c>
    </row>
    <row r="1247" spans="1:9" ht="31.5" x14ac:dyDescent="0.25">
      <c r="A1247" s="73" t="s">
        <v>37</v>
      </c>
      <c r="B1247" s="71"/>
      <c r="C1247" s="71" t="s">
        <v>47</v>
      </c>
      <c r="D1247" s="71" t="s">
        <v>64</v>
      </c>
      <c r="E1247" s="155" t="s">
        <v>847</v>
      </c>
      <c r="F1247" s="71"/>
      <c r="G1247" s="5">
        <f>G1248</f>
        <v>1392</v>
      </c>
      <c r="H1247" s="5">
        <f t="shared" ref="H1247:I1247" si="579">H1248</f>
        <v>1082.3</v>
      </c>
      <c r="I1247" s="5">
        <f t="shared" si="579"/>
        <v>1082.3</v>
      </c>
    </row>
    <row r="1248" spans="1:9" ht="31.5" x14ac:dyDescent="0.25">
      <c r="A1248" s="73" t="s">
        <v>22</v>
      </c>
      <c r="B1248" s="71"/>
      <c r="C1248" s="71" t="s">
        <v>47</v>
      </c>
      <c r="D1248" s="71" t="s">
        <v>64</v>
      </c>
      <c r="E1248" s="155" t="s">
        <v>847</v>
      </c>
      <c r="F1248" s="71" t="s">
        <v>32</v>
      </c>
      <c r="G1248" s="5">
        <v>1392</v>
      </c>
      <c r="H1248" s="5">
        <v>1082.3</v>
      </c>
      <c r="I1248" s="5">
        <v>1082.3</v>
      </c>
    </row>
    <row r="1249" spans="1:9" ht="31.5" x14ac:dyDescent="0.25">
      <c r="A1249" s="73" t="s">
        <v>475</v>
      </c>
      <c r="B1249" s="71"/>
      <c r="C1249" s="71" t="s">
        <v>47</v>
      </c>
      <c r="D1249" s="71" t="s">
        <v>64</v>
      </c>
      <c r="E1249" s="155" t="s">
        <v>848</v>
      </c>
      <c r="F1249" s="71"/>
      <c r="G1249" s="5">
        <f>G1250+G1251</f>
        <v>981.8</v>
      </c>
      <c r="H1249" s="5">
        <f t="shared" ref="H1249:I1249" si="580">H1250+H1251</f>
        <v>1160.0999999999999</v>
      </c>
      <c r="I1249" s="5">
        <f t="shared" si="580"/>
        <v>1160.0999999999999</v>
      </c>
    </row>
    <row r="1250" spans="1:9" ht="31.5" x14ac:dyDescent="0.25">
      <c r="A1250" s="73" t="s">
        <v>22</v>
      </c>
      <c r="B1250" s="71"/>
      <c r="C1250" s="71" t="s">
        <v>47</v>
      </c>
      <c r="D1250" s="71" t="s">
        <v>64</v>
      </c>
      <c r="E1250" s="155" t="s">
        <v>848</v>
      </c>
      <c r="F1250" s="71" t="s">
        <v>32</v>
      </c>
      <c r="G1250" s="5">
        <v>913</v>
      </c>
      <c r="H1250" s="5">
        <v>1090.0999999999999</v>
      </c>
      <c r="I1250" s="5">
        <v>1090.0999999999999</v>
      </c>
    </row>
    <row r="1251" spans="1:9" x14ac:dyDescent="0.25">
      <c r="A1251" s="201" t="s">
        <v>10</v>
      </c>
      <c r="B1251" s="71"/>
      <c r="C1251" s="71" t="s">
        <v>47</v>
      </c>
      <c r="D1251" s="71" t="s">
        <v>64</v>
      </c>
      <c r="E1251" s="155" t="s">
        <v>848</v>
      </c>
      <c r="F1251" s="71" t="s">
        <v>36</v>
      </c>
      <c r="G1251" s="5">
        <v>68.8</v>
      </c>
      <c r="H1251" s="5">
        <v>70</v>
      </c>
      <c r="I1251" s="5">
        <v>70</v>
      </c>
    </row>
    <row r="1252" spans="1:9" ht="31.5" hidden="1" x14ac:dyDescent="0.25">
      <c r="A1252" s="201" t="s">
        <v>432</v>
      </c>
      <c r="B1252" s="3"/>
      <c r="C1252" s="3" t="s">
        <v>47</v>
      </c>
      <c r="D1252" s="202" t="s">
        <v>64</v>
      </c>
      <c r="E1252" s="3" t="s">
        <v>433</v>
      </c>
      <c r="F1252" s="202"/>
      <c r="G1252" s="5">
        <f t="shared" ref="G1252:I1253" si="581">SUM(G1253)</f>
        <v>0</v>
      </c>
      <c r="H1252" s="5">
        <f t="shared" si="581"/>
        <v>0</v>
      </c>
      <c r="I1252" s="5">
        <f t="shared" si="581"/>
        <v>0</v>
      </c>
    </row>
    <row r="1253" spans="1:9" hidden="1" x14ac:dyDescent="0.25">
      <c r="A1253" s="201" t="s">
        <v>18</v>
      </c>
      <c r="B1253" s="3"/>
      <c r="C1253" s="3" t="s">
        <v>47</v>
      </c>
      <c r="D1253" s="3" t="s">
        <v>64</v>
      </c>
      <c r="E1253" s="20" t="s">
        <v>434</v>
      </c>
      <c r="F1253" s="18"/>
      <c r="G1253" s="5">
        <f t="shared" si="581"/>
        <v>0</v>
      </c>
      <c r="H1253" s="5">
        <f t="shared" si="581"/>
        <v>0</v>
      </c>
      <c r="I1253" s="5">
        <f t="shared" si="581"/>
        <v>0</v>
      </c>
    </row>
    <row r="1254" spans="1:9" ht="31.5" hidden="1" x14ac:dyDescent="0.25">
      <c r="A1254" s="201" t="s">
        <v>22</v>
      </c>
      <c r="B1254" s="3"/>
      <c r="C1254" s="3" t="s">
        <v>47</v>
      </c>
      <c r="D1254" s="3" t="s">
        <v>64</v>
      </c>
      <c r="E1254" s="20" t="s">
        <v>434</v>
      </c>
      <c r="F1254" s="18">
        <v>200</v>
      </c>
      <c r="G1254" s="5"/>
      <c r="H1254" s="5"/>
      <c r="I1254" s="5"/>
    </row>
    <row r="1255" spans="1:9" x14ac:dyDescent="0.25">
      <c r="A1255" s="201" t="s">
        <v>13</v>
      </c>
      <c r="B1255" s="3"/>
      <c r="C1255" s="3" t="s">
        <v>14</v>
      </c>
      <c r="D1255" s="3" t="s">
        <v>15</v>
      </c>
      <c r="E1255" s="3"/>
      <c r="F1255" s="3"/>
      <c r="G1255" s="5">
        <f>SUM(G1262+G1256)</f>
        <v>77068.100000000006</v>
      </c>
      <c r="H1255" s="5">
        <f>SUM(H1262+H1256)</f>
        <v>83921.799999999988</v>
      </c>
      <c r="I1255" s="5">
        <f>SUM(I1262+I1256)</f>
        <v>83921.799999999988</v>
      </c>
    </row>
    <row r="1256" spans="1:9" x14ac:dyDescent="0.25">
      <c r="A1256" s="201" t="s">
        <v>23</v>
      </c>
      <c r="B1256" s="3"/>
      <c r="C1256" s="3" t="s">
        <v>14</v>
      </c>
      <c r="D1256" s="3" t="s">
        <v>24</v>
      </c>
      <c r="E1256" s="3"/>
      <c r="F1256" s="3"/>
      <c r="G1256" s="5">
        <f>G1257</f>
        <v>4000</v>
      </c>
      <c r="H1256" s="5">
        <f t="shared" ref="H1256:I1260" si="582">H1257</f>
        <v>5000</v>
      </c>
      <c r="I1256" s="5">
        <f t="shared" si="582"/>
        <v>5000</v>
      </c>
    </row>
    <row r="1257" spans="1:9" s="96" customFormat="1" ht="31.5" x14ac:dyDescent="0.25">
      <c r="A1257" s="88" t="s">
        <v>423</v>
      </c>
      <c r="B1257" s="97"/>
      <c r="C1257" s="93" t="s">
        <v>14</v>
      </c>
      <c r="D1257" s="93" t="s">
        <v>24</v>
      </c>
      <c r="E1257" s="94" t="s">
        <v>280</v>
      </c>
      <c r="F1257" s="94"/>
      <c r="G1257" s="95">
        <f>G1258</f>
        <v>4000</v>
      </c>
      <c r="H1257" s="95">
        <f t="shared" si="582"/>
        <v>5000</v>
      </c>
      <c r="I1257" s="95">
        <f t="shared" si="582"/>
        <v>5000</v>
      </c>
    </row>
    <row r="1258" spans="1:9" x14ac:dyDescent="0.25">
      <c r="A1258" s="201" t="s">
        <v>162</v>
      </c>
      <c r="B1258" s="3"/>
      <c r="C1258" s="3" t="s">
        <v>14</v>
      </c>
      <c r="D1258" s="3" t="s">
        <v>24</v>
      </c>
      <c r="E1258" s="20" t="s">
        <v>424</v>
      </c>
      <c r="F1258" s="3"/>
      <c r="G1258" s="5">
        <f>G1259</f>
        <v>4000</v>
      </c>
      <c r="H1258" s="5">
        <f t="shared" si="582"/>
        <v>5000</v>
      </c>
      <c r="I1258" s="5">
        <f t="shared" si="582"/>
        <v>5000</v>
      </c>
    </row>
    <row r="1259" spans="1:9" ht="31.5" x14ac:dyDescent="0.25">
      <c r="A1259" s="201" t="s">
        <v>450</v>
      </c>
      <c r="B1259" s="3"/>
      <c r="C1259" s="3" t="s">
        <v>14</v>
      </c>
      <c r="D1259" s="3" t="s">
        <v>24</v>
      </c>
      <c r="E1259" s="18" t="s">
        <v>477</v>
      </c>
      <c r="F1259" s="3"/>
      <c r="G1259" s="5">
        <f>G1260</f>
        <v>4000</v>
      </c>
      <c r="H1259" s="5">
        <f t="shared" si="582"/>
        <v>5000</v>
      </c>
      <c r="I1259" s="5">
        <f t="shared" si="582"/>
        <v>5000</v>
      </c>
    </row>
    <row r="1260" spans="1:9" ht="47.25" x14ac:dyDescent="0.25">
      <c r="A1260" s="13" t="s">
        <v>476</v>
      </c>
      <c r="B1260" s="3"/>
      <c r="C1260" s="3" t="s">
        <v>14</v>
      </c>
      <c r="D1260" s="3" t="s">
        <v>24</v>
      </c>
      <c r="E1260" s="18" t="s">
        <v>859</v>
      </c>
      <c r="F1260" s="3"/>
      <c r="G1260" s="5">
        <f>G1261</f>
        <v>4000</v>
      </c>
      <c r="H1260" s="5">
        <f t="shared" si="582"/>
        <v>5000</v>
      </c>
      <c r="I1260" s="5">
        <f t="shared" si="582"/>
        <v>5000</v>
      </c>
    </row>
    <row r="1261" spans="1:9" x14ac:dyDescent="0.25">
      <c r="A1261" s="201" t="s">
        <v>19</v>
      </c>
      <c r="B1261" s="3"/>
      <c r="C1261" s="3" t="s">
        <v>14</v>
      </c>
      <c r="D1261" s="3" t="s">
        <v>24</v>
      </c>
      <c r="E1261" s="18" t="s">
        <v>859</v>
      </c>
      <c r="F1261" s="3" t="s">
        <v>39</v>
      </c>
      <c r="G1261" s="5">
        <v>4000</v>
      </c>
      <c r="H1261" s="5">
        <v>5000</v>
      </c>
      <c r="I1261" s="5">
        <v>5000</v>
      </c>
    </row>
    <row r="1262" spans="1:9" x14ac:dyDescent="0.25">
      <c r="A1262" s="201" t="s">
        <v>76</v>
      </c>
      <c r="B1262" s="3"/>
      <c r="C1262" s="3" t="s">
        <v>14</v>
      </c>
      <c r="D1262" s="3" t="s">
        <v>7</v>
      </c>
      <c r="E1262" s="3"/>
      <c r="F1262" s="3"/>
      <c r="G1262" s="5">
        <f>G1263</f>
        <v>73068.100000000006</v>
      </c>
      <c r="H1262" s="5">
        <f t="shared" ref="H1262:I1262" si="583">H1263</f>
        <v>78921.799999999988</v>
      </c>
      <c r="I1262" s="5">
        <f t="shared" si="583"/>
        <v>78921.799999999988</v>
      </c>
    </row>
    <row r="1263" spans="1:9" s="96" customFormat="1" ht="31.5" x14ac:dyDescent="0.25">
      <c r="A1263" s="88" t="s">
        <v>423</v>
      </c>
      <c r="B1263" s="97"/>
      <c r="C1263" s="93" t="s">
        <v>14</v>
      </c>
      <c r="D1263" s="93" t="s">
        <v>7</v>
      </c>
      <c r="E1263" s="94" t="s">
        <v>280</v>
      </c>
      <c r="F1263" s="94"/>
      <c r="G1263" s="95">
        <f>G1264+G1277</f>
        <v>73068.100000000006</v>
      </c>
      <c r="H1263" s="95">
        <f>H1264+H1277</f>
        <v>78921.799999999988</v>
      </c>
      <c r="I1263" s="95">
        <f>I1264+I1277</f>
        <v>78921.799999999988</v>
      </c>
    </row>
    <row r="1264" spans="1:9" x14ac:dyDescent="0.25">
      <c r="A1264" s="201" t="s">
        <v>784</v>
      </c>
      <c r="B1264" s="3"/>
      <c r="C1264" s="3" t="s">
        <v>14</v>
      </c>
      <c r="D1264" s="67" t="s">
        <v>7</v>
      </c>
      <c r="E1264" s="20" t="s">
        <v>785</v>
      </c>
      <c r="F1264" s="20"/>
      <c r="G1264" s="7">
        <f>G1265+G1272</f>
        <v>72661.600000000006</v>
      </c>
      <c r="H1264" s="7">
        <f>H1265+H1272</f>
        <v>78336.799999999988</v>
      </c>
      <c r="I1264" s="7">
        <f>I1265+I1272</f>
        <v>78336.799999999988</v>
      </c>
    </row>
    <row r="1265" spans="1:9" ht="31.5" x14ac:dyDescent="0.25">
      <c r="A1265" s="201" t="s">
        <v>786</v>
      </c>
      <c r="B1265" s="67"/>
      <c r="C1265" s="67" t="s">
        <v>14</v>
      </c>
      <c r="D1265" s="67" t="s">
        <v>7</v>
      </c>
      <c r="E1265" s="68" t="s">
        <v>787</v>
      </c>
      <c r="F1265" s="20"/>
      <c r="G1265" s="7">
        <f>G1266+G1268+G1270</f>
        <v>41297.9</v>
      </c>
      <c r="H1265" s="7">
        <f>H1266+H1268+H1270</f>
        <v>43870.5</v>
      </c>
      <c r="I1265" s="7">
        <f>I1266+I1268+I1270</f>
        <v>43870.5</v>
      </c>
    </row>
    <row r="1266" spans="1:9" ht="78.75" x14ac:dyDescent="0.25">
      <c r="A1266" s="201" t="s">
        <v>849</v>
      </c>
      <c r="B1266" s="3"/>
      <c r="C1266" s="3" t="s">
        <v>14</v>
      </c>
      <c r="D1266" s="3" t="s">
        <v>7</v>
      </c>
      <c r="E1266" s="20" t="s">
        <v>850</v>
      </c>
      <c r="F1266" s="3"/>
      <c r="G1266" s="7">
        <f>G1267</f>
        <v>36337</v>
      </c>
      <c r="H1266" s="7">
        <f>H1267</f>
        <v>38837</v>
      </c>
      <c r="I1266" s="7">
        <f>I1267</f>
        <v>38837</v>
      </c>
    </row>
    <row r="1267" spans="1:9" x14ac:dyDescent="0.25">
      <c r="A1267" s="201" t="s">
        <v>19</v>
      </c>
      <c r="B1267" s="3"/>
      <c r="C1267" s="3" t="s">
        <v>14</v>
      </c>
      <c r="D1267" s="3" t="s">
        <v>7</v>
      </c>
      <c r="E1267" s="20" t="s">
        <v>850</v>
      </c>
      <c r="F1267" s="3" t="s">
        <v>39</v>
      </c>
      <c r="G1267" s="7">
        <v>36337</v>
      </c>
      <c r="H1267" s="7">
        <v>38837</v>
      </c>
      <c r="I1267" s="7">
        <v>38837</v>
      </c>
    </row>
    <row r="1268" spans="1:9" ht="78.75" x14ac:dyDescent="0.25">
      <c r="A1268" s="152" t="s">
        <v>443</v>
      </c>
      <c r="B1268" s="3"/>
      <c r="C1268" s="3" t="s">
        <v>14</v>
      </c>
      <c r="D1268" s="3" t="s">
        <v>7</v>
      </c>
      <c r="E1268" s="20" t="s">
        <v>816</v>
      </c>
      <c r="F1268" s="70"/>
      <c r="G1268" s="70">
        <f>SUM(G1269)</f>
        <v>234.1</v>
      </c>
      <c r="H1268" s="70">
        <f>SUM(H1269)</f>
        <v>376.7</v>
      </c>
      <c r="I1268" s="70">
        <f>SUM(I1269)</f>
        <v>376.7</v>
      </c>
    </row>
    <row r="1269" spans="1:9" x14ac:dyDescent="0.25">
      <c r="A1269" s="201" t="s">
        <v>19</v>
      </c>
      <c r="B1269" s="3"/>
      <c r="C1269" s="3" t="s">
        <v>14</v>
      </c>
      <c r="D1269" s="3" t="s">
        <v>7</v>
      </c>
      <c r="E1269" s="20" t="s">
        <v>816</v>
      </c>
      <c r="F1269" s="70" t="s">
        <v>39</v>
      </c>
      <c r="G1269" s="70">
        <v>234.1</v>
      </c>
      <c r="H1269" s="70">
        <v>376.7</v>
      </c>
      <c r="I1269" s="70">
        <v>376.7</v>
      </c>
    </row>
    <row r="1270" spans="1:9" ht="94.5" x14ac:dyDescent="0.25">
      <c r="A1270" s="201" t="s">
        <v>851</v>
      </c>
      <c r="B1270" s="3"/>
      <c r="C1270" s="3" t="s">
        <v>14</v>
      </c>
      <c r="D1270" s="3" t="s">
        <v>7</v>
      </c>
      <c r="E1270" s="20" t="s">
        <v>852</v>
      </c>
      <c r="F1270" s="3"/>
      <c r="G1270" s="7">
        <f>G1271</f>
        <v>4726.8</v>
      </c>
      <c r="H1270" s="7">
        <f>H1271</f>
        <v>4656.8</v>
      </c>
      <c r="I1270" s="7">
        <f>I1271</f>
        <v>4656.8</v>
      </c>
    </row>
    <row r="1271" spans="1:9" x14ac:dyDescent="0.25">
      <c r="A1271" s="201" t="s">
        <v>19</v>
      </c>
      <c r="B1271" s="3"/>
      <c r="C1271" s="3" t="s">
        <v>14</v>
      </c>
      <c r="D1271" s="3" t="s">
        <v>7</v>
      </c>
      <c r="E1271" s="20" t="s">
        <v>852</v>
      </c>
      <c r="F1271" s="3" t="s">
        <v>39</v>
      </c>
      <c r="G1271" s="7">
        <v>4726.8</v>
      </c>
      <c r="H1271" s="7">
        <v>4656.8</v>
      </c>
      <c r="I1271" s="7">
        <v>4656.8</v>
      </c>
    </row>
    <row r="1272" spans="1:9" ht="31.5" x14ac:dyDescent="0.25">
      <c r="A1272" s="201" t="s">
        <v>789</v>
      </c>
      <c r="B1272" s="3"/>
      <c r="C1272" s="67" t="s">
        <v>14</v>
      </c>
      <c r="D1272" s="67" t="s">
        <v>7</v>
      </c>
      <c r="E1272" s="20" t="s">
        <v>790</v>
      </c>
      <c r="F1272" s="3"/>
      <c r="G1272" s="7">
        <f>G1273+G1275</f>
        <v>31363.699999999997</v>
      </c>
      <c r="H1272" s="7">
        <f>H1273+H1275</f>
        <v>34466.299999999996</v>
      </c>
      <c r="I1272" s="7">
        <f>I1273+I1275</f>
        <v>34466.299999999996</v>
      </c>
    </row>
    <row r="1273" spans="1:9" ht="78.75" x14ac:dyDescent="0.25">
      <c r="A1273" s="201" t="s">
        <v>853</v>
      </c>
      <c r="B1273" s="3"/>
      <c r="C1273" s="3" t="s">
        <v>14</v>
      </c>
      <c r="D1273" s="3" t="s">
        <v>7</v>
      </c>
      <c r="E1273" s="20" t="s">
        <v>854</v>
      </c>
      <c r="F1273" s="3"/>
      <c r="G1273" s="7">
        <f>G1274</f>
        <v>29039.1</v>
      </c>
      <c r="H1273" s="7">
        <f>H1274</f>
        <v>31039.1</v>
      </c>
      <c r="I1273" s="7">
        <f>I1274</f>
        <v>31039.1</v>
      </c>
    </row>
    <row r="1274" spans="1:9" x14ac:dyDescent="0.25">
      <c r="A1274" s="201" t="s">
        <v>19</v>
      </c>
      <c r="B1274" s="202"/>
      <c r="C1274" s="3" t="s">
        <v>14</v>
      </c>
      <c r="D1274" s="3" t="s">
        <v>7</v>
      </c>
      <c r="E1274" s="20" t="s">
        <v>854</v>
      </c>
      <c r="F1274" s="3">
        <v>300</v>
      </c>
      <c r="G1274" s="7">
        <v>29039.1</v>
      </c>
      <c r="H1274" s="7">
        <v>31039.1</v>
      </c>
      <c r="I1274" s="7">
        <v>31039.1</v>
      </c>
    </row>
    <row r="1275" spans="1:9" ht="78.75" x14ac:dyDescent="0.25">
      <c r="A1275" s="201" t="s">
        <v>855</v>
      </c>
      <c r="B1275" s="3"/>
      <c r="C1275" s="3" t="s">
        <v>14</v>
      </c>
      <c r="D1275" s="3" t="s">
        <v>7</v>
      </c>
      <c r="E1275" s="20" t="s">
        <v>856</v>
      </c>
      <c r="F1275" s="3"/>
      <c r="G1275" s="5">
        <f>G1276</f>
        <v>2324.6</v>
      </c>
      <c r="H1275" s="5">
        <f>H1276</f>
        <v>3427.2</v>
      </c>
      <c r="I1275" s="5">
        <f>I1276</f>
        <v>3427.2</v>
      </c>
    </row>
    <row r="1276" spans="1:9" x14ac:dyDescent="0.25">
      <c r="A1276" s="201" t="s">
        <v>19</v>
      </c>
      <c r="B1276" s="3"/>
      <c r="C1276" s="3" t="s">
        <v>14</v>
      </c>
      <c r="D1276" s="3" t="s">
        <v>7</v>
      </c>
      <c r="E1276" s="20" t="s">
        <v>856</v>
      </c>
      <c r="F1276" s="3" t="s">
        <v>39</v>
      </c>
      <c r="G1276" s="5">
        <v>2324.6</v>
      </c>
      <c r="H1276" s="5">
        <f>1927.2+1500</f>
        <v>3427.2</v>
      </c>
      <c r="I1276" s="5">
        <f>1927.2+1500</f>
        <v>3427.2</v>
      </c>
    </row>
    <row r="1277" spans="1:9" x14ac:dyDescent="0.25">
      <c r="A1277" s="201" t="s">
        <v>162</v>
      </c>
      <c r="B1277" s="3"/>
      <c r="C1277" s="3" t="s">
        <v>14</v>
      </c>
      <c r="D1277" s="3" t="s">
        <v>7</v>
      </c>
      <c r="E1277" s="20" t="s">
        <v>424</v>
      </c>
      <c r="F1277" s="3"/>
      <c r="G1277" s="7">
        <f t="shared" ref="G1277:I1278" si="584">G1278</f>
        <v>406.5</v>
      </c>
      <c r="H1277" s="7">
        <f t="shared" si="584"/>
        <v>585</v>
      </c>
      <c r="I1277" s="7">
        <f t="shared" si="584"/>
        <v>585</v>
      </c>
    </row>
    <row r="1278" spans="1:9" ht="31.5" x14ac:dyDescent="0.25">
      <c r="A1278" s="201" t="s">
        <v>826</v>
      </c>
      <c r="B1278" s="3"/>
      <c r="C1278" s="3" t="s">
        <v>14</v>
      </c>
      <c r="D1278" s="3" t="s">
        <v>7</v>
      </c>
      <c r="E1278" s="20" t="s">
        <v>425</v>
      </c>
      <c r="F1278" s="3"/>
      <c r="G1278" s="7">
        <f t="shared" si="584"/>
        <v>406.5</v>
      </c>
      <c r="H1278" s="7">
        <f t="shared" si="584"/>
        <v>585</v>
      </c>
      <c r="I1278" s="7">
        <f t="shared" si="584"/>
        <v>585</v>
      </c>
    </row>
    <row r="1279" spans="1:9" x14ac:dyDescent="0.25">
      <c r="A1279" s="201" t="s">
        <v>248</v>
      </c>
      <c r="B1279" s="3"/>
      <c r="C1279" s="3" t="s">
        <v>14</v>
      </c>
      <c r="D1279" s="3" t="s">
        <v>7</v>
      </c>
      <c r="E1279" s="20" t="s">
        <v>427</v>
      </c>
      <c r="F1279" s="20"/>
      <c r="G1279" s="5">
        <f>SUM(G1280:G1281)</f>
        <v>406.5</v>
      </c>
      <c r="H1279" s="5">
        <f>SUM(H1280:H1281)</f>
        <v>585</v>
      </c>
      <c r="I1279" s="5">
        <f>SUM(I1280:I1281)</f>
        <v>585</v>
      </c>
    </row>
    <row r="1280" spans="1:9" x14ac:dyDescent="0.25">
      <c r="A1280" s="201" t="s">
        <v>19</v>
      </c>
      <c r="B1280" s="20"/>
      <c r="C1280" s="3" t="s">
        <v>14</v>
      </c>
      <c r="D1280" s="3" t="s">
        <v>7</v>
      </c>
      <c r="E1280" s="20" t="s">
        <v>427</v>
      </c>
      <c r="F1280" s="20">
        <v>300</v>
      </c>
      <c r="G1280" s="7">
        <v>162.4</v>
      </c>
      <c r="H1280" s="7">
        <v>194.6</v>
      </c>
      <c r="I1280" s="7">
        <v>194.6</v>
      </c>
    </row>
    <row r="1281" spans="1:9" ht="31.5" x14ac:dyDescent="0.25">
      <c r="A1281" s="201" t="s">
        <v>90</v>
      </c>
      <c r="B1281" s="20"/>
      <c r="C1281" s="3" t="s">
        <v>14</v>
      </c>
      <c r="D1281" s="3" t="s">
        <v>7</v>
      </c>
      <c r="E1281" s="20" t="s">
        <v>427</v>
      </c>
      <c r="F1281" s="20">
        <v>600</v>
      </c>
      <c r="G1281" s="7">
        <v>244.1</v>
      </c>
      <c r="H1281" s="7">
        <v>390.4</v>
      </c>
      <c r="I1281" s="7">
        <v>390.4</v>
      </c>
    </row>
    <row r="1282" spans="1:9" x14ac:dyDescent="0.25">
      <c r="A1282" s="201" t="s">
        <v>98</v>
      </c>
      <c r="B1282" s="3"/>
      <c r="C1282" s="3" t="s">
        <v>62</v>
      </c>
      <c r="D1282" s="3" t="s">
        <v>15</v>
      </c>
      <c r="E1282" s="3"/>
      <c r="F1282" s="3"/>
      <c r="G1282" s="5">
        <f t="shared" ref="G1282:I1287" si="585">SUM(G1283)</f>
        <v>4145.8999999999996</v>
      </c>
      <c r="H1282" s="5">
        <f t="shared" si="585"/>
        <v>3869</v>
      </c>
      <c r="I1282" s="5">
        <f t="shared" si="585"/>
        <v>3869</v>
      </c>
    </row>
    <row r="1283" spans="1:9" x14ac:dyDescent="0.25">
      <c r="A1283" s="201" t="s">
        <v>80</v>
      </c>
      <c r="B1283" s="3"/>
      <c r="C1283" s="3" t="s">
        <v>62</v>
      </c>
      <c r="D1283" s="3" t="s">
        <v>61</v>
      </c>
      <c r="E1283" s="3"/>
      <c r="F1283" s="3"/>
      <c r="G1283" s="5">
        <f t="shared" si="585"/>
        <v>4145.8999999999996</v>
      </c>
      <c r="H1283" s="5">
        <f t="shared" si="585"/>
        <v>3869</v>
      </c>
      <c r="I1283" s="5">
        <f t="shared" si="585"/>
        <v>3869</v>
      </c>
    </row>
    <row r="1284" spans="1:9" s="96" customFormat="1" ht="31.5" x14ac:dyDescent="0.25">
      <c r="A1284" s="88" t="s">
        <v>423</v>
      </c>
      <c r="B1284" s="97"/>
      <c r="C1284" s="93" t="s">
        <v>62</v>
      </c>
      <c r="D1284" s="93" t="s">
        <v>61</v>
      </c>
      <c r="E1284" s="94" t="s">
        <v>280</v>
      </c>
      <c r="F1284" s="94"/>
      <c r="G1284" s="95">
        <f>SUM(G1286)</f>
        <v>4145.8999999999996</v>
      </c>
      <c r="H1284" s="95">
        <f>SUM(H1286)</f>
        <v>3869</v>
      </c>
      <c r="I1284" s="95">
        <f>SUM(I1286)</f>
        <v>3869</v>
      </c>
    </row>
    <row r="1285" spans="1:9" x14ac:dyDescent="0.25">
      <c r="A1285" s="201" t="s">
        <v>162</v>
      </c>
      <c r="B1285" s="3"/>
      <c r="C1285" s="202" t="s">
        <v>62</v>
      </c>
      <c r="D1285" s="202" t="s">
        <v>61</v>
      </c>
      <c r="E1285" s="20" t="s">
        <v>424</v>
      </c>
      <c r="F1285" s="3"/>
      <c r="G1285" s="7">
        <f t="shared" ref="G1285:I1286" si="586">G1286</f>
        <v>4145.8999999999996</v>
      </c>
      <c r="H1285" s="7">
        <f t="shared" si="586"/>
        <v>3869</v>
      </c>
      <c r="I1285" s="7">
        <f t="shared" si="586"/>
        <v>3869</v>
      </c>
    </row>
    <row r="1286" spans="1:9" ht="47.25" x14ac:dyDescent="0.25">
      <c r="A1286" s="201" t="s">
        <v>474</v>
      </c>
      <c r="B1286" s="65"/>
      <c r="C1286" s="202" t="s">
        <v>62</v>
      </c>
      <c r="D1286" s="202" t="s">
        <v>61</v>
      </c>
      <c r="E1286" s="20" t="s">
        <v>468</v>
      </c>
      <c r="F1286" s="20"/>
      <c r="G1286" s="7">
        <f t="shared" si="586"/>
        <v>4145.8999999999996</v>
      </c>
      <c r="H1286" s="7">
        <f t="shared" si="586"/>
        <v>3869</v>
      </c>
      <c r="I1286" s="7">
        <f t="shared" si="586"/>
        <v>3869</v>
      </c>
    </row>
    <row r="1287" spans="1:9" x14ac:dyDescent="0.25">
      <c r="A1287" s="201" t="s">
        <v>248</v>
      </c>
      <c r="B1287" s="65"/>
      <c r="C1287" s="202" t="s">
        <v>62</v>
      </c>
      <c r="D1287" s="202" t="s">
        <v>61</v>
      </c>
      <c r="E1287" s="20" t="s">
        <v>843</v>
      </c>
      <c r="F1287" s="20"/>
      <c r="G1287" s="7">
        <f t="shared" si="585"/>
        <v>4145.8999999999996</v>
      </c>
      <c r="H1287" s="7">
        <f t="shared" si="585"/>
        <v>3869</v>
      </c>
      <c r="I1287" s="7">
        <f t="shared" si="585"/>
        <v>3869</v>
      </c>
    </row>
    <row r="1288" spans="1:9" ht="47.25" x14ac:dyDescent="0.25">
      <c r="A1288" s="2" t="s">
        <v>21</v>
      </c>
      <c r="B1288" s="65"/>
      <c r="C1288" s="202" t="s">
        <v>62</v>
      </c>
      <c r="D1288" s="202" t="s">
        <v>61</v>
      </c>
      <c r="E1288" s="20" t="s">
        <v>843</v>
      </c>
      <c r="F1288" s="20">
        <v>100</v>
      </c>
      <c r="G1288" s="7">
        <v>4145.8999999999996</v>
      </c>
      <c r="H1288" s="7">
        <v>3869</v>
      </c>
      <c r="I1288" s="7">
        <v>3869</v>
      </c>
    </row>
    <row r="1289" spans="1:9" ht="35.25" customHeight="1" x14ac:dyDescent="0.25">
      <c r="A1289" s="121" t="s">
        <v>965</v>
      </c>
      <c r="B1289" s="62" t="s">
        <v>478</v>
      </c>
      <c r="C1289" s="62"/>
      <c r="D1289" s="62"/>
      <c r="E1289" s="62"/>
      <c r="F1289" s="62"/>
      <c r="G1289" s="63">
        <f>G1290+G1322</f>
        <v>553483.1</v>
      </c>
      <c r="H1289" s="63">
        <f t="shared" ref="H1289:I1289" si="587">H1290+H1322</f>
        <v>492404.3</v>
      </c>
      <c r="I1289" s="63">
        <f t="shared" si="587"/>
        <v>547509.1</v>
      </c>
    </row>
    <row r="1290" spans="1:9" x14ac:dyDescent="0.25">
      <c r="A1290" s="201" t="s">
        <v>46</v>
      </c>
      <c r="B1290" s="3"/>
      <c r="C1290" s="3" t="s">
        <v>47</v>
      </c>
      <c r="D1290" s="3"/>
      <c r="E1290" s="3"/>
      <c r="F1290" s="3"/>
      <c r="G1290" s="5">
        <f>G1291+G1314</f>
        <v>192906.50000000003</v>
      </c>
      <c r="H1290" s="5">
        <f t="shared" ref="H1290:I1290" si="588">H1291+H1314</f>
        <v>177174.5</v>
      </c>
      <c r="I1290" s="5">
        <f t="shared" si="588"/>
        <v>196169</v>
      </c>
    </row>
    <row r="1291" spans="1:9" x14ac:dyDescent="0.25">
      <c r="A1291" s="201" t="s">
        <v>48</v>
      </c>
      <c r="B1291" s="3"/>
      <c r="C1291" s="3" t="s">
        <v>47</v>
      </c>
      <c r="D1291" s="3" t="s">
        <v>24</v>
      </c>
      <c r="E1291" s="3"/>
      <c r="F1291" s="3"/>
      <c r="G1291" s="5">
        <f>G1292+G1297</f>
        <v>192603.30000000002</v>
      </c>
      <c r="H1291" s="5">
        <f t="shared" ref="H1291:I1291" si="589">H1292+H1297</f>
        <v>177174.5</v>
      </c>
      <c r="I1291" s="5">
        <f t="shared" si="589"/>
        <v>196169</v>
      </c>
    </row>
    <row r="1292" spans="1:9" ht="31.5" x14ac:dyDescent="0.25">
      <c r="A1292" s="201" t="s">
        <v>213</v>
      </c>
      <c r="B1292" s="3"/>
      <c r="C1292" s="3" t="s">
        <v>47</v>
      </c>
      <c r="D1292" s="3" t="s">
        <v>24</v>
      </c>
      <c r="E1292" s="3" t="s">
        <v>212</v>
      </c>
      <c r="F1292" s="3"/>
      <c r="G1292" s="5">
        <f>G1293</f>
        <v>465</v>
      </c>
      <c r="H1292" s="5">
        <f t="shared" ref="H1292:I1295" si="590">H1293</f>
        <v>0</v>
      </c>
      <c r="I1292" s="5">
        <f t="shared" si="590"/>
        <v>0</v>
      </c>
    </row>
    <row r="1293" spans="1:9" x14ac:dyDescent="0.25">
      <c r="A1293" s="201" t="s">
        <v>162</v>
      </c>
      <c r="B1293" s="3"/>
      <c r="C1293" s="3" t="s">
        <v>47</v>
      </c>
      <c r="D1293" s="3" t="s">
        <v>24</v>
      </c>
      <c r="E1293" s="3" t="s">
        <v>214</v>
      </c>
      <c r="F1293" s="3"/>
      <c r="G1293" s="5">
        <f>G1294</f>
        <v>465</v>
      </c>
      <c r="H1293" s="5">
        <f t="shared" si="590"/>
        <v>0</v>
      </c>
      <c r="I1293" s="5">
        <f t="shared" si="590"/>
        <v>0</v>
      </c>
    </row>
    <row r="1294" spans="1:9" ht="31.5" x14ac:dyDescent="0.25">
      <c r="A1294" s="201" t="s">
        <v>352</v>
      </c>
      <c r="B1294" s="3"/>
      <c r="C1294" s="3" t="s">
        <v>47</v>
      </c>
      <c r="D1294" s="3" t="s">
        <v>24</v>
      </c>
      <c r="E1294" s="3" t="s">
        <v>353</v>
      </c>
      <c r="F1294" s="3"/>
      <c r="G1294" s="5">
        <f>G1295</f>
        <v>465</v>
      </c>
      <c r="H1294" s="5">
        <f t="shared" si="590"/>
        <v>0</v>
      </c>
      <c r="I1294" s="5">
        <f t="shared" si="590"/>
        <v>0</v>
      </c>
    </row>
    <row r="1295" spans="1:9" x14ac:dyDescent="0.25">
      <c r="A1295" s="201" t="s">
        <v>232</v>
      </c>
      <c r="B1295" s="3"/>
      <c r="C1295" s="3" t="s">
        <v>47</v>
      </c>
      <c r="D1295" s="3" t="s">
        <v>24</v>
      </c>
      <c r="E1295" s="3" t="s">
        <v>354</v>
      </c>
      <c r="F1295" s="3"/>
      <c r="G1295" s="5">
        <f>G1296</f>
        <v>465</v>
      </c>
      <c r="H1295" s="5">
        <f t="shared" si="590"/>
        <v>0</v>
      </c>
      <c r="I1295" s="5">
        <f t="shared" si="590"/>
        <v>0</v>
      </c>
    </row>
    <row r="1296" spans="1:9" ht="31.5" x14ac:dyDescent="0.25">
      <c r="A1296" s="201" t="s">
        <v>479</v>
      </c>
      <c r="B1296" s="3"/>
      <c r="C1296" s="3" t="s">
        <v>47</v>
      </c>
      <c r="D1296" s="3" t="s">
        <v>24</v>
      </c>
      <c r="E1296" s="3" t="s">
        <v>354</v>
      </c>
      <c r="F1296" s="3" t="s">
        <v>49</v>
      </c>
      <c r="G1296" s="5">
        <v>465</v>
      </c>
      <c r="H1296" s="5"/>
      <c r="I1296" s="5"/>
    </row>
    <row r="1297" spans="1:9" s="96" customFormat="1" ht="31.5" x14ac:dyDescent="0.25">
      <c r="A1297" s="88" t="s">
        <v>285</v>
      </c>
      <c r="B1297" s="97"/>
      <c r="C1297" s="97" t="s">
        <v>47</v>
      </c>
      <c r="D1297" s="97" t="s">
        <v>24</v>
      </c>
      <c r="E1297" s="97" t="s">
        <v>284</v>
      </c>
      <c r="F1297" s="97"/>
      <c r="G1297" s="98">
        <f>G1298+G1304</f>
        <v>192138.30000000002</v>
      </c>
      <c r="H1297" s="98">
        <f t="shared" ref="H1297:I1297" si="591">H1298+H1304</f>
        <v>177174.5</v>
      </c>
      <c r="I1297" s="98">
        <f t="shared" si="591"/>
        <v>196169</v>
      </c>
    </row>
    <row r="1298" spans="1:9" x14ac:dyDescent="0.25">
      <c r="A1298" s="201" t="s">
        <v>205</v>
      </c>
      <c r="B1298" s="3"/>
      <c r="C1298" s="3" t="s">
        <v>47</v>
      </c>
      <c r="D1298" s="3" t="s">
        <v>24</v>
      </c>
      <c r="E1298" s="3" t="s">
        <v>480</v>
      </c>
      <c r="F1298" s="3"/>
      <c r="G1298" s="5">
        <f>G1299</f>
        <v>4030.5</v>
      </c>
      <c r="H1298" s="5">
        <f t="shared" ref="H1298:I1298" si="592">H1299</f>
        <v>0</v>
      </c>
      <c r="I1298" s="5">
        <f t="shared" si="592"/>
        <v>18994.5</v>
      </c>
    </row>
    <row r="1299" spans="1:9" x14ac:dyDescent="0.25">
      <c r="A1299" s="201" t="s">
        <v>481</v>
      </c>
      <c r="B1299" s="3"/>
      <c r="C1299" s="3" t="s">
        <v>47</v>
      </c>
      <c r="D1299" s="3" t="s">
        <v>24</v>
      </c>
      <c r="E1299" s="3" t="s">
        <v>482</v>
      </c>
      <c r="F1299" s="3"/>
      <c r="G1299" s="5">
        <f>G1300+G1302</f>
        <v>4030.5</v>
      </c>
      <c r="H1299" s="5">
        <f t="shared" ref="H1299:I1299" si="593">H1300+H1302</f>
        <v>0</v>
      </c>
      <c r="I1299" s="5">
        <f t="shared" si="593"/>
        <v>18994.5</v>
      </c>
    </row>
    <row r="1300" spans="1:9" ht="31.5" x14ac:dyDescent="0.25">
      <c r="A1300" s="201" t="s">
        <v>483</v>
      </c>
      <c r="B1300" s="3"/>
      <c r="C1300" s="3" t="s">
        <v>47</v>
      </c>
      <c r="D1300" s="3" t="s">
        <v>24</v>
      </c>
      <c r="E1300" s="3" t="s">
        <v>484</v>
      </c>
      <c r="F1300" s="3"/>
      <c r="G1300" s="5">
        <f>G1301</f>
        <v>4030.5</v>
      </c>
      <c r="H1300" s="5">
        <f t="shared" ref="H1300:I1300" si="594">H1301</f>
        <v>0</v>
      </c>
      <c r="I1300" s="5">
        <f t="shared" si="594"/>
        <v>14862.4</v>
      </c>
    </row>
    <row r="1301" spans="1:9" ht="31.5" x14ac:dyDescent="0.25">
      <c r="A1301" s="201" t="s">
        <v>479</v>
      </c>
      <c r="B1301" s="3"/>
      <c r="C1301" s="3" t="s">
        <v>47</v>
      </c>
      <c r="D1301" s="3" t="s">
        <v>24</v>
      </c>
      <c r="E1301" s="3" t="s">
        <v>484</v>
      </c>
      <c r="F1301" s="3" t="s">
        <v>49</v>
      </c>
      <c r="G1301" s="5">
        <v>4030.5</v>
      </c>
      <c r="H1301" s="5">
        <v>0</v>
      </c>
      <c r="I1301" s="5">
        <v>14862.4</v>
      </c>
    </row>
    <row r="1302" spans="1:9" ht="53.25" customHeight="1" x14ac:dyDescent="0.25">
      <c r="A1302" s="74" t="s">
        <v>485</v>
      </c>
      <c r="B1302" s="3"/>
      <c r="C1302" s="3" t="s">
        <v>47</v>
      </c>
      <c r="D1302" s="3" t="s">
        <v>24</v>
      </c>
      <c r="E1302" s="3" t="s">
        <v>486</v>
      </c>
      <c r="F1302" s="3"/>
      <c r="G1302" s="5">
        <f>G1303</f>
        <v>0</v>
      </c>
      <c r="H1302" s="5">
        <f t="shared" ref="H1302:I1302" si="595">H1303</f>
        <v>0</v>
      </c>
      <c r="I1302" s="5">
        <f t="shared" si="595"/>
        <v>4132.1000000000004</v>
      </c>
    </row>
    <row r="1303" spans="1:9" ht="31.5" x14ac:dyDescent="0.25">
      <c r="A1303" s="201" t="s">
        <v>479</v>
      </c>
      <c r="B1303" s="3"/>
      <c r="C1303" s="3" t="s">
        <v>47</v>
      </c>
      <c r="D1303" s="3" t="s">
        <v>24</v>
      </c>
      <c r="E1303" s="3" t="s">
        <v>486</v>
      </c>
      <c r="F1303" s="3" t="s">
        <v>49</v>
      </c>
      <c r="G1303" s="5">
        <v>0</v>
      </c>
      <c r="H1303" s="5">
        <v>0</v>
      </c>
      <c r="I1303" s="5">
        <v>4132.1000000000004</v>
      </c>
    </row>
    <row r="1304" spans="1:9" x14ac:dyDescent="0.25">
      <c r="A1304" s="201" t="s">
        <v>162</v>
      </c>
      <c r="B1304" s="3"/>
      <c r="C1304" s="3" t="s">
        <v>47</v>
      </c>
      <c r="D1304" s="3" t="s">
        <v>24</v>
      </c>
      <c r="E1304" s="3" t="s">
        <v>487</v>
      </c>
      <c r="F1304" s="3"/>
      <c r="G1304" s="5">
        <f>G1305+G1308+G1311</f>
        <v>188107.80000000002</v>
      </c>
      <c r="H1304" s="5">
        <f t="shared" ref="H1304:I1304" si="596">H1305+H1308+H1311</f>
        <v>177174.5</v>
      </c>
      <c r="I1304" s="5">
        <f t="shared" si="596"/>
        <v>177174.5</v>
      </c>
    </row>
    <row r="1305" spans="1:9" ht="47.25" x14ac:dyDescent="0.25">
      <c r="A1305" s="201" t="s">
        <v>488</v>
      </c>
      <c r="B1305" s="3"/>
      <c r="C1305" s="3" t="s">
        <v>47</v>
      </c>
      <c r="D1305" s="3" t="s">
        <v>24</v>
      </c>
      <c r="E1305" s="3" t="s">
        <v>489</v>
      </c>
      <c r="F1305" s="3"/>
      <c r="G1305" s="5">
        <f>G1306</f>
        <v>179050.6</v>
      </c>
      <c r="H1305" s="5">
        <f t="shared" ref="H1305:I1306" si="597">H1306</f>
        <v>176319.5</v>
      </c>
      <c r="I1305" s="5">
        <f t="shared" si="597"/>
        <v>176319.5</v>
      </c>
    </row>
    <row r="1306" spans="1:9" x14ac:dyDescent="0.25">
      <c r="A1306" s="201" t="s">
        <v>248</v>
      </c>
      <c r="B1306" s="3"/>
      <c r="C1306" s="3" t="s">
        <v>47</v>
      </c>
      <c r="D1306" s="3" t="s">
        <v>24</v>
      </c>
      <c r="E1306" s="3" t="s">
        <v>490</v>
      </c>
      <c r="F1306" s="3"/>
      <c r="G1306" s="5">
        <f>G1307</f>
        <v>179050.6</v>
      </c>
      <c r="H1306" s="5">
        <f t="shared" si="597"/>
        <v>176319.5</v>
      </c>
      <c r="I1306" s="5">
        <f t="shared" si="597"/>
        <v>176319.5</v>
      </c>
    </row>
    <row r="1307" spans="1:9" ht="31.5" x14ac:dyDescent="0.25">
      <c r="A1307" s="201" t="s">
        <v>479</v>
      </c>
      <c r="B1307" s="3"/>
      <c r="C1307" s="3" t="s">
        <v>47</v>
      </c>
      <c r="D1307" s="3" t="s">
        <v>24</v>
      </c>
      <c r="E1307" s="3" t="s">
        <v>490</v>
      </c>
      <c r="F1307" s="3" t="s">
        <v>49</v>
      </c>
      <c r="G1307" s="5">
        <v>179050.6</v>
      </c>
      <c r="H1307" s="5">
        <v>176319.5</v>
      </c>
      <c r="I1307" s="5">
        <v>176319.5</v>
      </c>
    </row>
    <row r="1308" spans="1:9" ht="31.5" x14ac:dyDescent="0.25">
      <c r="A1308" s="201" t="s">
        <v>491</v>
      </c>
      <c r="B1308" s="104"/>
      <c r="C1308" s="3" t="s">
        <v>47</v>
      </c>
      <c r="D1308" s="3" t="s">
        <v>24</v>
      </c>
      <c r="E1308" s="3" t="s">
        <v>492</v>
      </c>
      <c r="F1308" s="3"/>
      <c r="G1308" s="5">
        <f>G1309</f>
        <v>999.7</v>
      </c>
      <c r="H1308" s="5">
        <f t="shared" ref="H1308:I1309" si="598">H1309</f>
        <v>855</v>
      </c>
      <c r="I1308" s="5">
        <f t="shared" si="598"/>
        <v>855</v>
      </c>
    </row>
    <row r="1309" spans="1:9" x14ac:dyDescent="0.25">
      <c r="A1309" s="201" t="s">
        <v>232</v>
      </c>
      <c r="B1309" s="104"/>
      <c r="C1309" s="3" t="s">
        <v>47</v>
      </c>
      <c r="D1309" s="3" t="s">
        <v>24</v>
      </c>
      <c r="E1309" s="3" t="s">
        <v>493</v>
      </c>
      <c r="F1309" s="3"/>
      <c r="G1309" s="5">
        <f>G1310</f>
        <v>999.7</v>
      </c>
      <c r="H1309" s="5">
        <f t="shared" si="598"/>
        <v>855</v>
      </c>
      <c r="I1309" s="5">
        <f t="shared" si="598"/>
        <v>855</v>
      </c>
    </row>
    <row r="1310" spans="1:9" ht="31.5" x14ac:dyDescent="0.25">
      <c r="A1310" s="201" t="s">
        <v>479</v>
      </c>
      <c r="B1310" s="3"/>
      <c r="C1310" s="3" t="s">
        <v>47</v>
      </c>
      <c r="D1310" s="3" t="s">
        <v>24</v>
      </c>
      <c r="E1310" s="3" t="s">
        <v>493</v>
      </c>
      <c r="F1310" s="3" t="s">
        <v>49</v>
      </c>
      <c r="G1310" s="5">
        <v>999.7</v>
      </c>
      <c r="H1310" s="5">
        <v>855</v>
      </c>
      <c r="I1310" s="5">
        <v>855</v>
      </c>
    </row>
    <row r="1311" spans="1:9" ht="31.5" x14ac:dyDescent="0.25">
      <c r="A1311" s="201" t="s">
        <v>494</v>
      </c>
      <c r="B1311" s="104"/>
      <c r="C1311" s="3" t="s">
        <v>47</v>
      </c>
      <c r="D1311" s="3" t="s">
        <v>24</v>
      </c>
      <c r="E1311" s="3" t="s">
        <v>495</v>
      </c>
      <c r="F1311" s="104"/>
      <c r="G1311" s="5">
        <f>G1312</f>
        <v>8057.5</v>
      </c>
      <c r="H1311" s="5">
        <f>H1312</f>
        <v>0</v>
      </c>
      <c r="I1311" s="5">
        <f>I1312</f>
        <v>0</v>
      </c>
    </row>
    <row r="1312" spans="1:9" x14ac:dyDescent="0.25">
      <c r="A1312" s="201" t="s">
        <v>18</v>
      </c>
      <c r="B1312" s="104"/>
      <c r="C1312" s="3" t="s">
        <v>47</v>
      </c>
      <c r="D1312" s="3" t="s">
        <v>24</v>
      </c>
      <c r="E1312" s="3" t="s">
        <v>924</v>
      </c>
      <c r="F1312" s="3"/>
      <c r="G1312" s="5">
        <f>G1313</f>
        <v>8057.5</v>
      </c>
      <c r="H1312" s="5">
        <f>H1313</f>
        <v>0</v>
      </c>
      <c r="I1312" s="5">
        <f t="shared" ref="I1312" si="599">I1313</f>
        <v>0</v>
      </c>
    </row>
    <row r="1313" spans="1:9" ht="31.5" x14ac:dyDescent="0.25">
      <c r="A1313" s="201" t="s">
        <v>479</v>
      </c>
      <c r="B1313" s="104"/>
      <c r="C1313" s="3" t="s">
        <v>47</v>
      </c>
      <c r="D1313" s="3" t="s">
        <v>24</v>
      </c>
      <c r="E1313" s="3" t="s">
        <v>924</v>
      </c>
      <c r="F1313" s="3" t="s">
        <v>49</v>
      </c>
      <c r="G1313" s="5">
        <v>8057.5</v>
      </c>
      <c r="H1313" s="5"/>
      <c r="I1313" s="5"/>
    </row>
    <row r="1314" spans="1:9" x14ac:dyDescent="0.25">
      <c r="A1314" s="201" t="s">
        <v>461</v>
      </c>
      <c r="B1314" s="3"/>
      <c r="C1314" s="3" t="s">
        <v>47</v>
      </c>
      <c r="D1314" s="3" t="s">
        <v>47</v>
      </c>
      <c r="E1314" s="20"/>
      <c r="F1314" s="20"/>
      <c r="G1314" s="7">
        <f>G1315</f>
        <v>303.2</v>
      </c>
      <c r="H1314" s="7">
        <f t="shared" ref="H1314:I1317" si="600">H1315</f>
        <v>0</v>
      </c>
      <c r="I1314" s="7">
        <f t="shared" si="600"/>
        <v>0</v>
      </c>
    </row>
    <row r="1315" spans="1:9" ht="31.5" x14ac:dyDescent="0.25">
      <c r="A1315" s="69" t="s">
        <v>281</v>
      </c>
      <c r="B1315" s="67"/>
      <c r="C1315" s="67" t="s">
        <v>47</v>
      </c>
      <c r="D1315" s="67" t="s">
        <v>47</v>
      </c>
      <c r="E1315" s="68" t="s">
        <v>280</v>
      </c>
      <c r="F1315" s="119"/>
      <c r="G1315" s="38">
        <f>G1316</f>
        <v>303.2</v>
      </c>
      <c r="H1315" s="38">
        <f t="shared" si="600"/>
        <v>0</v>
      </c>
      <c r="I1315" s="38">
        <f t="shared" si="600"/>
        <v>0</v>
      </c>
    </row>
    <row r="1316" spans="1:9" x14ac:dyDescent="0.25">
      <c r="A1316" s="201" t="s">
        <v>162</v>
      </c>
      <c r="B1316" s="67"/>
      <c r="C1316" s="67" t="s">
        <v>47</v>
      </c>
      <c r="D1316" s="67" t="s">
        <v>47</v>
      </c>
      <c r="E1316" s="67" t="s">
        <v>424</v>
      </c>
      <c r="F1316" s="119"/>
      <c r="G1316" s="38">
        <f>G1317</f>
        <v>303.2</v>
      </c>
      <c r="H1316" s="38">
        <f t="shared" si="600"/>
        <v>0</v>
      </c>
      <c r="I1316" s="38">
        <f t="shared" si="600"/>
        <v>0</v>
      </c>
    </row>
    <row r="1317" spans="1:9" ht="47.25" x14ac:dyDescent="0.25">
      <c r="A1317" s="199" t="s">
        <v>828</v>
      </c>
      <c r="B1317" s="67"/>
      <c r="C1317" s="67" t="s">
        <v>47</v>
      </c>
      <c r="D1317" s="67" t="s">
        <v>47</v>
      </c>
      <c r="E1317" s="67" t="s">
        <v>451</v>
      </c>
      <c r="F1317" s="67"/>
      <c r="G1317" s="70">
        <f>G1318</f>
        <v>303.2</v>
      </c>
      <c r="H1317" s="70">
        <f t="shared" si="600"/>
        <v>0</v>
      </c>
      <c r="I1317" s="70">
        <f t="shared" si="600"/>
        <v>0</v>
      </c>
    </row>
    <row r="1318" spans="1:9" ht="31.5" x14ac:dyDescent="0.25">
      <c r="A1318" s="69" t="s">
        <v>469</v>
      </c>
      <c r="B1318" s="67"/>
      <c r="C1318" s="67" t="s">
        <v>47</v>
      </c>
      <c r="D1318" s="67" t="s">
        <v>47</v>
      </c>
      <c r="E1318" s="67" t="s">
        <v>832</v>
      </c>
      <c r="F1318" s="67"/>
      <c r="G1318" s="70">
        <f>G1319+G1320+G1321</f>
        <v>303.2</v>
      </c>
      <c r="H1318" s="70">
        <f t="shared" ref="H1318:I1318" si="601">H1319+H1320+H1321</f>
        <v>0</v>
      </c>
      <c r="I1318" s="70">
        <f t="shared" si="601"/>
        <v>0</v>
      </c>
    </row>
    <row r="1319" spans="1:9" ht="47.25" x14ac:dyDescent="0.25">
      <c r="A1319" s="120" t="s">
        <v>21</v>
      </c>
      <c r="B1319" s="68"/>
      <c r="C1319" s="67" t="s">
        <v>47</v>
      </c>
      <c r="D1319" s="67" t="s">
        <v>47</v>
      </c>
      <c r="E1319" s="67" t="s">
        <v>832</v>
      </c>
      <c r="F1319" s="67" t="s">
        <v>31</v>
      </c>
      <c r="G1319" s="70">
        <v>73.099999999999994</v>
      </c>
      <c r="H1319" s="70"/>
      <c r="I1319" s="70"/>
    </row>
    <row r="1320" spans="1:9" ht="31.5" x14ac:dyDescent="0.25">
      <c r="A1320" s="69" t="s">
        <v>22</v>
      </c>
      <c r="B1320" s="68"/>
      <c r="C1320" s="67" t="s">
        <v>47</v>
      </c>
      <c r="D1320" s="67" t="s">
        <v>47</v>
      </c>
      <c r="E1320" s="67" t="s">
        <v>832</v>
      </c>
      <c r="F1320" s="67" t="s">
        <v>32</v>
      </c>
      <c r="G1320" s="70">
        <v>17.899999999999999</v>
      </c>
      <c r="H1320" s="5"/>
      <c r="I1320" s="5"/>
    </row>
    <row r="1321" spans="1:9" ht="31.5" x14ac:dyDescent="0.25">
      <c r="A1321" s="201" t="s">
        <v>479</v>
      </c>
      <c r="B1321" s="104"/>
      <c r="C1321" s="67" t="s">
        <v>47</v>
      </c>
      <c r="D1321" s="67" t="s">
        <v>47</v>
      </c>
      <c r="E1321" s="67" t="s">
        <v>832</v>
      </c>
      <c r="F1321" s="67" t="s">
        <v>49</v>
      </c>
      <c r="G1321" s="5">
        <v>212.2</v>
      </c>
      <c r="H1321" s="5"/>
      <c r="I1321" s="5"/>
    </row>
    <row r="1322" spans="1:9" x14ac:dyDescent="0.25">
      <c r="A1322" s="201" t="s">
        <v>134</v>
      </c>
      <c r="B1322" s="104"/>
      <c r="C1322" s="3" t="s">
        <v>9</v>
      </c>
      <c r="D1322" s="3"/>
      <c r="E1322" s="3"/>
      <c r="F1322" s="3"/>
      <c r="G1322" s="5">
        <f>G1323+G1364</f>
        <v>360576.6</v>
      </c>
      <c r="H1322" s="5">
        <f>H1323+H1364</f>
        <v>315229.8</v>
      </c>
      <c r="I1322" s="5">
        <f>I1323+I1364</f>
        <v>351340.1</v>
      </c>
    </row>
    <row r="1323" spans="1:9" x14ac:dyDescent="0.25">
      <c r="A1323" s="201" t="s">
        <v>75</v>
      </c>
      <c r="B1323" s="104"/>
      <c r="C1323" s="3" t="s">
        <v>9</v>
      </c>
      <c r="D1323" s="3" t="s">
        <v>17</v>
      </c>
      <c r="E1323" s="3"/>
      <c r="F1323" s="3"/>
      <c r="G1323" s="5">
        <f>G1329+G1339+G1324</f>
        <v>282560.49999999994</v>
      </c>
      <c r="H1323" s="5">
        <f t="shared" ref="H1323:I1323" si="602">H1329+H1339+H1324</f>
        <v>243487.8</v>
      </c>
      <c r="I1323" s="5">
        <f t="shared" si="602"/>
        <v>282522.5</v>
      </c>
    </row>
    <row r="1324" spans="1:9" s="96" customFormat="1" ht="31.5" x14ac:dyDescent="0.25">
      <c r="A1324" s="88" t="s">
        <v>731</v>
      </c>
      <c r="B1324" s="130"/>
      <c r="C1324" s="93" t="s">
        <v>9</v>
      </c>
      <c r="D1324" s="93" t="s">
        <v>17</v>
      </c>
      <c r="E1324" s="97" t="s">
        <v>269</v>
      </c>
      <c r="F1324" s="97"/>
      <c r="G1324" s="98">
        <f>G1325</f>
        <v>8933.6</v>
      </c>
      <c r="H1324" s="98"/>
      <c r="I1324" s="98"/>
    </row>
    <row r="1325" spans="1:9" x14ac:dyDescent="0.25">
      <c r="A1325" s="201" t="s">
        <v>205</v>
      </c>
      <c r="B1325" s="104"/>
      <c r="C1325" s="202" t="s">
        <v>9</v>
      </c>
      <c r="D1325" s="202" t="s">
        <v>17</v>
      </c>
      <c r="E1325" s="3" t="s">
        <v>590</v>
      </c>
      <c r="F1325" s="3"/>
      <c r="G1325" s="5">
        <f>G1326</f>
        <v>8933.6</v>
      </c>
      <c r="H1325" s="5"/>
      <c r="I1325" s="5"/>
    </row>
    <row r="1326" spans="1:9" ht="31.5" x14ac:dyDescent="0.25">
      <c r="A1326" s="201" t="s">
        <v>689</v>
      </c>
      <c r="B1326" s="104"/>
      <c r="C1326" s="202" t="s">
        <v>9</v>
      </c>
      <c r="D1326" s="202" t="s">
        <v>17</v>
      </c>
      <c r="E1326" s="3" t="s">
        <v>591</v>
      </c>
      <c r="F1326" s="3"/>
      <c r="G1326" s="5">
        <f>G1327</f>
        <v>8933.6</v>
      </c>
      <c r="H1326" s="5"/>
      <c r="I1326" s="5"/>
    </row>
    <row r="1327" spans="1:9" ht="31.5" x14ac:dyDescent="0.25">
      <c r="A1327" s="201" t="s">
        <v>922</v>
      </c>
      <c r="B1327" s="104"/>
      <c r="C1327" s="202" t="s">
        <v>9</v>
      </c>
      <c r="D1327" s="202" t="s">
        <v>17</v>
      </c>
      <c r="E1327" s="3" t="s">
        <v>923</v>
      </c>
      <c r="F1327" s="3"/>
      <c r="G1327" s="5">
        <f>G1328</f>
        <v>8933.6</v>
      </c>
      <c r="H1327" s="5"/>
      <c r="I1327" s="5"/>
    </row>
    <row r="1328" spans="1:9" ht="31.5" x14ac:dyDescent="0.25">
      <c r="A1328" s="201" t="s">
        <v>479</v>
      </c>
      <c r="B1328" s="104"/>
      <c r="C1328" s="202" t="s">
        <v>9</v>
      </c>
      <c r="D1328" s="202" t="s">
        <v>17</v>
      </c>
      <c r="E1328" s="3" t="s">
        <v>923</v>
      </c>
      <c r="F1328" s="3" t="s">
        <v>49</v>
      </c>
      <c r="G1328" s="5">
        <v>8933.6</v>
      </c>
      <c r="H1328" s="5"/>
      <c r="I1328" s="5"/>
    </row>
    <row r="1329" spans="1:9" s="96" customFormat="1" ht="31.5" x14ac:dyDescent="0.25">
      <c r="A1329" s="88" t="s">
        <v>213</v>
      </c>
      <c r="B1329" s="130"/>
      <c r="C1329" s="93" t="s">
        <v>9</v>
      </c>
      <c r="D1329" s="93" t="s">
        <v>17</v>
      </c>
      <c r="E1329" s="93" t="s">
        <v>212</v>
      </c>
      <c r="F1329" s="97"/>
      <c r="G1329" s="98">
        <f>G1330</f>
        <v>2030.8</v>
      </c>
      <c r="H1329" s="98">
        <f t="shared" ref="H1329:I1329" si="603">H1330</f>
        <v>909.5</v>
      </c>
      <c r="I1329" s="98">
        <f t="shared" si="603"/>
        <v>909.5</v>
      </c>
    </row>
    <row r="1330" spans="1:9" x14ac:dyDescent="0.25">
      <c r="A1330" s="201" t="s">
        <v>162</v>
      </c>
      <c r="B1330" s="104"/>
      <c r="C1330" s="202" t="s">
        <v>9</v>
      </c>
      <c r="D1330" s="202" t="s">
        <v>17</v>
      </c>
      <c r="E1330" s="202" t="s">
        <v>214</v>
      </c>
      <c r="F1330" s="3"/>
      <c r="G1330" s="5">
        <f>G1335+G1331</f>
        <v>2030.8</v>
      </c>
      <c r="H1330" s="5">
        <f t="shared" ref="H1330:I1330" si="604">H1335+H1331</f>
        <v>909.5</v>
      </c>
      <c r="I1330" s="5">
        <f t="shared" si="604"/>
        <v>909.5</v>
      </c>
    </row>
    <row r="1331" spans="1:9" ht="31.5" x14ac:dyDescent="0.25">
      <c r="A1331" s="201" t="s">
        <v>352</v>
      </c>
      <c r="B1331" s="3"/>
      <c r="C1331" s="3" t="s">
        <v>9</v>
      </c>
      <c r="D1331" s="3" t="s">
        <v>17</v>
      </c>
      <c r="E1331" s="3" t="s">
        <v>353</v>
      </c>
      <c r="F1331" s="3"/>
      <c r="G1331" s="5">
        <f>G1332</f>
        <v>1027.5</v>
      </c>
      <c r="H1331" s="5">
        <f>H1332</f>
        <v>0</v>
      </c>
      <c r="I1331" s="5">
        <f>I1332</f>
        <v>0</v>
      </c>
    </row>
    <row r="1332" spans="1:9" x14ac:dyDescent="0.25">
      <c r="A1332" s="201" t="s">
        <v>232</v>
      </c>
      <c r="B1332" s="3"/>
      <c r="C1332" s="3" t="s">
        <v>9</v>
      </c>
      <c r="D1332" s="3" t="s">
        <v>17</v>
      </c>
      <c r="E1332" s="3" t="s">
        <v>354</v>
      </c>
      <c r="F1332" s="3"/>
      <c r="G1332" s="5">
        <f>G1333+G1334</f>
        <v>1027.5</v>
      </c>
      <c r="H1332" s="5">
        <f t="shared" ref="H1332:I1332" si="605">H1333+H1334</f>
        <v>0</v>
      </c>
      <c r="I1332" s="5">
        <f t="shared" si="605"/>
        <v>0</v>
      </c>
    </row>
    <row r="1333" spans="1:9" ht="31.5" x14ac:dyDescent="0.25">
      <c r="A1333" s="201" t="s">
        <v>22</v>
      </c>
      <c r="B1333" s="3"/>
      <c r="C1333" s="3" t="s">
        <v>9</v>
      </c>
      <c r="D1333" s="3" t="s">
        <v>17</v>
      </c>
      <c r="E1333" s="3" t="s">
        <v>354</v>
      </c>
      <c r="F1333" s="3" t="s">
        <v>32</v>
      </c>
      <c r="G1333" s="5">
        <v>1027.5</v>
      </c>
      <c r="H1333" s="5"/>
      <c r="I1333" s="5"/>
    </row>
    <row r="1334" spans="1:9" ht="31.5" hidden="1" x14ac:dyDescent="0.25">
      <c r="A1334" s="201" t="s">
        <v>479</v>
      </c>
      <c r="B1334" s="3"/>
      <c r="C1334" s="3" t="s">
        <v>9</v>
      </c>
      <c r="D1334" s="3" t="s">
        <v>17</v>
      </c>
      <c r="E1334" s="3" t="s">
        <v>354</v>
      </c>
      <c r="F1334" s="3" t="s">
        <v>49</v>
      </c>
      <c r="G1334" s="5"/>
      <c r="H1334" s="5"/>
      <c r="I1334" s="5"/>
    </row>
    <row r="1335" spans="1:9" ht="31.5" x14ac:dyDescent="0.25">
      <c r="A1335" s="201" t="s">
        <v>418</v>
      </c>
      <c r="B1335" s="104"/>
      <c r="C1335" s="202" t="s">
        <v>9</v>
      </c>
      <c r="D1335" s="202" t="s">
        <v>17</v>
      </c>
      <c r="E1335" s="202" t="s">
        <v>347</v>
      </c>
      <c r="F1335" s="3"/>
      <c r="G1335" s="5">
        <f>G1336</f>
        <v>1003.3</v>
      </c>
      <c r="H1335" s="5">
        <f>H1336</f>
        <v>909.5</v>
      </c>
      <c r="I1335" s="5">
        <f>I1336</f>
        <v>909.5</v>
      </c>
    </row>
    <row r="1336" spans="1:9" ht="47.25" x14ac:dyDescent="0.25">
      <c r="A1336" s="201" t="s">
        <v>759</v>
      </c>
      <c r="B1336" s="104"/>
      <c r="C1336" s="202" t="s">
        <v>9</v>
      </c>
      <c r="D1336" s="202" t="s">
        <v>17</v>
      </c>
      <c r="E1336" s="202" t="s">
        <v>362</v>
      </c>
      <c r="F1336" s="3"/>
      <c r="G1336" s="5">
        <f>G1337+G1338</f>
        <v>1003.3</v>
      </c>
      <c r="H1336" s="5">
        <f t="shared" ref="H1336:I1336" si="606">H1337+H1338</f>
        <v>909.5</v>
      </c>
      <c r="I1336" s="5">
        <f t="shared" si="606"/>
        <v>909.5</v>
      </c>
    </row>
    <row r="1337" spans="1:9" ht="47.25" x14ac:dyDescent="0.25">
      <c r="A1337" s="201" t="s">
        <v>21</v>
      </c>
      <c r="B1337" s="65"/>
      <c r="C1337" s="202" t="s">
        <v>9</v>
      </c>
      <c r="D1337" s="202" t="s">
        <v>17</v>
      </c>
      <c r="E1337" s="202" t="s">
        <v>362</v>
      </c>
      <c r="F1337" s="20">
        <v>100</v>
      </c>
      <c r="G1337" s="7">
        <v>487.2</v>
      </c>
      <c r="H1337" s="7">
        <v>476.4</v>
      </c>
      <c r="I1337" s="7">
        <v>476.4</v>
      </c>
    </row>
    <row r="1338" spans="1:9" ht="31.5" x14ac:dyDescent="0.25">
      <c r="A1338" s="201" t="s">
        <v>479</v>
      </c>
      <c r="B1338" s="65"/>
      <c r="C1338" s="202" t="s">
        <v>9</v>
      </c>
      <c r="D1338" s="202" t="s">
        <v>17</v>
      </c>
      <c r="E1338" s="202" t="s">
        <v>362</v>
      </c>
      <c r="F1338" s="20">
        <v>600</v>
      </c>
      <c r="G1338" s="7">
        <v>516.1</v>
      </c>
      <c r="H1338" s="7">
        <v>433.1</v>
      </c>
      <c r="I1338" s="7">
        <v>433.1</v>
      </c>
    </row>
    <row r="1339" spans="1:9" s="96" customFormat="1" ht="31.5" x14ac:dyDescent="0.25">
      <c r="A1339" s="88" t="s">
        <v>285</v>
      </c>
      <c r="B1339" s="97"/>
      <c r="C1339" s="97" t="s">
        <v>9</v>
      </c>
      <c r="D1339" s="97" t="s">
        <v>17</v>
      </c>
      <c r="E1339" s="97" t="s">
        <v>284</v>
      </c>
      <c r="F1339" s="97"/>
      <c r="G1339" s="98">
        <f>G1350+G1346+G1340</f>
        <v>271596.09999999998</v>
      </c>
      <c r="H1339" s="98">
        <f>H1350+H1346+H1340</f>
        <v>242578.3</v>
      </c>
      <c r="I1339" s="98">
        <f>I1350+I1346+I1340</f>
        <v>281613</v>
      </c>
    </row>
    <row r="1340" spans="1:9" s="96" customFormat="1" x14ac:dyDescent="0.25">
      <c r="A1340" s="201" t="s">
        <v>165</v>
      </c>
      <c r="B1340" s="3"/>
      <c r="C1340" s="3" t="s">
        <v>9</v>
      </c>
      <c r="D1340" s="3" t="s">
        <v>17</v>
      </c>
      <c r="E1340" s="3" t="s">
        <v>710</v>
      </c>
      <c r="F1340" s="3"/>
      <c r="G1340" s="5">
        <f>G1341</f>
        <v>15015</v>
      </c>
      <c r="H1340" s="5">
        <f t="shared" ref="H1340:I1340" si="607">H1341</f>
        <v>0</v>
      </c>
      <c r="I1340" s="5">
        <f t="shared" si="607"/>
        <v>45821.2</v>
      </c>
    </row>
    <row r="1341" spans="1:9" s="96" customFormat="1" x14ac:dyDescent="0.25">
      <c r="A1341" s="201" t="s">
        <v>765</v>
      </c>
      <c r="B1341" s="3"/>
      <c r="C1341" s="3" t="s">
        <v>9</v>
      </c>
      <c r="D1341" s="3" t="s">
        <v>17</v>
      </c>
      <c r="E1341" s="3" t="s">
        <v>766</v>
      </c>
      <c r="F1341" s="3"/>
      <c r="G1341" s="5">
        <f>G1342+G1344</f>
        <v>15015</v>
      </c>
      <c r="H1341" s="5">
        <f t="shared" ref="H1341:I1341" si="608">H1342+H1344</f>
        <v>0</v>
      </c>
      <c r="I1341" s="5">
        <f t="shared" si="608"/>
        <v>45821.2</v>
      </c>
    </row>
    <row r="1342" spans="1:9" s="96" customFormat="1" x14ac:dyDescent="0.25">
      <c r="A1342" s="201" t="s">
        <v>767</v>
      </c>
      <c r="B1342" s="3"/>
      <c r="C1342" s="3" t="s">
        <v>9</v>
      </c>
      <c r="D1342" s="3" t="s">
        <v>17</v>
      </c>
      <c r="E1342" s="3" t="s">
        <v>768</v>
      </c>
      <c r="F1342" s="3"/>
      <c r="G1342" s="5">
        <f>G1343</f>
        <v>15015</v>
      </c>
      <c r="H1342" s="5">
        <f t="shared" ref="H1342:I1342" si="609">H1343</f>
        <v>0</v>
      </c>
      <c r="I1342" s="5">
        <f t="shared" si="609"/>
        <v>0</v>
      </c>
    </row>
    <row r="1343" spans="1:9" s="96" customFormat="1" ht="31.5" x14ac:dyDescent="0.25">
      <c r="A1343" s="201" t="s">
        <v>22</v>
      </c>
      <c r="B1343" s="3"/>
      <c r="C1343" s="3" t="s">
        <v>9</v>
      </c>
      <c r="D1343" s="3" t="s">
        <v>17</v>
      </c>
      <c r="E1343" s="3" t="s">
        <v>768</v>
      </c>
      <c r="F1343" s="3" t="s">
        <v>32</v>
      </c>
      <c r="G1343" s="5">
        <f>15000+15</f>
        <v>15015</v>
      </c>
      <c r="H1343" s="5">
        <v>0</v>
      </c>
      <c r="I1343" s="5">
        <v>0</v>
      </c>
    </row>
    <row r="1344" spans="1:9" s="96" customFormat="1" ht="31.5" x14ac:dyDescent="0.25">
      <c r="A1344" s="66" t="s">
        <v>769</v>
      </c>
      <c r="B1344" s="3"/>
      <c r="C1344" s="3" t="s">
        <v>9</v>
      </c>
      <c r="D1344" s="3" t="s">
        <v>17</v>
      </c>
      <c r="E1344" s="3" t="s">
        <v>770</v>
      </c>
      <c r="F1344" s="3"/>
      <c r="G1344" s="5">
        <f>G1345</f>
        <v>0</v>
      </c>
      <c r="H1344" s="5">
        <f t="shared" ref="H1344:I1344" si="610">H1345</f>
        <v>0</v>
      </c>
      <c r="I1344" s="5">
        <f t="shared" si="610"/>
        <v>45821.2</v>
      </c>
    </row>
    <row r="1345" spans="1:9" s="96" customFormat="1" ht="31.5" x14ac:dyDescent="0.25">
      <c r="A1345" s="201" t="s">
        <v>22</v>
      </c>
      <c r="B1345" s="3"/>
      <c r="C1345" s="3" t="s">
        <v>9</v>
      </c>
      <c r="D1345" s="3" t="s">
        <v>17</v>
      </c>
      <c r="E1345" s="3" t="s">
        <v>770</v>
      </c>
      <c r="F1345" s="3" t="s">
        <v>32</v>
      </c>
      <c r="G1345" s="5"/>
      <c r="H1345" s="5"/>
      <c r="I1345" s="5">
        <v>45821.2</v>
      </c>
    </row>
    <row r="1346" spans="1:9" x14ac:dyDescent="0.25">
      <c r="A1346" s="201" t="s">
        <v>496</v>
      </c>
      <c r="B1346" s="104"/>
      <c r="C1346" s="3" t="s">
        <v>9</v>
      </c>
      <c r="D1346" s="3" t="s">
        <v>17</v>
      </c>
      <c r="E1346" s="3" t="s">
        <v>480</v>
      </c>
      <c r="F1346" s="3"/>
      <c r="G1346" s="5">
        <f>G1347</f>
        <v>64.3</v>
      </c>
      <c r="H1346" s="5">
        <f t="shared" ref="H1346:I1346" si="611">H1347</f>
        <v>0</v>
      </c>
      <c r="I1346" s="5">
        <f t="shared" si="611"/>
        <v>0</v>
      </c>
    </row>
    <row r="1347" spans="1:9" x14ac:dyDescent="0.25">
      <c r="A1347" s="201" t="s">
        <v>497</v>
      </c>
      <c r="B1347" s="104"/>
      <c r="C1347" s="3" t="s">
        <v>9</v>
      </c>
      <c r="D1347" s="3" t="s">
        <v>17</v>
      </c>
      <c r="E1347" s="3" t="s">
        <v>498</v>
      </c>
      <c r="F1347" s="3"/>
      <c r="G1347" s="5">
        <f>G1348</f>
        <v>64.3</v>
      </c>
      <c r="H1347" s="5">
        <f t="shared" ref="H1347:I1347" si="612">H1348</f>
        <v>0</v>
      </c>
      <c r="I1347" s="5">
        <f t="shared" si="612"/>
        <v>0</v>
      </c>
    </row>
    <row r="1348" spans="1:9" ht="31.5" x14ac:dyDescent="0.25">
      <c r="A1348" s="201" t="s">
        <v>772</v>
      </c>
      <c r="B1348" s="104"/>
      <c r="C1348" s="3" t="s">
        <v>9</v>
      </c>
      <c r="D1348" s="3" t="s">
        <v>17</v>
      </c>
      <c r="E1348" s="3" t="s">
        <v>771</v>
      </c>
      <c r="F1348" s="3"/>
      <c r="G1348" s="5">
        <f>SUM(G1349)</f>
        <v>64.3</v>
      </c>
      <c r="H1348" s="5">
        <f t="shared" ref="H1348:I1348" si="613">SUM(H1349)</f>
        <v>0</v>
      </c>
      <c r="I1348" s="5">
        <f t="shared" si="613"/>
        <v>0</v>
      </c>
    </row>
    <row r="1349" spans="1:9" x14ac:dyDescent="0.25">
      <c r="A1349" s="201" t="s">
        <v>19</v>
      </c>
      <c r="B1349" s="104"/>
      <c r="C1349" s="3" t="s">
        <v>9</v>
      </c>
      <c r="D1349" s="3" t="s">
        <v>17</v>
      </c>
      <c r="E1349" s="3" t="s">
        <v>771</v>
      </c>
      <c r="F1349" s="3" t="s">
        <v>39</v>
      </c>
      <c r="G1349" s="5">
        <v>64.3</v>
      </c>
      <c r="H1349" s="5"/>
      <c r="I1349" s="5">
        <v>0</v>
      </c>
    </row>
    <row r="1350" spans="1:9" x14ac:dyDescent="0.25">
      <c r="A1350" s="201" t="s">
        <v>162</v>
      </c>
      <c r="B1350" s="3"/>
      <c r="C1350" s="3" t="s">
        <v>9</v>
      </c>
      <c r="D1350" s="3" t="s">
        <v>17</v>
      </c>
      <c r="E1350" s="3" t="s">
        <v>487</v>
      </c>
      <c r="F1350" s="3"/>
      <c r="G1350" s="5">
        <f>G1351+G1357+G1361</f>
        <v>256516.8</v>
      </c>
      <c r="H1350" s="5">
        <f t="shared" ref="H1350:I1350" si="614">H1351+H1357+H1361</f>
        <v>242578.3</v>
      </c>
      <c r="I1350" s="5">
        <f t="shared" si="614"/>
        <v>235791.8</v>
      </c>
    </row>
    <row r="1351" spans="1:9" ht="47.25" x14ac:dyDescent="0.25">
      <c r="A1351" s="201" t="s">
        <v>488</v>
      </c>
      <c r="B1351" s="3"/>
      <c r="C1351" s="3" t="s">
        <v>9</v>
      </c>
      <c r="D1351" s="3" t="s">
        <v>17</v>
      </c>
      <c r="E1351" s="3" t="s">
        <v>489</v>
      </c>
      <c r="F1351" s="3"/>
      <c r="G1351" s="5">
        <f>G1352</f>
        <v>223522.8</v>
      </c>
      <c r="H1351" s="5">
        <f t="shared" ref="H1351:I1351" si="615">H1352</f>
        <v>224958.3</v>
      </c>
      <c r="I1351" s="5">
        <f t="shared" si="615"/>
        <v>224958.3</v>
      </c>
    </row>
    <row r="1352" spans="1:9" x14ac:dyDescent="0.25">
      <c r="A1352" s="201" t="s">
        <v>248</v>
      </c>
      <c r="B1352" s="3"/>
      <c r="C1352" s="3" t="s">
        <v>9</v>
      </c>
      <c r="D1352" s="3" t="s">
        <v>17</v>
      </c>
      <c r="E1352" s="3" t="s">
        <v>490</v>
      </c>
      <c r="F1352" s="3"/>
      <c r="G1352" s="5">
        <f>G1353+G1354+G1355+G1356</f>
        <v>223522.8</v>
      </c>
      <c r="H1352" s="5">
        <f t="shared" ref="H1352:I1352" si="616">H1353+H1354+H1355+H1356</f>
        <v>224958.3</v>
      </c>
      <c r="I1352" s="5">
        <f t="shared" si="616"/>
        <v>224958.3</v>
      </c>
    </row>
    <row r="1353" spans="1:9" ht="47.25" x14ac:dyDescent="0.25">
      <c r="A1353" s="201" t="s">
        <v>21</v>
      </c>
      <c r="B1353" s="3"/>
      <c r="C1353" s="3" t="s">
        <v>9</v>
      </c>
      <c r="D1353" s="3" t="s">
        <v>17</v>
      </c>
      <c r="E1353" s="3" t="s">
        <v>490</v>
      </c>
      <c r="F1353" s="3" t="s">
        <v>31</v>
      </c>
      <c r="G1353" s="5">
        <v>101879.4</v>
      </c>
      <c r="H1353" s="5">
        <v>107494.5</v>
      </c>
      <c r="I1353" s="5">
        <v>107494.5</v>
      </c>
    </row>
    <row r="1354" spans="1:9" ht="31.5" x14ac:dyDescent="0.25">
      <c r="A1354" s="201" t="s">
        <v>22</v>
      </c>
      <c r="B1354" s="3"/>
      <c r="C1354" s="3" t="s">
        <v>9</v>
      </c>
      <c r="D1354" s="3" t="s">
        <v>17</v>
      </c>
      <c r="E1354" s="3" t="s">
        <v>490</v>
      </c>
      <c r="F1354" s="3" t="s">
        <v>32</v>
      </c>
      <c r="G1354" s="7">
        <v>14496.9</v>
      </c>
      <c r="H1354" s="7">
        <v>14082.2</v>
      </c>
      <c r="I1354" s="7">
        <v>14082.2</v>
      </c>
    </row>
    <row r="1355" spans="1:9" ht="31.5" x14ac:dyDescent="0.25">
      <c r="A1355" s="201" t="s">
        <v>479</v>
      </c>
      <c r="B1355" s="3"/>
      <c r="C1355" s="3" t="s">
        <v>9</v>
      </c>
      <c r="D1355" s="3" t="s">
        <v>17</v>
      </c>
      <c r="E1355" s="3" t="s">
        <v>490</v>
      </c>
      <c r="F1355" s="3" t="s">
        <v>49</v>
      </c>
      <c r="G1355" s="7">
        <v>106518.5</v>
      </c>
      <c r="H1355" s="7">
        <v>102712.2</v>
      </c>
      <c r="I1355" s="7">
        <v>102712.2</v>
      </c>
    </row>
    <row r="1356" spans="1:9" x14ac:dyDescent="0.25">
      <c r="A1356" s="201" t="s">
        <v>10</v>
      </c>
      <c r="B1356" s="3"/>
      <c r="C1356" s="3" t="s">
        <v>9</v>
      </c>
      <c r="D1356" s="3" t="s">
        <v>17</v>
      </c>
      <c r="E1356" s="3" t="s">
        <v>490</v>
      </c>
      <c r="F1356" s="3" t="s">
        <v>36</v>
      </c>
      <c r="G1356" s="5">
        <v>628</v>
      </c>
      <c r="H1356" s="5">
        <v>669.4</v>
      </c>
      <c r="I1356" s="5">
        <v>669.4</v>
      </c>
    </row>
    <row r="1357" spans="1:9" ht="31.5" x14ac:dyDescent="0.25">
      <c r="A1357" s="201" t="s">
        <v>494</v>
      </c>
      <c r="B1357" s="104"/>
      <c r="C1357" s="3" t="s">
        <v>9</v>
      </c>
      <c r="D1357" s="3" t="s">
        <v>17</v>
      </c>
      <c r="E1357" s="3" t="s">
        <v>495</v>
      </c>
      <c r="F1357" s="3"/>
      <c r="G1357" s="5">
        <f>G1358</f>
        <v>32338.5</v>
      </c>
      <c r="H1357" s="5">
        <f t="shared" ref="H1357:I1357" si="617">H1358</f>
        <v>1658.5</v>
      </c>
      <c r="I1357" s="5">
        <f t="shared" si="617"/>
        <v>1657</v>
      </c>
    </row>
    <row r="1358" spans="1:9" x14ac:dyDescent="0.25">
      <c r="A1358" s="201" t="s">
        <v>18</v>
      </c>
      <c r="B1358" s="3"/>
      <c r="C1358" s="3" t="s">
        <v>9</v>
      </c>
      <c r="D1358" s="3" t="s">
        <v>17</v>
      </c>
      <c r="E1358" s="3" t="s">
        <v>924</v>
      </c>
      <c r="F1358" s="3"/>
      <c r="G1358" s="5">
        <f>G1359+G1360</f>
        <v>32338.5</v>
      </c>
      <c r="H1358" s="5">
        <f t="shared" ref="H1358:I1358" si="618">H1359+H1360</f>
        <v>1658.5</v>
      </c>
      <c r="I1358" s="5">
        <f t="shared" si="618"/>
        <v>1657</v>
      </c>
    </row>
    <row r="1359" spans="1:9" ht="31.5" x14ac:dyDescent="0.25">
      <c r="A1359" s="201" t="s">
        <v>22</v>
      </c>
      <c r="B1359" s="104"/>
      <c r="C1359" s="3" t="s">
        <v>9</v>
      </c>
      <c r="D1359" s="3" t="s">
        <v>17</v>
      </c>
      <c r="E1359" s="3" t="s">
        <v>924</v>
      </c>
      <c r="F1359" s="3" t="s">
        <v>32</v>
      </c>
      <c r="G1359" s="5">
        <v>24420.400000000001</v>
      </c>
      <c r="H1359" s="5">
        <v>1658.5</v>
      </c>
      <c r="I1359" s="5">
        <v>1657</v>
      </c>
    </row>
    <row r="1360" spans="1:9" ht="31.5" x14ac:dyDescent="0.25">
      <c r="A1360" s="201" t="s">
        <v>479</v>
      </c>
      <c r="B1360" s="104"/>
      <c r="C1360" s="3" t="s">
        <v>9</v>
      </c>
      <c r="D1360" s="3" t="s">
        <v>17</v>
      </c>
      <c r="E1360" s="3" t="s">
        <v>924</v>
      </c>
      <c r="F1360" s="3" t="s">
        <v>49</v>
      </c>
      <c r="G1360" s="5">
        <v>7918.1</v>
      </c>
      <c r="H1360" s="5">
        <v>0</v>
      </c>
      <c r="I1360" s="5">
        <v>0</v>
      </c>
    </row>
    <row r="1361" spans="1:9" ht="72" customHeight="1" x14ac:dyDescent="0.25">
      <c r="A1361" s="201" t="s">
        <v>509</v>
      </c>
      <c r="B1361" s="3"/>
      <c r="C1361" s="3" t="s">
        <v>9</v>
      </c>
      <c r="D1361" s="3" t="s">
        <v>17</v>
      </c>
      <c r="E1361" s="3" t="s">
        <v>499</v>
      </c>
      <c r="F1361" s="3"/>
      <c r="G1361" s="5">
        <f>G1362</f>
        <v>655.5</v>
      </c>
      <c r="H1361" s="5">
        <f t="shared" ref="H1361:I1362" si="619">H1362</f>
        <v>15961.5</v>
      </c>
      <c r="I1361" s="5">
        <f t="shared" si="619"/>
        <v>9176.5</v>
      </c>
    </row>
    <row r="1362" spans="1:9" x14ac:dyDescent="0.25">
      <c r="A1362" s="201" t="s">
        <v>18</v>
      </c>
      <c r="B1362" s="3"/>
      <c r="C1362" s="3" t="s">
        <v>9</v>
      </c>
      <c r="D1362" s="3" t="s">
        <v>17</v>
      </c>
      <c r="E1362" s="3" t="s">
        <v>925</v>
      </c>
      <c r="F1362" s="3"/>
      <c r="G1362" s="5">
        <f>G1363</f>
        <v>655.5</v>
      </c>
      <c r="H1362" s="5">
        <f t="shared" si="619"/>
        <v>15961.5</v>
      </c>
      <c r="I1362" s="5">
        <f t="shared" si="619"/>
        <v>9176.5</v>
      </c>
    </row>
    <row r="1363" spans="1:9" ht="31.5" x14ac:dyDescent="0.25">
      <c r="A1363" s="201" t="s">
        <v>479</v>
      </c>
      <c r="B1363" s="3"/>
      <c r="C1363" s="3" t="s">
        <v>9</v>
      </c>
      <c r="D1363" s="3" t="s">
        <v>17</v>
      </c>
      <c r="E1363" s="3" t="s">
        <v>925</v>
      </c>
      <c r="F1363" s="3" t="s">
        <v>49</v>
      </c>
      <c r="G1363" s="5">
        <v>655.5</v>
      </c>
      <c r="H1363" s="5">
        <v>15961.5</v>
      </c>
      <c r="I1363" s="5">
        <v>9176.5</v>
      </c>
    </row>
    <row r="1364" spans="1:9" x14ac:dyDescent="0.25">
      <c r="A1364" s="201" t="s">
        <v>500</v>
      </c>
      <c r="B1364" s="104"/>
      <c r="C1364" s="3" t="s">
        <v>9</v>
      </c>
      <c r="D1364" s="3" t="s">
        <v>7</v>
      </c>
      <c r="E1364" s="3"/>
      <c r="F1364" s="104"/>
      <c r="G1364" s="5">
        <f>G1365</f>
        <v>78016.100000000006</v>
      </c>
      <c r="H1364" s="5">
        <f t="shared" ref="H1364:I1365" si="620">H1365</f>
        <v>71742</v>
      </c>
      <c r="I1364" s="5">
        <f t="shared" si="620"/>
        <v>68817.600000000006</v>
      </c>
    </row>
    <row r="1365" spans="1:9" s="96" customFormat="1" ht="22.5" customHeight="1" x14ac:dyDescent="0.25">
      <c r="A1365" s="88" t="s">
        <v>285</v>
      </c>
      <c r="B1365" s="130"/>
      <c r="C1365" s="97" t="s">
        <v>9</v>
      </c>
      <c r="D1365" s="97" t="s">
        <v>7</v>
      </c>
      <c r="E1365" s="97" t="s">
        <v>284</v>
      </c>
      <c r="F1365" s="130"/>
      <c r="G1365" s="98">
        <f>G1366</f>
        <v>78016.100000000006</v>
      </c>
      <c r="H1365" s="98">
        <f t="shared" si="620"/>
        <v>71742</v>
      </c>
      <c r="I1365" s="98">
        <f t="shared" si="620"/>
        <v>68817.600000000006</v>
      </c>
    </row>
    <row r="1366" spans="1:9" x14ac:dyDescent="0.25">
      <c r="A1366" s="201" t="s">
        <v>162</v>
      </c>
      <c r="B1366" s="3"/>
      <c r="C1366" s="3" t="s">
        <v>9</v>
      </c>
      <c r="D1366" s="3" t="s">
        <v>17</v>
      </c>
      <c r="E1366" s="3" t="s">
        <v>487</v>
      </c>
      <c r="F1366" s="104"/>
      <c r="G1366" s="5">
        <f>G1367+G1376+G1381+G1387</f>
        <v>78016.100000000006</v>
      </c>
      <c r="H1366" s="5">
        <f>H1367+H1376+H1381+H1387</f>
        <v>71742</v>
      </c>
      <c r="I1366" s="5">
        <f>I1367+I1376+I1381+I1387</f>
        <v>68817.600000000006</v>
      </c>
    </row>
    <row r="1367" spans="1:9" ht="31.5" x14ac:dyDescent="0.25">
      <c r="A1367" s="201" t="s">
        <v>501</v>
      </c>
      <c r="B1367" s="104"/>
      <c r="C1367" s="3" t="s">
        <v>9</v>
      </c>
      <c r="D1367" s="3" t="s">
        <v>7</v>
      </c>
      <c r="E1367" s="3" t="s">
        <v>502</v>
      </c>
      <c r="F1367" s="3"/>
      <c r="G1367" s="5">
        <f>G1368+G1371+G1374</f>
        <v>8296.5</v>
      </c>
      <c r="H1367" s="5">
        <f t="shared" ref="H1367:I1367" si="621">H1368+H1371+H1374</f>
        <v>6964.5</v>
      </c>
      <c r="I1367" s="5">
        <f t="shared" si="621"/>
        <v>6964.5</v>
      </c>
    </row>
    <row r="1368" spans="1:9" x14ac:dyDescent="0.25">
      <c r="A1368" s="73" t="s">
        <v>27</v>
      </c>
      <c r="B1368" s="71"/>
      <c r="C1368" s="71" t="s">
        <v>9</v>
      </c>
      <c r="D1368" s="71" t="s">
        <v>7</v>
      </c>
      <c r="E1368" s="3" t="s">
        <v>503</v>
      </c>
      <c r="F1368" s="71"/>
      <c r="G1368" s="72">
        <f>+G1369+G1370</f>
        <v>7909.4</v>
      </c>
      <c r="H1368" s="72">
        <f t="shared" ref="H1368:I1368" si="622">+H1369+H1370</f>
        <v>6266</v>
      </c>
      <c r="I1368" s="72">
        <f t="shared" si="622"/>
        <v>6266</v>
      </c>
    </row>
    <row r="1369" spans="1:9" ht="47.25" x14ac:dyDescent="0.25">
      <c r="A1369" s="73" t="s">
        <v>21</v>
      </c>
      <c r="B1369" s="71"/>
      <c r="C1369" s="71" t="s">
        <v>9</v>
      </c>
      <c r="D1369" s="71" t="s">
        <v>7</v>
      </c>
      <c r="E1369" s="3" t="s">
        <v>503</v>
      </c>
      <c r="F1369" s="71" t="s">
        <v>31</v>
      </c>
      <c r="G1369" s="72">
        <v>7908.9</v>
      </c>
      <c r="H1369" s="72">
        <v>6265.5</v>
      </c>
      <c r="I1369" s="72">
        <v>6265.5</v>
      </c>
    </row>
    <row r="1370" spans="1:9" ht="31.5" x14ac:dyDescent="0.25">
      <c r="A1370" s="73" t="s">
        <v>22</v>
      </c>
      <c r="B1370" s="71"/>
      <c r="C1370" s="71" t="s">
        <v>9</v>
      </c>
      <c r="D1370" s="71" t="s">
        <v>7</v>
      </c>
      <c r="E1370" s="3" t="s">
        <v>503</v>
      </c>
      <c r="F1370" s="71" t="s">
        <v>32</v>
      </c>
      <c r="G1370" s="72">
        <v>0.5</v>
      </c>
      <c r="H1370" s="72">
        <v>0.5</v>
      </c>
      <c r="I1370" s="72">
        <v>0.5</v>
      </c>
    </row>
    <row r="1371" spans="1:9" x14ac:dyDescent="0.25">
      <c r="A1371" s="73" t="s">
        <v>35</v>
      </c>
      <c r="B1371" s="71"/>
      <c r="C1371" s="71" t="s">
        <v>9</v>
      </c>
      <c r="D1371" s="71" t="s">
        <v>7</v>
      </c>
      <c r="E1371" s="3" t="s">
        <v>504</v>
      </c>
      <c r="F1371" s="71"/>
      <c r="G1371" s="72">
        <f>G1372+G1373</f>
        <v>260.10000000000002</v>
      </c>
      <c r="H1371" s="72">
        <f t="shared" ref="H1371:I1371" si="623">H1372+H1373</f>
        <v>263.5</v>
      </c>
      <c r="I1371" s="72">
        <f t="shared" si="623"/>
        <v>263.5</v>
      </c>
    </row>
    <row r="1372" spans="1:9" ht="31.5" x14ac:dyDescent="0.25">
      <c r="A1372" s="73" t="s">
        <v>22</v>
      </c>
      <c r="B1372" s="71"/>
      <c r="C1372" s="71" t="s">
        <v>9</v>
      </c>
      <c r="D1372" s="71" t="s">
        <v>7</v>
      </c>
      <c r="E1372" s="3" t="s">
        <v>504</v>
      </c>
      <c r="F1372" s="71" t="s">
        <v>32</v>
      </c>
      <c r="G1372" s="72">
        <v>259</v>
      </c>
      <c r="H1372" s="72">
        <v>262.10000000000002</v>
      </c>
      <c r="I1372" s="72">
        <v>262.10000000000002</v>
      </c>
    </row>
    <row r="1373" spans="1:9" x14ac:dyDescent="0.25">
      <c r="A1373" s="201" t="s">
        <v>10</v>
      </c>
      <c r="B1373" s="71"/>
      <c r="C1373" s="71" t="s">
        <v>9</v>
      </c>
      <c r="D1373" s="71" t="s">
        <v>7</v>
      </c>
      <c r="E1373" s="3" t="s">
        <v>504</v>
      </c>
      <c r="F1373" s="71" t="s">
        <v>36</v>
      </c>
      <c r="G1373" s="72">
        <v>1.1000000000000001</v>
      </c>
      <c r="H1373" s="72">
        <v>1.4</v>
      </c>
      <c r="I1373" s="72">
        <v>1.4</v>
      </c>
    </row>
    <row r="1374" spans="1:9" ht="31.5" x14ac:dyDescent="0.25">
      <c r="A1374" s="201" t="s">
        <v>38</v>
      </c>
      <c r="B1374" s="71"/>
      <c r="C1374" s="71" t="s">
        <v>9</v>
      </c>
      <c r="D1374" s="71" t="s">
        <v>7</v>
      </c>
      <c r="E1374" s="3" t="s">
        <v>505</v>
      </c>
      <c r="F1374" s="71"/>
      <c r="G1374" s="72">
        <f>SUM(G1375:G1375)</f>
        <v>127</v>
      </c>
      <c r="H1374" s="72">
        <f t="shared" ref="H1374:I1374" si="624">SUM(H1375:H1375)</f>
        <v>435</v>
      </c>
      <c r="I1374" s="72">
        <f t="shared" si="624"/>
        <v>435</v>
      </c>
    </row>
    <row r="1375" spans="1:9" ht="31.5" x14ac:dyDescent="0.25">
      <c r="A1375" s="73" t="s">
        <v>22</v>
      </c>
      <c r="B1375" s="71"/>
      <c r="C1375" s="71" t="s">
        <v>9</v>
      </c>
      <c r="D1375" s="71" t="s">
        <v>7</v>
      </c>
      <c r="E1375" s="3" t="s">
        <v>505</v>
      </c>
      <c r="F1375" s="71" t="s">
        <v>32</v>
      </c>
      <c r="G1375" s="72">
        <v>127</v>
      </c>
      <c r="H1375" s="72">
        <v>435</v>
      </c>
      <c r="I1375" s="72">
        <v>435</v>
      </c>
    </row>
    <row r="1376" spans="1:9" ht="47.25" x14ac:dyDescent="0.25">
      <c r="A1376" s="201" t="s">
        <v>700</v>
      </c>
      <c r="B1376" s="104"/>
      <c r="C1376" s="3" t="s">
        <v>9</v>
      </c>
      <c r="D1376" s="3" t="s">
        <v>7</v>
      </c>
      <c r="E1376" s="3" t="s">
        <v>506</v>
      </c>
      <c r="F1376" s="104"/>
      <c r="G1376" s="5">
        <f>G1377</f>
        <v>51636.800000000003</v>
      </c>
      <c r="H1376" s="5">
        <f t="shared" ref="H1376:I1376" si="625">H1377</f>
        <v>54517.5</v>
      </c>
      <c r="I1376" s="5">
        <f t="shared" si="625"/>
        <v>54517.5</v>
      </c>
    </row>
    <row r="1377" spans="1:9" x14ac:dyDescent="0.25">
      <c r="A1377" s="201" t="s">
        <v>248</v>
      </c>
      <c r="B1377" s="104"/>
      <c r="C1377" s="3" t="s">
        <v>9</v>
      </c>
      <c r="D1377" s="3" t="s">
        <v>7</v>
      </c>
      <c r="E1377" s="3" t="s">
        <v>507</v>
      </c>
      <c r="F1377" s="104"/>
      <c r="G1377" s="5">
        <f>G1378+G1379+G1380</f>
        <v>51636.800000000003</v>
      </c>
      <c r="H1377" s="5">
        <f t="shared" ref="H1377:I1377" si="626">H1378+H1379+H1380</f>
        <v>54517.5</v>
      </c>
      <c r="I1377" s="5">
        <f t="shared" si="626"/>
        <v>54517.5</v>
      </c>
    </row>
    <row r="1378" spans="1:9" ht="47.25" x14ac:dyDescent="0.25">
      <c r="A1378" s="201" t="s">
        <v>21</v>
      </c>
      <c r="B1378" s="104"/>
      <c r="C1378" s="3" t="s">
        <v>9</v>
      </c>
      <c r="D1378" s="3" t="s">
        <v>7</v>
      </c>
      <c r="E1378" s="3" t="s">
        <v>507</v>
      </c>
      <c r="F1378" s="3" t="s">
        <v>31</v>
      </c>
      <c r="G1378" s="5">
        <v>49670.6</v>
      </c>
      <c r="H1378" s="5">
        <v>51417.7</v>
      </c>
      <c r="I1378" s="5">
        <v>51417.7</v>
      </c>
    </row>
    <row r="1379" spans="1:9" ht="31.5" x14ac:dyDescent="0.25">
      <c r="A1379" s="201" t="s">
        <v>22</v>
      </c>
      <c r="B1379" s="104"/>
      <c r="C1379" s="3" t="s">
        <v>9</v>
      </c>
      <c r="D1379" s="3" t="s">
        <v>7</v>
      </c>
      <c r="E1379" s="3" t="s">
        <v>507</v>
      </c>
      <c r="F1379" s="3" t="s">
        <v>32</v>
      </c>
      <c r="G1379" s="5">
        <v>1963.4</v>
      </c>
      <c r="H1379" s="5">
        <v>3096.4</v>
      </c>
      <c r="I1379" s="5">
        <v>3096.4</v>
      </c>
    </row>
    <row r="1380" spans="1:9" x14ac:dyDescent="0.25">
      <c r="A1380" s="201" t="s">
        <v>10</v>
      </c>
      <c r="B1380" s="104"/>
      <c r="C1380" s="3" t="s">
        <v>9</v>
      </c>
      <c r="D1380" s="3" t="s">
        <v>7</v>
      </c>
      <c r="E1380" s="3" t="s">
        <v>507</v>
      </c>
      <c r="F1380" s="3" t="s">
        <v>36</v>
      </c>
      <c r="G1380" s="5">
        <v>2.8</v>
      </c>
      <c r="H1380" s="5">
        <v>3.4</v>
      </c>
      <c r="I1380" s="5">
        <v>3.4</v>
      </c>
    </row>
    <row r="1381" spans="1:9" ht="31.5" x14ac:dyDescent="0.25">
      <c r="A1381" s="201" t="s">
        <v>491</v>
      </c>
      <c r="B1381" s="104"/>
      <c r="C1381" s="3" t="s">
        <v>9</v>
      </c>
      <c r="D1381" s="3" t="s">
        <v>7</v>
      </c>
      <c r="E1381" s="3" t="s">
        <v>492</v>
      </c>
      <c r="F1381" s="3"/>
      <c r="G1381" s="5">
        <f>G1382</f>
        <v>18082.8</v>
      </c>
      <c r="H1381" s="5">
        <f t="shared" ref="H1381:I1381" si="627">H1382</f>
        <v>9310</v>
      </c>
      <c r="I1381" s="5">
        <f t="shared" si="627"/>
        <v>6352.6</v>
      </c>
    </row>
    <row r="1382" spans="1:9" x14ac:dyDescent="0.25">
      <c r="A1382" s="201" t="s">
        <v>18</v>
      </c>
      <c r="B1382" s="104"/>
      <c r="C1382" s="3" t="s">
        <v>9</v>
      </c>
      <c r="D1382" s="3" t="s">
        <v>7</v>
      </c>
      <c r="E1382" s="3" t="s">
        <v>493</v>
      </c>
      <c r="F1382" s="3"/>
      <c r="G1382" s="5">
        <f t="shared" ref="G1382:I1382" si="628">SUM(G1383:G1386)</f>
        <v>18082.8</v>
      </c>
      <c r="H1382" s="5">
        <f t="shared" si="628"/>
        <v>9310</v>
      </c>
      <c r="I1382" s="5">
        <f t="shared" si="628"/>
        <v>6352.6</v>
      </c>
    </row>
    <row r="1383" spans="1:9" ht="47.25" x14ac:dyDescent="0.25">
      <c r="A1383" s="73" t="s">
        <v>21</v>
      </c>
      <c r="B1383" s="104"/>
      <c r="C1383" s="3" t="s">
        <v>9</v>
      </c>
      <c r="D1383" s="3" t="s">
        <v>7</v>
      </c>
      <c r="E1383" s="3" t="s">
        <v>493</v>
      </c>
      <c r="F1383" s="3" t="s">
        <v>31</v>
      </c>
      <c r="G1383" s="5">
        <v>7.7</v>
      </c>
      <c r="H1383" s="5"/>
      <c r="I1383" s="5"/>
    </row>
    <row r="1384" spans="1:9" ht="31.5" x14ac:dyDescent="0.25">
      <c r="A1384" s="201" t="s">
        <v>22</v>
      </c>
      <c r="B1384" s="104"/>
      <c r="C1384" s="3" t="s">
        <v>9</v>
      </c>
      <c r="D1384" s="3" t="s">
        <v>7</v>
      </c>
      <c r="E1384" s="3" t="s">
        <v>493</v>
      </c>
      <c r="F1384" s="3" t="s">
        <v>32</v>
      </c>
      <c r="G1384" s="5">
        <v>4611.6000000000004</v>
      </c>
      <c r="H1384" s="5">
        <v>2780</v>
      </c>
      <c r="I1384" s="5">
        <v>510</v>
      </c>
    </row>
    <row r="1385" spans="1:9" x14ac:dyDescent="0.25">
      <c r="A1385" s="201" t="s">
        <v>19</v>
      </c>
      <c r="B1385" s="104"/>
      <c r="C1385" s="3" t="s">
        <v>9</v>
      </c>
      <c r="D1385" s="3" t="s">
        <v>7</v>
      </c>
      <c r="E1385" s="3" t="s">
        <v>493</v>
      </c>
      <c r="F1385" s="3" t="s">
        <v>39</v>
      </c>
      <c r="G1385" s="5">
        <v>138</v>
      </c>
      <c r="H1385" s="5"/>
      <c r="I1385" s="5"/>
    </row>
    <row r="1386" spans="1:9" ht="31.5" x14ac:dyDescent="0.25">
      <c r="A1386" s="201" t="s">
        <v>479</v>
      </c>
      <c r="B1386" s="104"/>
      <c r="C1386" s="3" t="s">
        <v>9</v>
      </c>
      <c r="D1386" s="3" t="s">
        <v>7</v>
      </c>
      <c r="E1386" s="3" t="s">
        <v>493</v>
      </c>
      <c r="F1386" s="3" t="s">
        <v>49</v>
      </c>
      <c r="G1386" s="5">
        <v>13325.5</v>
      </c>
      <c r="H1386" s="5">
        <v>6530</v>
      </c>
      <c r="I1386" s="5">
        <v>5842.6</v>
      </c>
    </row>
    <row r="1387" spans="1:9" ht="31.5" x14ac:dyDescent="0.25">
      <c r="A1387" s="201" t="s">
        <v>494</v>
      </c>
      <c r="B1387" s="104"/>
      <c r="C1387" s="3" t="s">
        <v>9</v>
      </c>
      <c r="D1387" s="3" t="s">
        <v>7</v>
      </c>
      <c r="E1387" s="3" t="s">
        <v>495</v>
      </c>
      <c r="F1387" s="3"/>
      <c r="G1387" s="5">
        <f t="shared" ref="G1387:I1388" si="629">G1388</f>
        <v>0</v>
      </c>
      <c r="H1387" s="5">
        <f t="shared" si="629"/>
        <v>950</v>
      </c>
      <c r="I1387" s="5">
        <f t="shared" si="629"/>
        <v>983</v>
      </c>
    </row>
    <row r="1388" spans="1:9" x14ac:dyDescent="0.25">
      <c r="A1388" s="201" t="s">
        <v>18</v>
      </c>
      <c r="B1388" s="104"/>
      <c r="C1388" s="3" t="s">
        <v>9</v>
      </c>
      <c r="D1388" s="3" t="s">
        <v>7</v>
      </c>
      <c r="E1388" s="3" t="s">
        <v>924</v>
      </c>
      <c r="F1388" s="3"/>
      <c r="G1388" s="5">
        <f t="shared" si="629"/>
        <v>0</v>
      </c>
      <c r="H1388" s="5">
        <f t="shared" si="629"/>
        <v>950</v>
      </c>
      <c r="I1388" s="5">
        <f t="shared" si="629"/>
        <v>983</v>
      </c>
    </row>
    <row r="1389" spans="1:9" ht="31.5" x14ac:dyDescent="0.25">
      <c r="A1389" s="201" t="s">
        <v>22</v>
      </c>
      <c r="B1389" s="104"/>
      <c r="C1389" s="3" t="s">
        <v>9</v>
      </c>
      <c r="D1389" s="3" t="s">
        <v>7</v>
      </c>
      <c r="E1389" s="3" t="s">
        <v>924</v>
      </c>
      <c r="F1389" s="3" t="s">
        <v>32</v>
      </c>
      <c r="G1389" s="5">
        <v>0</v>
      </c>
      <c r="H1389" s="5">
        <v>950</v>
      </c>
      <c r="I1389" s="5">
        <v>983</v>
      </c>
    </row>
    <row r="1390" spans="1:9" x14ac:dyDescent="0.25">
      <c r="A1390" s="60" t="s">
        <v>119</v>
      </c>
      <c r="B1390" s="122"/>
      <c r="C1390" s="57"/>
      <c r="D1390" s="57"/>
      <c r="E1390" s="57"/>
      <c r="F1390" s="57"/>
      <c r="G1390" s="63"/>
      <c r="H1390" s="63">
        <v>150000</v>
      </c>
      <c r="I1390" s="63">
        <v>330000</v>
      </c>
    </row>
    <row r="1391" spans="1:9" x14ac:dyDescent="0.25">
      <c r="A1391" s="61" t="s">
        <v>508</v>
      </c>
      <c r="B1391" s="123"/>
      <c r="C1391" s="53"/>
      <c r="D1391" s="53"/>
      <c r="E1391" s="53"/>
      <c r="F1391" s="53"/>
      <c r="G1391" s="59">
        <f>G10+G36+G675+G726+G873+G999+G1289+G1390</f>
        <v>10112382.6</v>
      </c>
      <c r="H1391" s="59">
        <f>H10+H36+H675+H726+H873+H999+H1289+H1390</f>
        <v>8554636.7000000011</v>
      </c>
      <c r="I1391" s="59">
        <f>I10+I36+I675+I726+I873+I999+I1289+I1390</f>
        <v>9218046.3000000007</v>
      </c>
    </row>
    <row r="1392" spans="1:9" hidden="1" outlineLevel="1" x14ac:dyDescent="0.25">
      <c r="G1392" s="25"/>
      <c r="H1392" s="25"/>
      <c r="I1392" s="25"/>
    </row>
    <row r="1393" spans="7:9" hidden="1" outlineLevel="1" x14ac:dyDescent="0.25">
      <c r="G1393" s="25">
        <v>10112382.6</v>
      </c>
      <c r="H1393" s="25">
        <v>8554636.6999999993</v>
      </c>
      <c r="I1393" s="25">
        <v>9218046.3000000007</v>
      </c>
    </row>
    <row r="1394" spans="7:9" hidden="1" outlineLevel="1" x14ac:dyDescent="0.25">
      <c r="G1394" s="101"/>
      <c r="H1394" s="101"/>
      <c r="I1394" s="101"/>
    </row>
    <row r="1395" spans="7:9" hidden="1" outlineLevel="1" x14ac:dyDescent="0.25">
      <c r="G1395" s="101">
        <f>G1393-G1391</f>
        <v>0</v>
      </c>
      <c r="H1395" s="101">
        <f t="shared" ref="H1395:I1395" si="630">H1393-H1391</f>
        <v>0</v>
      </c>
      <c r="I1395" s="101">
        <f t="shared" si="630"/>
        <v>0</v>
      </c>
    </row>
    <row r="1396" spans="7:9" hidden="1" outlineLevel="1" x14ac:dyDescent="0.25"/>
    <row r="1397" spans="7:9" collapsed="1" x14ac:dyDescent="0.25">
      <c r="G1397" s="25"/>
      <c r="H1397" s="25"/>
      <c r="I1397" s="25"/>
    </row>
  </sheetData>
  <mergeCells count="5">
    <mergeCell ref="G8:G9"/>
    <mergeCell ref="H8:H9"/>
    <mergeCell ref="I8:I9"/>
    <mergeCell ref="A8:A9"/>
    <mergeCell ref="B8:F8"/>
  </mergeCells>
  <pageMargins left="0.47244094488188981" right="0.11811023622047245" top="0" bottom="0" header="0" footer="0"/>
  <pageSetup paperSize="9" scale="7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K61"/>
  <sheetViews>
    <sheetView zoomScale="90" zoomScaleNormal="90" workbookViewId="0">
      <pane xSplit="3" ySplit="7" topLeftCell="D36" activePane="bottomRight" state="frozen"/>
      <selection pane="topRight" activeCell="D1" sqref="D1"/>
      <selection pane="bottomLeft" activeCell="A9" sqref="A9"/>
      <selection pane="bottomRight" activeCell="D63" sqref="D63"/>
    </sheetView>
  </sheetViews>
  <sheetFormatPr defaultRowHeight="15.75" x14ac:dyDescent="0.25"/>
  <cols>
    <col min="1" max="1" width="55.5703125" style="26" customWidth="1"/>
    <col min="2" max="3" width="12" style="27" customWidth="1"/>
    <col min="4" max="6" width="18.140625" style="27" customWidth="1"/>
    <col min="7" max="16384" width="9.140625" style="27"/>
  </cols>
  <sheetData>
    <row r="1" spans="1:11" x14ac:dyDescent="0.25">
      <c r="A1" s="188"/>
      <c r="B1" s="189"/>
      <c r="C1" s="190"/>
      <c r="D1" s="189"/>
      <c r="E1" s="191"/>
      <c r="F1" s="186" t="s">
        <v>953</v>
      </c>
      <c r="G1" s="186"/>
      <c r="H1" s="186"/>
      <c r="I1" s="186"/>
      <c r="J1" s="186"/>
    </row>
    <row r="2" spans="1:11" ht="15.75" customHeight="1" x14ac:dyDescent="0.25">
      <c r="A2" s="188"/>
      <c r="B2" s="189"/>
      <c r="C2" s="190"/>
      <c r="D2" s="189"/>
      <c r="E2" s="190"/>
      <c r="F2" s="193" t="s">
        <v>946</v>
      </c>
      <c r="G2" s="187"/>
      <c r="H2" s="187"/>
      <c r="I2" s="187"/>
      <c r="J2" s="187"/>
    </row>
    <row r="3" spans="1:11" ht="15.75" customHeight="1" x14ac:dyDescent="0.25">
      <c r="A3" s="188"/>
      <c r="B3" s="189"/>
      <c r="C3" s="190"/>
      <c r="D3" s="189"/>
      <c r="E3" s="190"/>
      <c r="F3" s="193" t="s">
        <v>947</v>
      </c>
      <c r="G3" s="187"/>
      <c r="H3" s="187"/>
      <c r="I3" s="187"/>
      <c r="J3" s="187"/>
    </row>
    <row r="4" spans="1:11" x14ac:dyDescent="0.25">
      <c r="A4" s="188"/>
      <c r="B4" s="189"/>
      <c r="C4" s="190"/>
      <c r="D4" s="189"/>
      <c r="E4" s="190"/>
      <c r="F4" s="193" t="s">
        <v>954</v>
      </c>
      <c r="G4" s="185"/>
      <c r="I4" s="189"/>
      <c r="J4" s="192"/>
    </row>
    <row r="5" spans="1:11" ht="46.5" customHeight="1" x14ac:dyDescent="0.25">
      <c r="A5" s="253" t="s">
        <v>253</v>
      </c>
      <c r="B5" s="254"/>
      <c r="C5" s="254"/>
      <c r="D5" s="255"/>
      <c r="E5" s="255"/>
      <c r="F5" s="255"/>
    </row>
    <row r="6" spans="1:11" x14ac:dyDescent="0.25">
      <c r="D6" s="28"/>
      <c r="E6" s="28"/>
      <c r="F6" s="28" t="s">
        <v>105</v>
      </c>
    </row>
    <row r="7" spans="1:11" ht="27" customHeight="1" x14ac:dyDescent="0.25">
      <c r="A7" s="29" t="s">
        <v>51</v>
      </c>
      <c r="B7" s="30" t="s">
        <v>55</v>
      </c>
      <c r="C7" s="30" t="s">
        <v>56</v>
      </c>
      <c r="D7" s="18" t="s">
        <v>707</v>
      </c>
      <c r="E7" s="18" t="s">
        <v>708</v>
      </c>
      <c r="F7" s="18" t="s">
        <v>709</v>
      </c>
    </row>
    <row r="8" spans="1:11" s="34" customFormat="1" x14ac:dyDescent="0.25">
      <c r="A8" s="31" t="s">
        <v>29</v>
      </c>
      <c r="B8" s="32" t="s">
        <v>17</v>
      </c>
      <c r="C8" s="32" t="s">
        <v>15</v>
      </c>
      <c r="D8" s="33">
        <f>SUM(D9:D16)</f>
        <v>539482</v>
      </c>
      <c r="E8" s="33">
        <f>SUM(E9:E16)</f>
        <v>305971.20000000001</v>
      </c>
      <c r="F8" s="33">
        <f>SUM(F9:F16)</f>
        <v>530270.69999999995</v>
      </c>
    </row>
    <row r="9" spans="1:11" ht="47.25" x14ac:dyDescent="0.25">
      <c r="A9" s="35" t="s">
        <v>57</v>
      </c>
      <c r="B9" s="36" t="s">
        <v>17</v>
      </c>
      <c r="C9" s="36" t="s">
        <v>20</v>
      </c>
      <c r="D9" s="37">
        <f>Ведомственная!G38</f>
        <v>7042.6</v>
      </c>
      <c r="E9" s="37">
        <f>Ведомственная!H38</f>
        <v>5063.7</v>
      </c>
      <c r="F9" s="37">
        <f>Ведомственная!I38</f>
        <v>5063.7</v>
      </c>
    </row>
    <row r="10" spans="1:11" ht="63" x14ac:dyDescent="0.25">
      <c r="A10" s="35" t="s">
        <v>58</v>
      </c>
      <c r="B10" s="36" t="s">
        <v>17</v>
      </c>
      <c r="C10" s="36" t="s">
        <v>24</v>
      </c>
      <c r="D10" s="37">
        <f>Ведомственная!G12</f>
        <v>36589.599999999999</v>
      </c>
      <c r="E10" s="37">
        <f>Ведомственная!H12</f>
        <v>26466.6</v>
      </c>
      <c r="F10" s="37">
        <f>Ведомственная!I12</f>
        <v>26466.6</v>
      </c>
    </row>
    <row r="11" spans="1:11" ht="63" x14ac:dyDescent="0.25">
      <c r="A11" s="35" t="s">
        <v>59</v>
      </c>
      <c r="B11" s="36" t="s">
        <v>17</v>
      </c>
      <c r="C11" s="36" t="s">
        <v>7</v>
      </c>
      <c r="D11" s="37">
        <f>Ведомственная!G44</f>
        <v>319640.80000000005</v>
      </c>
      <c r="E11" s="37">
        <f>Ведомственная!H44</f>
        <v>119231.59999999999</v>
      </c>
      <c r="F11" s="37">
        <f>Ведомственная!I44</f>
        <v>221754.39999999997</v>
      </c>
      <c r="H11" s="43"/>
      <c r="I11" s="43"/>
      <c r="J11" s="43"/>
      <c r="K11" s="43"/>
    </row>
    <row r="12" spans="1:11" x14ac:dyDescent="0.25">
      <c r="A12" s="35" t="s">
        <v>60</v>
      </c>
      <c r="B12" s="36" t="s">
        <v>17</v>
      </c>
      <c r="C12" s="36" t="s">
        <v>61</v>
      </c>
      <c r="D12" s="37">
        <f>Ведомственная!G71</f>
        <v>12.5</v>
      </c>
      <c r="E12" s="37">
        <f>Ведомственная!H71</f>
        <v>154.69999999999999</v>
      </c>
      <c r="F12" s="37">
        <f>Ведомственная!I71</f>
        <v>12</v>
      </c>
      <c r="H12" s="43"/>
      <c r="I12" s="43"/>
      <c r="J12" s="43"/>
      <c r="K12" s="43"/>
    </row>
    <row r="13" spans="1:11" ht="47.25" x14ac:dyDescent="0.25">
      <c r="A13" s="35" t="s">
        <v>40</v>
      </c>
      <c r="B13" s="36" t="s">
        <v>17</v>
      </c>
      <c r="C13" s="36" t="s">
        <v>26</v>
      </c>
      <c r="D13" s="37">
        <f>Ведомственная!G677</f>
        <v>65733.400000000009</v>
      </c>
      <c r="E13" s="37">
        <f>Ведомственная!H677</f>
        <v>48323.5</v>
      </c>
      <c r="F13" s="37">
        <f>Ведомственная!I677</f>
        <v>48323.100000000006</v>
      </c>
      <c r="H13" s="43"/>
      <c r="I13" s="43"/>
      <c r="J13" s="43"/>
      <c r="K13" s="43"/>
    </row>
    <row r="14" spans="1:11" x14ac:dyDescent="0.25">
      <c r="A14" s="35" t="s">
        <v>109</v>
      </c>
      <c r="B14" s="36" t="s">
        <v>17</v>
      </c>
      <c r="C14" s="36" t="s">
        <v>47</v>
      </c>
      <c r="D14" s="37">
        <f>Ведомственная!G75</f>
        <v>10323.299999999999</v>
      </c>
      <c r="E14" s="37">
        <f>Ведомственная!H75</f>
        <v>0</v>
      </c>
      <c r="F14" s="37">
        <f>Ведомственная!I75</f>
        <v>0</v>
      </c>
      <c r="H14" s="43"/>
      <c r="I14" s="43"/>
      <c r="J14" s="43"/>
      <c r="K14" s="43"/>
    </row>
    <row r="15" spans="1:11" x14ac:dyDescent="0.25">
      <c r="A15" s="35" t="s">
        <v>50</v>
      </c>
      <c r="B15" s="36" t="s">
        <v>17</v>
      </c>
      <c r="C15" s="36" t="s">
        <v>62</v>
      </c>
      <c r="D15" s="37">
        <f>Ведомственная!G684</f>
        <v>2024.6</v>
      </c>
      <c r="E15" s="37">
        <f>Ведомственная!H684</f>
        <v>10000</v>
      </c>
      <c r="F15" s="37">
        <f>Ведомственная!I684</f>
        <v>10000</v>
      </c>
      <c r="H15" s="43"/>
      <c r="I15" s="43"/>
      <c r="J15" s="43"/>
      <c r="K15" s="43"/>
    </row>
    <row r="16" spans="1:11" x14ac:dyDescent="0.25">
      <c r="A16" s="35" t="s">
        <v>33</v>
      </c>
      <c r="B16" s="36" t="s">
        <v>17</v>
      </c>
      <c r="C16" s="36" t="s">
        <v>34</v>
      </c>
      <c r="D16" s="37">
        <f>Ведомственная!G20+Ведомственная!G79+Ведомственная!G688</f>
        <v>98115.200000000012</v>
      </c>
      <c r="E16" s="37">
        <f>Ведомственная!H20+Ведомственная!H79+Ведомственная!H688</f>
        <v>96731.1</v>
      </c>
      <c r="F16" s="37">
        <f>Ведомственная!I20+Ведомственная!I79+Ведомственная!I688</f>
        <v>218650.89999999997</v>
      </c>
    </row>
    <row r="17" spans="1:6" s="34" customFormat="1" ht="31.5" x14ac:dyDescent="0.25">
      <c r="A17" s="31" t="s">
        <v>91</v>
      </c>
      <c r="B17" s="32" t="s">
        <v>24</v>
      </c>
      <c r="C17" s="32" t="s">
        <v>15</v>
      </c>
      <c r="D17" s="33">
        <f>SUM(D18:D21)</f>
        <v>119994.70000000001</v>
      </c>
      <c r="E17" s="33">
        <f t="shared" ref="E17:F17" si="0">SUM(E18:E21)</f>
        <v>63006.7</v>
      </c>
      <c r="F17" s="33">
        <f t="shared" si="0"/>
        <v>61673.5</v>
      </c>
    </row>
    <row r="18" spans="1:6" x14ac:dyDescent="0.25">
      <c r="A18" s="35" t="s">
        <v>63</v>
      </c>
      <c r="B18" s="36" t="s">
        <v>24</v>
      </c>
      <c r="C18" s="36" t="s">
        <v>7</v>
      </c>
      <c r="D18" s="37">
        <f>Ведомственная!G135</f>
        <v>8653.2999999999993</v>
      </c>
      <c r="E18" s="37">
        <f>Ведомственная!H135</f>
        <v>7916.5</v>
      </c>
      <c r="F18" s="37">
        <f>Ведомственная!I135</f>
        <v>8144</v>
      </c>
    </row>
    <row r="19" spans="1:6" x14ac:dyDescent="0.25">
      <c r="A19" s="35" t="s">
        <v>121</v>
      </c>
      <c r="B19" s="36" t="s">
        <v>24</v>
      </c>
      <c r="C19" s="36" t="s">
        <v>64</v>
      </c>
      <c r="D19" s="37">
        <f>Ведомственная!G144</f>
        <v>41357.400000000009</v>
      </c>
      <c r="E19" s="37">
        <f>Ведомственная!H144</f>
        <v>31588.3</v>
      </c>
      <c r="F19" s="37">
        <f>Ведомственная!I144</f>
        <v>31026.600000000002</v>
      </c>
    </row>
    <row r="20" spans="1:6" ht="47.25" x14ac:dyDescent="0.25">
      <c r="A20" s="2" t="s">
        <v>122</v>
      </c>
      <c r="B20" s="36" t="s">
        <v>24</v>
      </c>
      <c r="C20" s="36" t="s">
        <v>14</v>
      </c>
      <c r="D20" s="37">
        <f>Ведомственная!G158</f>
        <v>24250.7</v>
      </c>
      <c r="E20" s="37">
        <f>Ведомственная!H158</f>
        <v>21941.200000000001</v>
      </c>
      <c r="F20" s="37">
        <f>Ведомственная!I158</f>
        <v>22502.899999999998</v>
      </c>
    </row>
    <row r="21" spans="1:6" ht="31.5" x14ac:dyDescent="0.25">
      <c r="A21" s="2" t="s">
        <v>936</v>
      </c>
      <c r="B21" s="36" t="s">
        <v>24</v>
      </c>
      <c r="C21" s="36" t="s">
        <v>935</v>
      </c>
      <c r="D21" s="38">
        <f>Ведомственная!G188</f>
        <v>45733.299999999996</v>
      </c>
      <c r="E21" s="38">
        <f>Ведомственная!H188</f>
        <v>1560.7</v>
      </c>
      <c r="F21" s="38">
        <f>Ведомственная!I188</f>
        <v>0</v>
      </c>
    </row>
    <row r="22" spans="1:6" s="34" customFormat="1" x14ac:dyDescent="0.25">
      <c r="A22" s="31" t="s">
        <v>6</v>
      </c>
      <c r="B22" s="32" t="s">
        <v>7</v>
      </c>
      <c r="C22" s="32" t="s">
        <v>15</v>
      </c>
      <c r="D22" s="33">
        <f>SUM(D23:D25)</f>
        <v>1396416.2</v>
      </c>
      <c r="E22" s="33">
        <f>SUM(E23:E25)</f>
        <v>838519.6</v>
      </c>
      <c r="F22" s="33">
        <f>SUM(F23:F25)</f>
        <v>857201.80000000016</v>
      </c>
    </row>
    <row r="23" spans="1:6" x14ac:dyDescent="0.25">
      <c r="A23" s="35" t="s">
        <v>8</v>
      </c>
      <c r="B23" s="36" t="s">
        <v>7</v>
      </c>
      <c r="C23" s="36" t="s">
        <v>9</v>
      </c>
      <c r="D23" s="37">
        <f>Ведомственная!G200</f>
        <v>649744.79999999993</v>
      </c>
      <c r="E23" s="37">
        <f>Ведомственная!H200</f>
        <v>484595.10000000003</v>
      </c>
      <c r="F23" s="37">
        <f>Ведомственная!I200</f>
        <v>457662.70000000007</v>
      </c>
    </row>
    <row r="24" spans="1:6" x14ac:dyDescent="0.25">
      <c r="A24" s="35" t="s">
        <v>65</v>
      </c>
      <c r="B24" s="36" t="s">
        <v>7</v>
      </c>
      <c r="C24" s="36" t="s">
        <v>64</v>
      </c>
      <c r="D24" s="37">
        <f>Ведомственная!G231</f>
        <v>712395.29999999993</v>
      </c>
      <c r="E24" s="37">
        <f>Ведомственная!H231</f>
        <v>320736.90000000002</v>
      </c>
      <c r="F24" s="37">
        <f>Ведомственная!I231</f>
        <v>380016.80000000005</v>
      </c>
    </row>
    <row r="25" spans="1:6" x14ac:dyDescent="0.25">
      <c r="A25" s="35" t="s">
        <v>11</v>
      </c>
      <c r="B25" s="36" t="s">
        <v>7</v>
      </c>
      <c r="C25" s="36" t="s">
        <v>12</v>
      </c>
      <c r="D25" s="37">
        <f>Ведомственная!G316</f>
        <v>34276.1</v>
      </c>
      <c r="E25" s="37">
        <f>Ведомственная!H316</f>
        <v>33187.599999999999</v>
      </c>
      <c r="F25" s="37">
        <f>Ведомственная!I316</f>
        <v>19522.3</v>
      </c>
    </row>
    <row r="26" spans="1:6" ht="14.25" customHeight="1" x14ac:dyDescent="0.25">
      <c r="A26" s="31" t="s">
        <v>92</v>
      </c>
      <c r="B26" s="32" t="s">
        <v>61</v>
      </c>
      <c r="C26" s="32" t="s">
        <v>15</v>
      </c>
      <c r="D26" s="33">
        <f>SUM(D27:D30)</f>
        <v>1403763.2000000002</v>
      </c>
      <c r="E26" s="33">
        <f>SUM(E27:E30)</f>
        <v>628037.5</v>
      </c>
      <c r="F26" s="33">
        <f>SUM(F27:F30)</f>
        <v>727281.79999999993</v>
      </c>
    </row>
    <row r="27" spans="1:6" x14ac:dyDescent="0.25">
      <c r="A27" s="35" t="s">
        <v>66</v>
      </c>
      <c r="B27" s="36" t="s">
        <v>61</v>
      </c>
      <c r="C27" s="36" t="s">
        <v>17</v>
      </c>
      <c r="D27" s="37">
        <f>Ведомственная!G358</f>
        <v>0</v>
      </c>
      <c r="E27" s="37">
        <f>Ведомственная!H358</f>
        <v>0</v>
      </c>
      <c r="F27" s="37">
        <f>Ведомственная!I358</f>
        <v>120846.5</v>
      </c>
    </row>
    <row r="28" spans="1:6" x14ac:dyDescent="0.25">
      <c r="A28" s="35" t="s">
        <v>67</v>
      </c>
      <c r="B28" s="36" t="s">
        <v>61</v>
      </c>
      <c r="C28" s="36" t="s">
        <v>20</v>
      </c>
      <c r="D28" s="37">
        <f>Ведомственная!G374</f>
        <v>375251.9</v>
      </c>
      <c r="E28" s="37">
        <f>Ведомственная!H374</f>
        <v>91552.1</v>
      </c>
      <c r="F28" s="37">
        <f>Ведомственная!I374</f>
        <v>103925.6</v>
      </c>
    </row>
    <row r="29" spans="1:6" x14ac:dyDescent="0.25">
      <c r="A29" s="35" t="s">
        <v>68</v>
      </c>
      <c r="B29" s="36" t="s">
        <v>61</v>
      </c>
      <c r="C29" s="36" t="s">
        <v>24</v>
      </c>
      <c r="D29" s="38">
        <f>Ведомственная!G440+Ведомственная!G875</f>
        <v>1016459.4000000001</v>
      </c>
      <c r="E29" s="38">
        <f>Ведомственная!H440+Ведомственная!H875</f>
        <v>514636.6</v>
      </c>
      <c r="F29" s="38">
        <f>Ведомственная!I440+Ведомственная!I875</f>
        <v>481304.69999999995</v>
      </c>
    </row>
    <row r="30" spans="1:6" ht="31.5" x14ac:dyDescent="0.25">
      <c r="A30" s="35" t="s">
        <v>69</v>
      </c>
      <c r="B30" s="36" t="s">
        <v>61</v>
      </c>
      <c r="C30" s="36" t="s">
        <v>61</v>
      </c>
      <c r="D30" s="38">
        <f>Ведомственная!G571+Ведомственная!G885</f>
        <v>12051.9</v>
      </c>
      <c r="E30" s="38">
        <f>Ведомственная!H571+Ведомственная!H885</f>
        <v>21848.800000000003</v>
      </c>
      <c r="F30" s="38">
        <f>Ведомственная!I571+Ведомственная!I885</f>
        <v>21205</v>
      </c>
    </row>
    <row r="31" spans="1:6" s="34" customFormat="1" x14ac:dyDescent="0.25">
      <c r="A31" s="31" t="s">
        <v>103</v>
      </c>
      <c r="B31" s="32" t="s">
        <v>26</v>
      </c>
      <c r="C31" s="32" t="s">
        <v>15</v>
      </c>
      <c r="D31" s="33">
        <f>SUM(D32:D33)</f>
        <v>46586.5</v>
      </c>
      <c r="E31" s="33">
        <f>SUM(E32:E33)</f>
        <v>25465.599999999999</v>
      </c>
      <c r="F31" s="33">
        <f>SUM(F32:F33)</f>
        <v>25734.6</v>
      </c>
    </row>
    <row r="32" spans="1:6" ht="31.5" x14ac:dyDescent="0.25">
      <c r="A32" s="35" t="s">
        <v>94</v>
      </c>
      <c r="B32" s="36" t="s">
        <v>26</v>
      </c>
      <c r="C32" s="36" t="s">
        <v>24</v>
      </c>
      <c r="D32" s="37">
        <f>Ведомственная!G586</f>
        <v>15434.399999999998</v>
      </c>
      <c r="E32" s="37">
        <f>Ведомственная!H586</f>
        <v>11021.5</v>
      </c>
      <c r="F32" s="37">
        <f>Ведомственная!I586</f>
        <v>11021.5</v>
      </c>
    </row>
    <row r="33" spans="1:6" x14ac:dyDescent="0.25">
      <c r="A33" s="35" t="s">
        <v>70</v>
      </c>
      <c r="B33" s="36" t="s">
        <v>26</v>
      </c>
      <c r="C33" s="36" t="s">
        <v>61</v>
      </c>
      <c r="D33" s="37">
        <f>Ведомственная!G595+Ведомственная!G703</f>
        <v>31152.100000000002</v>
      </c>
      <c r="E33" s="37">
        <f>Ведомственная!H595+Ведомственная!H703</f>
        <v>14444.1</v>
      </c>
      <c r="F33" s="37">
        <f>Ведомственная!I595+Ведомственная!I703</f>
        <v>14713.1</v>
      </c>
    </row>
    <row r="34" spans="1:6" s="34" customFormat="1" x14ac:dyDescent="0.25">
      <c r="A34" s="31" t="s">
        <v>46</v>
      </c>
      <c r="B34" s="32" t="s">
        <v>47</v>
      </c>
      <c r="C34" s="32" t="s">
        <v>15</v>
      </c>
      <c r="D34" s="33">
        <f>SUM(D35:D40)</f>
        <v>4536487.1999999993</v>
      </c>
      <c r="E34" s="33">
        <f>SUM(E35:E40)</f>
        <v>4335282</v>
      </c>
      <c r="F34" s="33">
        <f>SUM(F35:F40)</f>
        <v>4508040.4000000004</v>
      </c>
    </row>
    <row r="35" spans="1:6" x14ac:dyDescent="0.25">
      <c r="A35" s="35" t="s">
        <v>71</v>
      </c>
      <c r="B35" s="36" t="s">
        <v>47</v>
      </c>
      <c r="C35" s="36" t="s">
        <v>17</v>
      </c>
      <c r="D35" s="37">
        <f>Ведомственная!G1001</f>
        <v>1426090.9999999998</v>
      </c>
      <c r="E35" s="37">
        <f>Ведомственная!H1001</f>
        <v>1363333.1999999997</v>
      </c>
      <c r="F35" s="37">
        <f>Ведомственная!I1001</f>
        <v>1415254.6999999997</v>
      </c>
    </row>
    <row r="36" spans="1:6" x14ac:dyDescent="0.25">
      <c r="A36" s="35" t="s">
        <v>72</v>
      </c>
      <c r="B36" s="36" t="s">
        <v>47</v>
      </c>
      <c r="C36" s="36" t="s">
        <v>20</v>
      </c>
      <c r="D36" s="37">
        <f>Ведомственная!G1051</f>
        <v>2523762.9999999995</v>
      </c>
      <c r="E36" s="37">
        <f>Ведомственная!H1051</f>
        <v>2405414.3000000003</v>
      </c>
      <c r="F36" s="37">
        <f>Ведомственная!I1051</f>
        <v>2516933.2000000007</v>
      </c>
    </row>
    <row r="37" spans="1:6" x14ac:dyDescent="0.25">
      <c r="A37" s="35" t="s">
        <v>48</v>
      </c>
      <c r="B37" s="36" t="s">
        <v>47</v>
      </c>
      <c r="C37" s="36" t="s">
        <v>24</v>
      </c>
      <c r="D37" s="37">
        <f>Ведомственная!G1143+Ведомственная!G1291</f>
        <v>422027.4</v>
      </c>
      <c r="E37" s="37">
        <f>Ведомственная!H1143+Ведомственная!H1291</f>
        <v>403292</v>
      </c>
      <c r="F37" s="37">
        <f>Ведомственная!I1143+Ведомственная!I1291</f>
        <v>421278.2</v>
      </c>
    </row>
    <row r="38" spans="1:6" ht="31.5" x14ac:dyDescent="0.25">
      <c r="A38" s="2" t="s">
        <v>120</v>
      </c>
      <c r="B38" s="36" t="s">
        <v>47</v>
      </c>
      <c r="C38" s="36" t="s">
        <v>61</v>
      </c>
      <c r="D38" s="38">
        <f>Ведомственная!G612+Ведомственная!G708+Ведомственная!G728</f>
        <v>339.20000000000005</v>
      </c>
      <c r="E38" s="38">
        <f>Ведомственная!H612+Ведомственная!H708+Ведомственная!H728</f>
        <v>310.60000000000002</v>
      </c>
      <c r="F38" s="38">
        <f>Ведомственная!I612+Ведомственная!I708+Ведомственная!I728</f>
        <v>310.60000000000002</v>
      </c>
    </row>
    <row r="39" spans="1:6" x14ac:dyDescent="0.25">
      <c r="A39" s="35" t="s">
        <v>73</v>
      </c>
      <c r="B39" s="36" t="s">
        <v>47</v>
      </c>
      <c r="C39" s="36" t="s">
        <v>47</v>
      </c>
      <c r="D39" s="37">
        <f>Ведомственная!G896+Ведомственная!G1173+Ведомственная!G1314</f>
        <v>7268</v>
      </c>
      <c r="E39" s="37">
        <f>Ведомственная!H896+Ведомственная!H1173+Ведомственная!H1314</f>
        <v>8986.2999999999993</v>
      </c>
      <c r="F39" s="37">
        <f>Ведомственная!I896+Ведомственная!I1173+Ведомственная!I1314</f>
        <v>8986.2999999999993</v>
      </c>
    </row>
    <row r="40" spans="1:6" x14ac:dyDescent="0.25">
      <c r="A40" s="35" t="s">
        <v>74</v>
      </c>
      <c r="B40" s="36" t="s">
        <v>47</v>
      </c>
      <c r="C40" s="36" t="s">
        <v>64</v>
      </c>
      <c r="D40" s="37">
        <f>Ведомственная!G1199+Ведомственная!G627</f>
        <v>156998.6</v>
      </c>
      <c r="E40" s="37">
        <f>Ведомственная!H1199+Ведомственная!H627</f>
        <v>153945.60000000001</v>
      </c>
      <c r="F40" s="37">
        <f>Ведомственная!I1199+Ведомственная!I627</f>
        <v>145277.4</v>
      </c>
    </row>
    <row r="41" spans="1:6" s="34" customFormat="1" x14ac:dyDescent="0.25">
      <c r="A41" s="31" t="s">
        <v>104</v>
      </c>
      <c r="B41" s="32" t="s">
        <v>9</v>
      </c>
      <c r="C41" s="32" t="s">
        <v>15</v>
      </c>
      <c r="D41" s="33">
        <f>SUM(D42:D43)</f>
        <v>362542.39999999991</v>
      </c>
      <c r="E41" s="33">
        <f>SUM(E42:E43)</f>
        <v>512613.8</v>
      </c>
      <c r="F41" s="33">
        <f>SUM(F42:F43)</f>
        <v>351340.1</v>
      </c>
    </row>
    <row r="42" spans="1:6" x14ac:dyDescent="0.25">
      <c r="A42" s="35" t="s">
        <v>75</v>
      </c>
      <c r="B42" s="36" t="s">
        <v>9</v>
      </c>
      <c r="C42" s="36" t="s">
        <v>17</v>
      </c>
      <c r="D42" s="37">
        <f>Ведомственная!G1323+Ведомственная!G634</f>
        <v>284526.29999999993</v>
      </c>
      <c r="E42" s="37">
        <f>Ведомственная!H1323+Ведомственная!H634</f>
        <v>440871.8</v>
      </c>
      <c r="F42" s="37">
        <f>Ведомственная!I1323+Ведомственная!I634</f>
        <v>282522.5</v>
      </c>
    </row>
    <row r="43" spans="1:6" x14ac:dyDescent="0.25">
      <c r="A43" s="35" t="s">
        <v>135</v>
      </c>
      <c r="B43" s="36" t="s">
        <v>9</v>
      </c>
      <c r="C43" s="36" t="s">
        <v>7</v>
      </c>
      <c r="D43" s="37">
        <f>Ведомственная!G1364</f>
        <v>78016.100000000006</v>
      </c>
      <c r="E43" s="37">
        <f>Ведомственная!H1364</f>
        <v>71742</v>
      </c>
      <c r="F43" s="37">
        <f>Ведомственная!I1364</f>
        <v>68817.600000000006</v>
      </c>
    </row>
    <row r="44" spans="1:6" s="34" customFormat="1" x14ac:dyDescent="0.25">
      <c r="A44" s="31" t="s">
        <v>13</v>
      </c>
      <c r="B44" s="32" t="s">
        <v>14</v>
      </c>
      <c r="C44" s="32" t="s">
        <v>15</v>
      </c>
      <c r="D44" s="33">
        <f>SUM(D45:D48)</f>
        <v>1170706.8000000003</v>
      </c>
      <c r="E44" s="33">
        <f>SUM(E45:E48)</f>
        <v>1194498.8999999999</v>
      </c>
      <c r="F44" s="33">
        <f>SUM(F45:F48)</f>
        <v>1274654.9000000001</v>
      </c>
    </row>
    <row r="45" spans="1:6" x14ac:dyDescent="0.25">
      <c r="A45" s="35" t="s">
        <v>16</v>
      </c>
      <c r="B45" s="36" t="s">
        <v>14</v>
      </c>
      <c r="C45" s="36" t="s">
        <v>17</v>
      </c>
      <c r="D45" s="37">
        <f>Ведомственная!G735</f>
        <v>31877</v>
      </c>
      <c r="E45" s="37">
        <f>Ведомственная!H735</f>
        <v>21300</v>
      </c>
      <c r="F45" s="37">
        <f>Ведомственная!I735</f>
        <v>21300</v>
      </c>
    </row>
    <row r="46" spans="1:6" x14ac:dyDescent="0.25">
      <c r="A46" s="35" t="s">
        <v>23</v>
      </c>
      <c r="B46" s="36" t="s">
        <v>14</v>
      </c>
      <c r="C46" s="36" t="s">
        <v>24</v>
      </c>
      <c r="D46" s="37">
        <f>Ведомственная!G903+Ведомственная!G1256+Ведомственная!G741</f>
        <v>708595.80000000016</v>
      </c>
      <c r="E46" s="37">
        <f>Ведомственная!H903+Ведомственная!H1256+Ведомственная!H741</f>
        <v>705028.29999999981</v>
      </c>
      <c r="F46" s="37">
        <f>Ведомственная!I903+Ведомственная!I1256+Ведомственная!I741</f>
        <v>726874.90000000014</v>
      </c>
    </row>
    <row r="47" spans="1:6" x14ac:dyDescent="0.25">
      <c r="A47" s="35" t="s">
        <v>76</v>
      </c>
      <c r="B47" s="36" t="s">
        <v>14</v>
      </c>
      <c r="C47" s="36" t="s">
        <v>7</v>
      </c>
      <c r="D47" s="37">
        <f>Ведомственная!G646+Ведомственная!G1262+Ведомственная!G819</f>
        <v>343090.4</v>
      </c>
      <c r="E47" s="37">
        <f>Ведомственная!H646+Ведомственная!H1262+Ведомственная!H819</f>
        <v>378755.1</v>
      </c>
      <c r="F47" s="37">
        <f>Ведомственная!I646+Ведомственная!I1262+Ведомственная!I819</f>
        <v>384237.19999999995</v>
      </c>
    </row>
    <row r="48" spans="1:6" x14ac:dyDescent="0.25">
      <c r="A48" s="35" t="s">
        <v>25</v>
      </c>
      <c r="B48" s="36" t="s">
        <v>14</v>
      </c>
      <c r="C48" s="36" t="s">
        <v>26</v>
      </c>
      <c r="D48" s="37">
        <f>Ведомственная!G836+Ведомственная!G715+Ведомственная!G658</f>
        <v>87143.60000000002</v>
      </c>
      <c r="E48" s="37">
        <f>Ведомственная!H836+Ведомственная!H715+Ведомственная!H658</f>
        <v>89415.5</v>
      </c>
      <c r="F48" s="37">
        <f>Ведомственная!I836+Ведомственная!I715+Ведомственная!I658</f>
        <v>142242.79999999999</v>
      </c>
    </row>
    <row r="49" spans="1:6" s="34" customFormat="1" x14ac:dyDescent="0.25">
      <c r="A49" s="31" t="s">
        <v>98</v>
      </c>
      <c r="B49" s="32" t="s">
        <v>62</v>
      </c>
      <c r="C49" s="32" t="s">
        <v>15</v>
      </c>
      <c r="D49" s="33">
        <f>SUM(D50:D53)</f>
        <v>536403.6</v>
      </c>
      <c r="E49" s="33">
        <f>SUM(E50:E53)</f>
        <v>470241.4</v>
      </c>
      <c r="F49" s="33">
        <f>SUM(F50:F53)</f>
        <v>539848.5</v>
      </c>
    </row>
    <row r="50" spans="1:6" x14ac:dyDescent="0.25">
      <c r="A50" s="35" t="s">
        <v>77</v>
      </c>
      <c r="B50" s="36" t="s">
        <v>62</v>
      </c>
      <c r="C50" s="36" t="s">
        <v>17</v>
      </c>
      <c r="D50" s="37">
        <f>Ведомственная!G910</f>
        <v>403165.29999999993</v>
      </c>
      <c r="E50" s="37">
        <f>Ведомственная!H910</f>
        <v>364097.9</v>
      </c>
      <c r="F50" s="37">
        <f>Ведомственная!I910</f>
        <v>364021.7</v>
      </c>
    </row>
    <row r="51" spans="1:6" x14ac:dyDescent="0.25">
      <c r="A51" s="35" t="s">
        <v>78</v>
      </c>
      <c r="B51" s="36" t="s">
        <v>62</v>
      </c>
      <c r="C51" s="36" t="s">
        <v>20</v>
      </c>
      <c r="D51" s="37">
        <f>Ведомственная!G934</f>
        <v>14327.7</v>
      </c>
      <c r="E51" s="37">
        <f>Ведомственная!H934</f>
        <v>72673.3</v>
      </c>
      <c r="F51" s="37">
        <f>Ведомственная!I934</f>
        <v>148946.69999999998</v>
      </c>
    </row>
    <row r="52" spans="1:6" ht="13.5" customHeight="1" x14ac:dyDescent="0.25">
      <c r="A52" s="35" t="s">
        <v>79</v>
      </c>
      <c r="B52" s="36" t="s">
        <v>62</v>
      </c>
      <c r="C52" s="36" t="s">
        <v>24</v>
      </c>
      <c r="D52" s="37">
        <f>Ведомственная!G971</f>
        <v>14291.5</v>
      </c>
      <c r="E52" s="37">
        <f>Ведомственная!H971</f>
        <v>9567</v>
      </c>
      <c r="F52" s="37">
        <f>Ведомственная!I971</f>
        <v>9695.7000000000007</v>
      </c>
    </row>
    <row r="53" spans="1:6" ht="31.5" x14ac:dyDescent="0.25">
      <c r="A53" s="35" t="s">
        <v>80</v>
      </c>
      <c r="B53" s="36" t="s">
        <v>62</v>
      </c>
      <c r="C53" s="36" t="s">
        <v>61</v>
      </c>
      <c r="D53" s="37">
        <f>Ведомственная!G984+Ведомственная!G1283+Ведомственная!G665</f>
        <v>104619.1</v>
      </c>
      <c r="E53" s="37">
        <f>Ведомственная!H984+Ведомственная!H1283+Ведомственная!H665</f>
        <v>23903.200000000001</v>
      </c>
      <c r="F53" s="37">
        <f>Ведомственная!I984+Ведомственная!I1283+Ведомственная!I665</f>
        <v>17184.400000000001</v>
      </c>
    </row>
    <row r="54" spans="1:6" ht="31.5" x14ac:dyDescent="0.25">
      <c r="A54" s="35" t="s">
        <v>966</v>
      </c>
      <c r="B54" s="211" t="s">
        <v>34</v>
      </c>
      <c r="C54" s="211" t="s">
        <v>15</v>
      </c>
      <c r="D54" s="33">
        <f>D55</f>
        <v>0</v>
      </c>
      <c r="E54" s="33">
        <f t="shared" ref="E54:F54" si="1">E55</f>
        <v>31000</v>
      </c>
      <c r="F54" s="33">
        <f t="shared" si="1"/>
        <v>12000</v>
      </c>
    </row>
    <row r="55" spans="1:6" ht="31.5" x14ac:dyDescent="0.25">
      <c r="A55" s="35" t="s">
        <v>967</v>
      </c>
      <c r="B55" s="212" t="s">
        <v>34</v>
      </c>
      <c r="C55" s="212" t="s">
        <v>17</v>
      </c>
      <c r="D55" s="37">
        <f>Ведомственная!G725</f>
        <v>0</v>
      </c>
      <c r="E55" s="37">
        <f>Ведомственная!H725</f>
        <v>31000</v>
      </c>
      <c r="F55" s="37">
        <f>Ведомственная!I725</f>
        <v>12000</v>
      </c>
    </row>
    <row r="56" spans="1:6" x14ac:dyDescent="0.25">
      <c r="A56" s="31" t="s">
        <v>119</v>
      </c>
      <c r="B56" s="36"/>
      <c r="C56" s="36"/>
      <c r="D56" s="37"/>
      <c r="E56" s="85">
        <v>150000</v>
      </c>
      <c r="F56" s="85">
        <v>330000</v>
      </c>
    </row>
    <row r="57" spans="1:6" s="34" customFormat="1" ht="20.25" customHeight="1" x14ac:dyDescent="0.25">
      <c r="A57" s="31" t="s">
        <v>81</v>
      </c>
      <c r="B57" s="39"/>
      <c r="C57" s="39"/>
      <c r="D57" s="40">
        <f>SUM(D8+D17+D22+D26+D31+D34+D41+D44+D49)+D56+D54</f>
        <v>10112382.6</v>
      </c>
      <c r="E57" s="40">
        <f t="shared" ref="E57:F57" si="2">SUM(E8+E17+E22+E26+E31+E34+E41+E44+E49)+E56+E54</f>
        <v>8554636.6999999993</v>
      </c>
      <c r="F57" s="40">
        <f t="shared" si="2"/>
        <v>9218046.3000000007</v>
      </c>
    </row>
    <row r="58" spans="1:6" x14ac:dyDescent="0.25">
      <c r="D58" s="41"/>
      <c r="E58" s="41"/>
      <c r="F58" s="41"/>
    </row>
    <row r="59" spans="1:6" hidden="1" x14ac:dyDescent="0.25">
      <c r="D59" s="228">
        <f>SUM(Ведомственная!G1391)</f>
        <v>10112382.6</v>
      </c>
      <c r="E59" s="228">
        <f>SUM(Ведомственная!H1391)</f>
        <v>8554636.7000000011</v>
      </c>
      <c r="F59" s="228">
        <f>SUM(Ведомственная!I1391)</f>
        <v>9218046.3000000007</v>
      </c>
    </row>
    <row r="60" spans="1:6" hidden="1" x14ac:dyDescent="0.25">
      <c r="D60" s="228">
        <f>SUM(D59-D57)</f>
        <v>0</v>
      </c>
      <c r="E60" s="228">
        <f>SUM(E59-E57)</f>
        <v>1.862645149230957E-9</v>
      </c>
      <c r="F60" s="228">
        <f>SUM(F59-F57)</f>
        <v>0</v>
      </c>
    </row>
    <row r="61" spans="1:6" x14ac:dyDescent="0.25">
      <c r="D61" s="42"/>
      <c r="E61" s="42"/>
      <c r="F61" s="42"/>
    </row>
  </sheetData>
  <mergeCells count="1">
    <mergeCell ref="A5:F5"/>
  </mergeCells>
  <conditionalFormatting sqref="D8:D56 E23:F25 E42:F43 E45:F48 E27:F30 E32:F33 E35:F40 E9:F21 E50:F55">
    <cfRule type="cellIs" dxfId="2" priority="16" operator="lessThan">
      <formula>0</formula>
    </cfRule>
  </conditionalFormatting>
  <conditionalFormatting sqref="E8 E41 E22 E49 E44 E34 E31 E26 E56:F56">
    <cfRule type="cellIs" dxfId="1" priority="2" operator="lessThan">
      <formula>0</formula>
    </cfRule>
  </conditionalFormatting>
  <conditionalFormatting sqref="F8 F41 F22 F49 F44 F34 F31 F26">
    <cfRule type="cellIs" dxfId="0" priority="1" operator="lessThan">
      <formula>0</formula>
    </cfRule>
  </conditionalFormatting>
  <pageMargins left="0.70866141732283472" right="0.11811023622047245" top="0.35433070866141736" bottom="0.15748031496062992" header="0.31496062992125984" footer="0"/>
  <pageSetup paperSize="9" scale="8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Программы</vt:lpstr>
      <vt:lpstr>Ведомственная</vt:lpstr>
      <vt:lpstr>Раздел, подраздел</vt:lpstr>
      <vt:lpstr>Ведомственная!Заголовки_для_печати</vt:lpstr>
      <vt:lpstr>Программы!Заголовки_для_печати</vt:lpstr>
      <vt:lpstr>'Раздел, подраздел'!Заголовки_для_печати</vt:lpstr>
      <vt:lpstr>Ведомственная!Область_печати</vt:lpstr>
      <vt:lpstr>Программы!Область_печати</vt:lpstr>
      <vt:lpstr>'Раздел, подраздел'!Область_печати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k66-3</dc:creator>
  <cp:lastModifiedBy>Ира Халявина</cp:lastModifiedBy>
  <cp:lastPrinted>2025-12-18T09:56:14Z</cp:lastPrinted>
  <dcterms:created xsi:type="dcterms:W3CDTF">2016-11-10T06:54:02Z</dcterms:created>
  <dcterms:modified xsi:type="dcterms:W3CDTF">2025-12-19T06:00:42Z</dcterms:modified>
</cp:coreProperties>
</file>