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6465" windowWidth="20730" windowHeight="5730" activeTab="7"/>
  </bookViews>
  <sheets>
    <sheet name="1.норматив" sheetId="11" r:id="rId1"/>
    <sheet name="2. доходы" sheetId="12" r:id="rId2"/>
    <sheet name="3.Программы" sheetId="2" r:id="rId3"/>
    <sheet name="4 ведомст" sheetId="1" r:id="rId4"/>
    <sheet name="5.Раздел, подраздел" sheetId="3" r:id="rId5"/>
    <sheet name="6.внут.заимс" sheetId="8" r:id="rId6"/>
    <sheet name="7.внеш.заимст" sheetId="9" r:id="rId7"/>
    <sheet name="8.Источн" sheetId="10" r:id="rId8"/>
    <sheet name="Лист1" sheetId="5" r:id="rId9"/>
  </sheets>
  <definedNames>
    <definedName name="_xlnm._FilterDatabase" localSheetId="2" hidden="1">'3.Программы'!$A$5:$J$5</definedName>
    <definedName name="_xlnm._FilterDatabase" localSheetId="3" hidden="1">'4 ведомст'!$F$1:$F$1471</definedName>
    <definedName name="_xlnm.Print_Titles" localSheetId="0">'1.норматив'!$6:$6</definedName>
    <definedName name="_xlnm.Print_Titles" localSheetId="1">'2. доходы'!$5:$6</definedName>
    <definedName name="_xlnm.Print_Titles" localSheetId="2">'3.Программы'!$4:$5</definedName>
    <definedName name="_xlnm.Print_Titles" localSheetId="3">'4 ведомст'!$5:$6</definedName>
    <definedName name="_xlnm.Print_Titles" localSheetId="4">'5.Раздел, подраздел'!$5:$5</definedName>
    <definedName name="_xlnm.Print_Area" localSheetId="0">'1.норматив'!$A$1:$B$52</definedName>
    <definedName name="_xlnm.Print_Area" localSheetId="1">'2. доходы'!$A$1:$E$174</definedName>
    <definedName name="_xlnm.Print_Area" localSheetId="2">'3.Программы'!$A$1:$H$1052</definedName>
    <definedName name="_xlnm.Print_Area" localSheetId="3">'4 ведомст'!$A$1:$I$1466</definedName>
    <definedName name="_xlnm.Print_Area" localSheetId="4">'5.Раздел, подраздел'!$A$1:$F$50</definedName>
  </definedNames>
  <calcPr calcId="145621"/>
</workbook>
</file>

<file path=xl/calcChain.xml><?xml version="1.0" encoding="utf-8"?>
<calcChain xmlns="http://schemas.openxmlformats.org/spreadsheetml/2006/main">
  <c r="D17" i="10" l="1"/>
  <c r="E170" i="12" l="1"/>
  <c r="E167" i="12"/>
  <c r="E166" i="12"/>
  <c r="D164" i="12"/>
  <c r="C164" i="12"/>
  <c r="E164" i="12" s="1"/>
  <c r="E163" i="12"/>
  <c r="E162" i="12"/>
  <c r="E161" i="12"/>
  <c r="D159" i="12"/>
  <c r="C159" i="12"/>
  <c r="E159" i="12" s="1"/>
  <c r="E158" i="12"/>
  <c r="D157" i="12"/>
  <c r="C157" i="12"/>
  <c r="E157" i="12" s="1"/>
  <c r="E155" i="12"/>
  <c r="E153" i="12"/>
  <c r="E151" i="12"/>
  <c r="E150" i="12"/>
  <c r="E149" i="12"/>
  <c r="D148" i="12"/>
  <c r="C148" i="12"/>
  <c r="E148" i="12" s="1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D133" i="12"/>
  <c r="E133" i="12" s="1"/>
  <c r="C133" i="12"/>
  <c r="E132" i="12"/>
  <c r="E131" i="12"/>
  <c r="E130" i="12"/>
  <c r="E129" i="12"/>
  <c r="E128" i="12"/>
  <c r="E126" i="12"/>
  <c r="E125" i="12"/>
  <c r="E124" i="12"/>
  <c r="E123" i="12"/>
  <c r="E121" i="12"/>
  <c r="E120" i="12"/>
  <c r="E119" i="12"/>
  <c r="E118" i="12"/>
  <c r="E117" i="12"/>
  <c r="E116" i="12"/>
  <c r="E115" i="12"/>
  <c r="E113" i="12"/>
  <c r="E112" i="12"/>
  <c r="E111" i="12"/>
  <c r="E110" i="12"/>
  <c r="D109" i="12"/>
  <c r="C109" i="12"/>
  <c r="E109" i="12" s="1"/>
  <c r="E107" i="12"/>
  <c r="E106" i="12"/>
  <c r="E105" i="12"/>
  <c r="E104" i="12"/>
  <c r="D104" i="12"/>
  <c r="C104" i="12"/>
  <c r="C103" i="12" s="1"/>
  <c r="C173" i="12" s="1"/>
  <c r="D103" i="12"/>
  <c r="D173" i="12" s="1"/>
  <c r="E100" i="12"/>
  <c r="E99" i="12"/>
  <c r="D97" i="12"/>
  <c r="C97" i="12"/>
  <c r="E97" i="12" s="1"/>
  <c r="E96" i="12"/>
  <c r="E95" i="12"/>
  <c r="E94" i="12"/>
  <c r="E93" i="12"/>
  <c r="E92" i="12"/>
  <c r="E91" i="12"/>
  <c r="E90" i="12"/>
  <c r="E88" i="12"/>
  <c r="E87" i="12"/>
  <c r="E86" i="12"/>
  <c r="E85" i="12"/>
  <c r="E84" i="12"/>
  <c r="E83" i="12"/>
  <c r="E82" i="12"/>
  <c r="E79" i="12"/>
  <c r="E78" i="12"/>
  <c r="E77" i="12"/>
  <c r="E76" i="12"/>
  <c r="E74" i="12"/>
  <c r="E73" i="12"/>
  <c r="E72" i="12"/>
  <c r="E71" i="12"/>
  <c r="E70" i="12"/>
  <c r="E69" i="12"/>
  <c r="D69" i="12"/>
  <c r="C69" i="12"/>
  <c r="E68" i="12"/>
  <c r="E67" i="12"/>
  <c r="E66" i="12"/>
  <c r="E65" i="12"/>
  <c r="E64" i="12"/>
  <c r="E63" i="12"/>
  <c r="E62" i="12"/>
  <c r="E61" i="12"/>
  <c r="E60" i="12"/>
  <c r="E59" i="12"/>
  <c r="D58" i="12"/>
  <c r="E58" i="12" s="1"/>
  <c r="C58" i="12"/>
  <c r="E56" i="12"/>
  <c r="E55" i="12"/>
  <c r="E54" i="12"/>
  <c r="D53" i="12"/>
  <c r="E53" i="12" s="1"/>
  <c r="C53" i="12"/>
  <c r="E52" i="12"/>
  <c r="E51" i="12"/>
  <c r="E50" i="12"/>
  <c r="E49" i="12"/>
  <c r="D48" i="12"/>
  <c r="C48" i="12"/>
  <c r="E48" i="12" s="1"/>
  <c r="E47" i="12"/>
  <c r="E46" i="12"/>
  <c r="E45" i="12"/>
  <c r="E44" i="12"/>
  <c r="E43" i="12"/>
  <c r="E42" i="12"/>
  <c r="E41" i="12"/>
  <c r="E39" i="12"/>
  <c r="E38" i="12"/>
  <c r="D37" i="12"/>
  <c r="D101" i="12" s="1"/>
  <c r="C37" i="12"/>
  <c r="C101" i="12" s="1"/>
  <c r="E32" i="12"/>
  <c r="D31" i="12"/>
  <c r="E31" i="12" s="1"/>
  <c r="C31" i="12"/>
  <c r="E30" i="12"/>
  <c r="E29" i="12"/>
  <c r="D28" i="12"/>
  <c r="C28" i="12"/>
  <c r="E28" i="12" s="1"/>
  <c r="E27" i="12"/>
  <c r="D26" i="12"/>
  <c r="E25" i="12"/>
  <c r="E24" i="12"/>
  <c r="E23" i="12"/>
  <c r="E22" i="12"/>
  <c r="D21" i="12"/>
  <c r="E21" i="12" s="1"/>
  <c r="C21" i="12"/>
  <c r="E20" i="12"/>
  <c r="E19" i="12"/>
  <c r="E18" i="12"/>
  <c r="E17" i="12"/>
  <c r="E16" i="12"/>
  <c r="D16" i="12"/>
  <c r="C16" i="12"/>
  <c r="E15" i="12"/>
  <c r="E14" i="12"/>
  <c r="E13" i="12"/>
  <c r="E11" i="12"/>
  <c r="E10" i="12"/>
  <c r="E9" i="12"/>
  <c r="E8" i="12"/>
  <c r="D7" i="12"/>
  <c r="D36" i="12" s="1"/>
  <c r="C7" i="12"/>
  <c r="E173" i="12" l="1"/>
  <c r="E101" i="12"/>
  <c r="D102" i="12"/>
  <c r="C26" i="12"/>
  <c r="E26" i="12" s="1"/>
  <c r="E7" i="12"/>
  <c r="E37" i="12"/>
  <c r="E103" i="12"/>
  <c r="C17" i="8"/>
  <c r="C16" i="8"/>
  <c r="C12" i="8"/>
  <c r="C9" i="8"/>
  <c r="D174" i="12" l="1"/>
  <c r="C36" i="12"/>
  <c r="C102" i="12" l="1"/>
  <c r="E36" i="12"/>
  <c r="C25" i="10"/>
  <c r="C24" i="10" s="1"/>
  <c r="C23" i="10" s="1"/>
  <c r="C22" i="10" s="1"/>
  <c r="C20" i="10"/>
  <c r="C19" i="10" s="1"/>
  <c r="C18" i="10" s="1"/>
  <c r="D7" i="10"/>
  <c r="C174" i="12" l="1"/>
  <c r="E174" i="12" s="1"/>
  <c r="E102" i="12"/>
  <c r="C17" i="10"/>
  <c r="C7" i="10" s="1"/>
  <c r="C17" i="9"/>
  <c r="C16" i="9"/>
  <c r="B16" i="9"/>
  <c r="B15" i="9" s="1"/>
  <c r="C11" i="9"/>
  <c r="B11" i="9"/>
  <c r="C8" i="9"/>
  <c r="B8" i="9"/>
  <c r="B17" i="8"/>
  <c r="B16" i="8" s="1"/>
  <c r="B12" i="8"/>
  <c r="B9" i="8"/>
  <c r="C15" i="9" l="1"/>
  <c r="G728" i="2"/>
  <c r="G729" i="2"/>
  <c r="G730" i="2"/>
  <c r="G782" i="2"/>
  <c r="G781" i="2" s="1"/>
  <c r="H1266" i="1" l="1"/>
  <c r="H1265" i="1" s="1"/>
  <c r="H1385" i="1"/>
  <c r="H1365" i="1"/>
  <c r="H1361" i="1"/>
  <c r="H1360" i="1" s="1"/>
  <c r="H1359" i="1" s="1"/>
  <c r="H1355" i="1"/>
  <c r="H1354" i="1" s="1"/>
  <c r="H1353" i="1" s="1"/>
  <c r="H1349" i="1"/>
  <c r="H1318" i="1"/>
  <c r="H1317" i="1" s="1"/>
  <c r="H1323" i="1"/>
  <c r="H1322" i="1" s="1"/>
  <c r="H1321" i="1" s="1"/>
  <c r="H1320" i="1" s="1"/>
  <c r="H1397" i="1"/>
  <c r="H1330" i="1"/>
  <c r="H1269" i="1"/>
  <c r="H1268" i="1" s="1"/>
  <c r="H1264" i="1" l="1"/>
  <c r="H1022" i="1" l="1"/>
  <c r="H994" i="1"/>
  <c r="I976" i="1"/>
  <c r="H915" i="1" l="1"/>
  <c r="H192" i="1"/>
  <c r="G1032" i="2"/>
  <c r="G886" i="2"/>
  <c r="G865" i="2"/>
  <c r="G866" i="2"/>
  <c r="I886" i="1"/>
  <c r="H885" i="1"/>
  <c r="G864" i="2" l="1"/>
  <c r="H846" i="1"/>
  <c r="G37" i="2"/>
  <c r="G105" i="2"/>
  <c r="H727" i="1"/>
  <c r="H657" i="1"/>
  <c r="H642" i="1"/>
  <c r="H439" i="1"/>
  <c r="G171" i="2" l="1"/>
  <c r="G163" i="2"/>
  <c r="H391" i="1"/>
  <c r="H390" i="1" s="1"/>
  <c r="H279" i="1"/>
  <c r="H268" i="1"/>
  <c r="H265" i="1"/>
  <c r="H314" i="1"/>
  <c r="H253" i="1"/>
  <c r="H189" i="1"/>
  <c r="H49" i="1"/>
  <c r="I32" i="1"/>
  <c r="H263" i="2"/>
  <c r="H483" i="2"/>
  <c r="H907" i="2"/>
  <c r="I1463" i="1"/>
  <c r="I1464" i="1"/>
  <c r="I12" i="1"/>
  <c r="I13" i="1"/>
  <c r="I14" i="1"/>
  <c r="I16" i="1"/>
  <c r="I20" i="1"/>
  <c r="I21" i="1"/>
  <c r="I23" i="1"/>
  <c r="I25" i="1"/>
  <c r="I26" i="1"/>
  <c r="I27" i="1"/>
  <c r="I42" i="1"/>
  <c r="I43" i="1"/>
  <c r="I47" i="1"/>
  <c r="I48" i="1"/>
  <c r="I50" i="1"/>
  <c r="I51" i="1"/>
  <c r="I54" i="1"/>
  <c r="I55" i="1"/>
  <c r="I58" i="1"/>
  <c r="I59" i="1"/>
  <c r="I61" i="1"/>
  <c r="I65" i="1"/>
  <c r="I72" i="1"/>
  <c r="I73" i="1"/>
  <c r="I75" i="1"/>
  <c r="I77" i="1"/>
  <c r="I78" i="1"/>
  <c r="I79" i="1"/>
  <c r="I92" i="1"/>
  <c r="I95" i="1"/>
  <c r="I96" i="1"/>
  <c r="I99" i="1"/>
  <c r="I102" i="1"/>
  <c r="I104" i="1"/>
  <c r="I106" i="1"/>
  <c r="I109" i="1"/>
  <c r="I112" i="1"/>
  <c r="I113" i="1"/>
  <c r="I122" i="1"/>
  <c r="I124" i="1"/>
  <c r="I125" i="1"/>
  <c r="I126" i="1"/>
  <c r="I128" i="1"/>
  <c r="I134" i="1"/>
  <c r="I138" i="1"/>
  <c r="I141" i="1"/>
  <c r="I147" i="1"/>
  <c r="I156" i="1"/>
  <c r="I160" i="1"/>
  <c r="I163" i="1"/>
  <c r="I165" i="1"/>
  <c r="I170" i="1"/>
  <c r="I172" i="1"/>
  <c r="I174" i="1"/>
  <c r="I176" i="1"/>
  <c r="I178" i="1"/>
  <c r="I180" i="1"/>
  <c r="I184" i="1"/>
  <c r="I188" i="1"/>
  <c r="I190" i="1"/>
  <c r="I193" i="1"/>
  <c r="I197" i="1"/>
  <c r="I200" i="1"/>
  <c r="I202" i="1"/>
  <c r="I205" i="1"/>
  <c r="I208" i="1"/>
  <c r="I210" i="1"/>
  <c r="I212" i="1"/>
  <c r="I214" i="1"/>
  <c r="I216" i="1"/>
  <c r="I219" i="1"/>
  <c r="I222" i="1"/>
  <c r="I224" i="1"/>
  <c r="I237" i="1"/>
  <c r="I241" i="1"/>
  <c r="I245" i="1"/>
  <c r="I247" i="1"/>
  <c r="I250" i="1"/>
  <c r="I257" i="1"/>
  <c r="I260" i="1"/>
  <c r="I266" i="1"/>
  <c r="I269" i="1"/>
  <c r="I270" i="1"/>
  <c r="I272" i="1"/>
  <c r="I273" i="1"/>
  <c r="I275" i="1"/>
  <c r="I276" i="1"/>
  <c r="I280" i="1"/>
  <c r="I281" i="1"/>
  <c r="I284" i="1"/>
  <c r="I290" i="1"/>
  <c r="I292" i="1"/>
  <c r="I294" i="1"/>
  <c r="I300" i="1"/>
  <c r="I302" i="1"/>
  <c r="I304" i="1"/>
  <c r="I306" i="1"/>
  <c r="I310" i="1"/>
  <c r="I312" i="1"/>
  <c r="I315" i="1"/>
  <c r="I318" i="1"/>
  <c r="I320" i="1"/>
  <c r="I327" i="1"/>
  <c r="I329" i="1"/>
  <c r="I331" i="1"/>
  <c r="I335" i="1"/>
  <c r="I338" i="1"/>
  <c r="I342" i="1"/>
  <c r="I344" i="1"/>
  <c r="I346" i="1"/>
  <c r="I348" i="1"/>
  <c r="I350" i="1"/>
  <c r="I352" i="1"/>
  <c r="I355" i="1"/>
  <c r="I357" i="1"/>
  <c r="I360" i="1"/>
  <c r="I364" i="1"/>
  <c r="I365" i="1"/>
  <c r="I368" i="1"/>
  <c r="I371" i="1"/>
  <c r="I373" i="1"/>
  <c r="I377" i="1"/>
  <c r="I384" i="1"/>
  <c r="I387" i="1"/>
  <c r="I389" i="1"/>
  <c r="I392" i="1"/>
  <c r="I400" i="1"/>
  <c r="I403" i="1"/>
  <c r="I412" i="1"/>
  <c r="I415" i="1"/>
  <c r="I416" i="1"/>
  <c r="I421" i="1"/>
  <c r="I431" i="1"/>
  <c r="I432" i="1"/>
  <c r="I435" i="1"/>
  <c r="I440" i="1"/>
  <c r="I445" i="1"/>
  <c r="I448" i="1"/>
  <c r="I452" i="1"/>
  <c r="I456" i="1"/>
  <c r="I462" i="1"/>
  <c r="I465" i="1"/>
  <c r="I467" i="1"/>
  <c r="I471" i="1"/>
  <c r="I478" i="1"/>
  <c r="I482" i="1"/>
  <c r="I492" i="1"/>
  <c r="I494" i="1"/>
  <c r="I499" i="1"/>
  <c r="I503" i="1"/>
  <c r="I508" i="1"/>
  <c r="I512" i="1"/>
  <c r="I524" i="1"/>
  <c r="I525" i="1"/>
  <c r="I529" i="1"/>
  <c r="I533" i="1"/>
  <c r="I534" i="1"/>
  <c r="I536" i="1"/>
  <c r="I538" i="1"/>
  <c r="I539" i="1"/>
  <c r="I542" i="1"/>
  <c r="I547" i="1"/>
  <c r="I552" i="1"/>
  <c r="I562" i="1"/>
  <c r="I570" i="1"/>
  <c r="I593" i="1"/>
  <c r="I594" i="1"/>
  <c r="I598" i="1"/>
  <c r="I604" i="1"/>
  <c r="I605" i="1"/>
  <c r="I607" i="1"/>
  <c r="I608" i="1"/>
  <c r="I610" i="1"/>
  <c r="I611" i="1"/>
  <c r="I613" i="1"/>
  <c r="I614" i="1"/>
  <c r="I616" i="1"/>
  <c r="I617" i="1"/>
  <c r="I619" i="1"/>
  <c r="I620" i="1"/>
  <c r="I622" i="1"/>
  <c r="I623" i="1"/>
  <c r="I625" i="1"/>
  <c r="I626" i="1"/>
  <c r="I628" i="1"/>
  <c r="I629" i="1"/>
  <c r="I634" i="1"/>
  <c r="I635" i="1"/>
  <c r="I637" i="1"/>
  <c r="I638" i="1"/>
  <c r="I640" i="1"/>
  <c r="I641" i="1"/>
  <c r="I643" i="1"/>
  <c r="I645" i="1"/>
  <c r="I650" i="1"/>
  <c r="I652" i="1"/>
  <c r="I654" i="1"/>
  <c r="I656" i="1"/>
  <c r="I658" i="1"/>
  <c r="I660" i="1"/>
  <c r="I661" i="1"/>
  <c r="I665" i="1"/>
  <c r="I669" i="1"/>
  <c r="I673" i="1"/>
  <c r="I677" i="1"/>
  <c r="I687" i="1"/>
  <c r="I688" i="1"/>
  <c r="I692" i="1"/>
  <c r="I693" i="1"/>
  <c r="I695" i="1"/>
  <c r="I696" i="1"/>
  <c r="I699" i="1"/>
  <c r="I700" i="1"/>
  <c r="I706" i="1"/>
  <c r="I712" i="1"/>
  <c r="I713" i="1"/>
  <c r="I715" i="1"/>
  <c r="I716" i="1"/>
  <c r="I719" i="1"/>
  <c r="I720" i="1"/>
  <c r="I723" i="1"/>
  <c r="I724" i="1"/>
  <c r="I726" i="1"/>
  <c r="I728" i="1"/>
  <c r="I730" i="1"/>
  <c r="I731" i="1"/>
  <c r="I733" i="1"/>
  <c r="I734" i="1"/>
  <c r="I742" i="1"/>
  <c r="I744" i="1"/>
  <c r="I746" i="1"/>
  <c r="I748" i="1"/>
  <c r="I749" i="1"/>
  <c r="I751" i="1"/>
  <c r="I757" i="1"/>
  <c r="I759" i="1"/>
  <c r="I763" i="1"/>
  <c r="I766" i="1"/>
  <c r="I773" i="1"/>
  <c r="I779" i="1"/>
  <c r="I786" i="1"/>
  <c r="I791" i="1"/>
  <c r="I792" i="1"/>
  <c r="I793" i="1"/>
  <c r="I794" i="1"/>
  <c r="I797" i="1"/>
  <c r="I800" i="1"/>
  <c r="I803" i="1"/>
  <c r="I806" i="1"/>
  <c r="I807" i="1"/>
  <c r="I808" i="1"/>
  <c r="I812" i="1"/>
  <c r="I815" i="1"/>
  <c r="I818" i="1"/>
  <c r="I821" i="1"/>
  <c r="I824" i="1"/>
  <c r="I830" i="1"/>
  <c r="I831" i="1"/>
  <c r="I833" i="1"/>
  <c r="I834" i="1"/>
  <c r="I836" i="1"/>
  <c r="I838" i="1"/>
  <c r="I840" i="1"/>
  <c r="I842" i="1"/>
  <c r="I843" i="1"/>
  <c r="I845" i="1"/>
  <c r="I847" i="1"/>
  <c r="I851" i="1"/>
  <c r="I855" i="1"/>
  <c r="I857" i="1"/>
  <c r="I858" i="1"/>
  <c r="I860" i="1"/>
  <c r="I865" i="1"/>
  <c r="I871" i="1"/>
  <c r="I872" i="1"/>
  <c r="I874" i="1"/>
  <c r="I877" i="1"/>
  <c r="I878" i="1"/>
  <c r="I880" i="1"/>
  <c r="I884" i="1"/>
  <c r="I891" i="1"/>
  <c r="I892" i="1"/>
  <c r="I894" i="1"/>
  <c r="I895" i="1"/>
  <c r="I897" i="1"/>
  <c r="I899" i="1"/>
  <c r="I900" i="1"/>
  <c r="I908" i="1"/>
  <c r="I909" i="1"/>
  <c r="I914" i="1"/>
  <c r="I916" i="1"/>
  <c r="I918" i="1"/>
  <c r="I919" i="1"/>
  <c r="I920" i="1"/>
  <c r="I922" i="1"/>
  <c r="I923" i="1"/>
  <c r="I926" i="1"/>
  <c r="I928" i="1"/>
  <c r="I931" i="1"/>
  <c r="I934" i="1"/>
  <c r="I935" i="1"/>
  <c r="I938" i="1"/>
  <c r="I939" i="1"/>
  <c r="I940" i="1"/>
  <c r="I941" i="1"/>
  <c r="I944" i="1"/>
  <c r="I945" i="1"/>
  <c r="I947" i="1"/>
  <c r="I951" i="1"/>
  <c r="I953" i="1"/>
  <c r="I955" i="1"/>
  <c r="I960" i="1"/>
  <c r="I966" i="1"/>
  <c r="I967" i="1"/>
  <c r="I972" i="1"/>
  <c r="I973" i="1"/>
  <c r="I975" i="1"/>
  <c r="I978" i="1"/>
  <c r="I980" i="1"/>
  <c r="I981" i="1"/>
  <c r="I982" i="1"/>
  <c r="I984" i="1"/>
  <c r="I985" i="1"/>
  <c r="I987" i="1"/>
  <c r="I988" i="1"/>
  <c r="I990" i="1"/>
  <c r="I991" i="1"/>
  <c r="I993" i="1"/>
  <c r="I995" i="1"/>
  <c r="I996" i="1"/>
  <c r="I998" i="1"/>
  <c r="I999" i="1"/>
  <c r="I1001" i="1"/>
  <c r="I1002" i="1"/>
  <c r="I1004" i="1"/>
  <c r="I1005" i="1"/>
  <c r="I1007" i="1"/>
  <c r="I1008" i="1"/>
  <c r="I1010" i="1"/>
  <c r="I1015" i="1"/>
  <c r="I1017" i="1"/>
  <c r="I1020" i="1"/>
  <c r="I1023" i="1"/>
  <c r="I1025" i="1"/>
  <c r="I1028" i="1"/>
  <c r="I1029" i="1"/>
  <c r="I1031" i="1"/>
  <c r="I1032" i="1"/>
  <c r="I1034" i="1"/>
  <c r="I1035" i="1"/>
  <c r="I1036" i="1"/>
  <c r="I1038" i="1"/>
  <c r="I1039" i="1"/>
  <c r="I1040" i="1"/>
  <c r="I1043" i="1"/>
  <c r="I1045" i="1"/>
  <c r="I1047" i="1"/>
  <c r="I1049" i="1"/>
  <c r="I1052" i="1"/>
  <c r="I1053" i="1"/>
  <c r="I1056" i="1"/>
  <c r="I1059" i="1"/>
  <c r="I1060" i="1"/>
  <c r="I1063" i="1"/>
  <c r="I1064" i="1"/>
  <c r="I1066" i="1"/>
  <c r="I1067" i="1"/>
  <c r="I1069" i="1"/>
  <c r="I1071" i="1"/>
  <c r="I1072" i="1"/>
  <c r="I1075" i="1"/>
  <c r="I1080" i="1"/>
  <c r="I1081" i="1"/>
  <c r="I1084" i="1"/>
  <c r="I1090" i="1"/>
  <c r="I1092" i="1"/>
  <c r="I1095" i="1"/>
  <c r="I1097" i="1"/>
  <c r="I1099" i="1"/>
  <c r="I1101" i="1"/>
  <c r="I1103" i="1"/>
  <c r="I1106" i="1"/>
  <c r="I1108" i="1"/>
  <c r="I1111" i="1"/>
  <c r="I1112" i="1"/>
  <c r="I1115" i="1"/>
  <c r="I1117" i="1"/>
  <c r="I1122" i="1"/>
  <c r="I1125" i="1"/>
  <c r="I1130" i="1"/>
  <c r="I1133" i="1"/>
  <c r="I1138" i="1"/>
  <c r="I1139" i="1"/>
  <c r="I1140" i="1"/>
  <c r="I1141" i="1"/>
  <c r="I1143" i="1"/>
  <c r="I1144" i="1"/>
  <c r="I1145" i="1"/>
  <c r="I1148" i="1"/>
  <c r="I1149" i="1"/>
  <c r="I1150" i="1"/>
  <c r="I1156" i="1"/>
  <c r="I1157" i="1"/>
  <c r="I1159" i="1"/>
  <c r="I1160" i="1"/>
  <c r="I1162" i="1"/>
  <c r="I1163" i="1"/>
  <c r="I1165" i="1"/>
  <c r="I1166" i="1"/>
  <c r="I1168" i="1"/>
  <c r="I1170" i="1"/>
  <c r="I1171" i="1"/>
  <c r="I1172" i="1"/>
  <c r="I1174" i="1"/>
  <c r="I1177" i="1"/>
  <c r="I1178" i="1"/>
  <c r="I1180" i="1"/>
  <c r="I1181" i="1"/>
  <c r="I1182" i="1"/>
  <c r="I1186" i="1"/>
  <c r="I1189" i="1"/>
  <c r="I1192" i="1"/>
  <c r="I1193" i="1"/>
  <c r="I1195" i="1"/>
  <c r="I1196" i="1"/>
  <c r="I1198" i="1"/>
  <c r="I1200" i="1"/>
  <c r="I1201" i="1"/>
  <c r="I1204" i="1"/>
  <c r="I1206" i="1"/>
  <c r="I1209" i="1"/>
  <c r="I1210" i="1"/>
  <c r="I1211" i="1"/>
  <c r="I1212" i="1"/>
  <c r="I1215" i="1"/>
  <c r="I1222" i="1"/>
  <c r="I1228" i="1"/>
  <c r="I1230" i="1"/>
  <c r="I1235" i="1"/>
  <c r="I1240" i="1"/>
  <c r="I1241" i="1"/>
  <c r="I1243" i="1"/>
  <c r="I1246" i="1"/>
  <c r="I1252" i="1"/>
  <c r="I1259" i="1"/>
  <c r="I1267" i="1"/>
  <c r="I1270" i="1"/>
  <c r="I1274" i="1"/>
  <c r="I1281" i="1"/>
  <c r="I1284" i="1"/>
  <c r="I1287" i="1"/>
  <c r="I1290" i="1"/>
  <c r="I1293" i="1"/>
  <c r="I1296" i="1"/>
  <c r="I1301" i="1"/>
  <c r="I1306" i="1"/>
  <c r="I1312" i="1"/>
  <c r="I1313" i="1"/>
  <c r="I1314" i="1"/>
  <c r="I1319" i="1"/>
  <c r="I1324" i="1"/>
  <c r="I1325" i="1"/>
  <c r="I1329" i="1"/>
  <c r="I1331" i="1"/>
  <c r="I1334" i="1"/>
  <c r="I1337" i="1"/>
  <c r="I1340" i="1"/>
  <c r="I1345" i="1"/>
  <c r="I1347" i="1"/>
  <c r="I1350" i="1"/>
  <c r="I1351" i="1"/>
  <c r="I1352" i="1"/>
  <c r="I1356" i="1"/>
  <c r="I1357" i="1"/>
  <c r="I1358" i="1"/>
  <c r="I1362" i="1"/>
  <c r="I1366" i="1"/>
  <c r="I1368" i="1"/>
  <c r="I1370" i="1"/>
  <c r="I1372" i="1"/>
  <c r="I1373" i="1"/>
  <c r="I1375" i="1"/>
  <c r="I1378" i="1"/>
  <c r="I1381" i="1"/>
  <c r="I1383" i="1"/>
  <c r="I1386" i="1"/>
  <c r="I1388" i="1"/>
  <c r="I1391" i="1"/>
  <c r="I1393" i="1"/>
  <c r="I1398" i="1"/>
  <c r="I1399" i="1"/>
  <c r="I1405" i="1"/>
  <c r="I1409" i="1"/>
  <c r="I1413" i="1"/>
  <c r="I1414" i="1"/>
  <c r="I1415" i="1"/>
  <c r="I1417" i="1"/>
  <c r="I1419" i="1"/>
  <c r="I1421" i="1"/>
  <c r="I1422" i="1"/>
  <c r="I1423" i="1"/>
  <c r="I1427" i="1"/>
  <c r="I1430" i="1"/>
  <c r="I1432" i="1"/>
  <c r="I1435" i="1"/>
  <c r="I1437" i="1"/>
  <c r="I1441" i="1"/>
  <c r="I1444" i="1"/>
  <c r="I1447" i="1"/>
  <c r="I1450" i="1"/>
  <c r="I1453" i="1"/>
  <c r="I1454" i="1"/>
  <c r="I1456" i="1"/>
  <c r="I1457" i="1"/>
  <c r="I1459" i="1"/>
  <c r="I1462" i="1"/>
  <c r="G69" i="1" l="1"/>
  <c r="I69" i="1" s="1"/>
  <c r="G1468" i="1"/>
  <c r="I379" i="1" l="1"/>
  <c r="G323" i="1" l="1"/>
  <c r="I323" i="1" s="1"/>
  <c r="G288" i="1"/>
  <c r="I288" i="1" s="1"/>
  <c r="G116" i="1"/>
  <c r="I116" i="1" s="1"/>
  <c r="G1030" i="2" l="1"/>
  <c r="F1030" i="2"/>
  <c r="G1028" i="2"/>
  <c r="F1028" i="2"/>
  <c r="G117" i="1"/>
  <c r="I117" i="1" s="1"/>
  <c r="G46" i="1"/>
  <c r="I46" i="1" s="1"/>
  <c r="G38" i="1"/>
  <c r="I38" i="1" s="1"/>
  <c r="H1028" i="2" l="1"/>
  <c r="H1030" i="2"/>
  <c r="G137" i="1"/>
  <c r="I137" i="1" s="1"/>
  <c r="G153" i="1"/>
  <c r="I153" i="1" s="1"/>
  <c r="G151" i="1"/>
  <c r="I151" i="1" s="1"/>
  <c r="G1033" i="2"/>
  <c r="F1033" i="2"/>
  <c r="G391" i="1"/>
  <c r="I391" i="1" s="1"/>
  <c r="G381" i="1"/>
  <c r="I381" i="1" s="1"/>
  <c r="G380" i="1"/>
  <c r="I380" i="1" s="1"/>
  <c r="G374" i="1"/>
  <c r="I374" i="1" s="1"/>
  <c r="G332" i="1"/>
  <c r="I332" i="1" s="1"/>
  <c r="G516" i="1"/>
  <c r="G226" i="1"/>
  <c r="H1033" i="2" l="1"/>
  <c r="G390" i="1"/>
  <c r="I390" i="1" s="1"/>
  <c r="G228" i="1"/>
  <c r="I228" i="1" s="1"/>
  <c r="I518" i="1"/>
  <c r="I516" i="1"/>
  <c r="G476" i="1"/>
  <c r="I476" i="1" s="1"/>
  <c r="G408" i="1"/>
  <c r="I408" i="1" s="1"/>
  <c r="G298" i="1"/>
  <c r="I298" i="1" s="1"/>
  <c r="G423" i="1" l="1"/>
  <c r="I423" i="1" s="1"/>
  <c r="G459" i="1"/>
  <c r="I459" i="1" s="1"/>
  <c r="G433" i="1"/>
  <c r="I433" i="1" s="1"/>
  <c r="G422" i="1"/>
  <c r="I422" i="1" s="1"/>
  <c r="G427" i="1"/>
  <c r="I427" i="1" s="1"/>
  <c r="G977" i="2" l="1"/>
  <c r="F977" i="2"/>
  <c r="F976" i="2" s="1"/>
  <c r="G976" i="2" l="1"/>
  <c r="H976" i="2" s="1"/>
  <c r="H977" i="2"/>
  <c r="G567" i="2"/>
  <c r="F567" i="2"/>
  <c r="G915" i="1"/>
  <c r="I915" i="1" s="1"/>
  <c r="H567" i="2" l="1"/>
  <c r="F886" i="2"/>
  <c r="H886" i="2" s="1"/>
  <c r="G885" i="1"/>
  <c r="I885" i="1" s="1"/>
  <c r="G92" i="2"/>
  <c r="F92" i="2"/>
  <c r="H92" i="2" l="1"/>
  <c r="F105" i="2"/>
  <c r="G104" i="2"/>
  <c r="G642" i="1"/>
  <c r="I642" i="1" s="1"/>
  <c r="F104" i="2" l="1"/>
  <c r="H104" i="2" s="1"/>
  <c r="H105" i="2"/>
  <c r="H729" i="1"/>
  <c r="G729" i="1"/>
  <c r="I729" i="1" l="1"/>
  <c r="G136" i="1"/>
  <c r="I136" i="1" s="1"/>
  <c r="G1050" i="2" l="1"/>
  <c r="F1050" i="2"/>
  <c r="F1049" i="2" s="1"/>
  <c r="H140" i="1"/>
  <c r="G140" i="1"/>
  <c r="H139" i="1"/>
  <c r="G139" i="1"/>
  <c r="I140" i="1" l="1"/>
  <c r="I139" i="1"/>
  <c r="G1049" i="2"/>
  <c r="H1049" i="2" s="1"/>
  <c r="H1050" i="2"/>
  <c r="G834" i="2"/>
  <c r="F834" i="2"/>
  <c r="F833" i="2" s="1"/>
  <c r="G846" i="1"/>
  <c r="I846" i="1" s="1"/>
  <c r="G833" i="2" l="1"/>
  <c r="H833" i="2" s="1"/>
  <c r="H834" i="2"/>
  <c r="F866" i="2"/>
  <c r="H866" i="2" s="1"/>
  <c r="F865" i="2"/>
  <c r="H865" i="2" s="1"/>
  <c r="H856" i="1"/>
  <c r="G856" i="1"/>
  <c r="I856" i="1" l="1"/>
  <c r="F864" i="2"/>
  <c r="H864" i="2" s="1"/>
  <c r="G605" i="2"/>
  <c r="H605" i="2" s="1"/>
  <c r="G606" i="2"/>
  <c r="F606" i="2"/>
  <c r="F605" i="2"/>
  <c r="G994" i="1"/>
  <c r="I994" i="1" s="1"/>
  <c r="H606" i="2" l="1"/>
  <c r="F604" i="2"/>
  <c r="G604" i="2"/>
  <c r="H604" i="2" s="1"/>
  <c r="G715" i="2"/>
  <c r="F715" i="2"/>
  <c r="H1055" i="1"/>
  <c r="G1055" i="1"/>
  <c r="G1054" i="1" s="1"/>
  <c r="F713" i="2" s="1"/>
  <c r="F596" i="2"/>
  <c r="G596" i="2"/>
  <c r="G597" i="2"/>
  <c r="F597" i="2"/>
  <c r="H989" i="1"/>
  <c r="G989" i="1"/>
  <c r="F595" i="2" s="1"/>
  <c r="F560" i="2"/>
  <c r="G560" i="2"/>
  <c r="H560" i="2" s="1"/>
  <c r="G561" i="2"/>
  <c r="F561" i="2"/>
  <c r="H974" i="1"/>
  <c r="G974" i="1"/>
  <c r="F559" i="2" s="1"/>
  <c r="H715" i="2" l="1"/>
  <c r="G595" i="2"/>
  <c r="H595" i="2" s="1"/>
  <c r="I989" i="1"/>
  <c r="H596" i="2"/>
  <c r="G559" i="2"/>
  <c r="H559" i="2" s="1"/>
  <c r="I974" i="1"/>
  <c r="H597" i="2"/>
  <c r="H1054" i="1"/>
  <c r="I1055" i="1"/>
  <c r="G714" i="2"/>
  <c r="F714" i="2"/>
  <c r="G416" i="2"/>
  <c r="F416" i="2"/>
  <c r="F415" i="2" s="1"/>
  <c r="F414" i="2" s="1"/>
  <c r="G1269" i="1"/>
  <c r="G415" i="2" l="1"/>
  <c r="H416" i="2"/>
  <c r="G713" i="2"/>
  <c r="H713" i="2" s="1"/>
  <c r="I1054" i="1"/>
  <c r="G1268" i="1"/>
  <c r="I1268" i="1" s="1"/>
  <c r="I1269" i="1"/>
  <c r="H714" i="2"/>
  <c r="I226" i="1"/>
  <c r="I246" i="1"/>
  <c r="G414" i="2" l="1"/>
  <c r="H414" i="2" s="1"/>
  <c r="H415" i="2"/>
  <c r="G881" i="2"/>
  <c r="F881" i="2"/>
  <c r="H883" i="1"/>
  <c r="G883" i="1"/>
  <c r="G882" i="1" s="1"/>
  <c r="G881" i="1" s="1"/>
  <c r="G858" i="2"/>
  <c r="F858" i="2"/>
  <c r="H858" i="2" l="1"/>
  <c r="H881" i="2"/>
  <c r="H882" i="1"/>
  <c r="I883" i="1"/>
  <c r="G186" i="2"/>
  <c r="F186" i="2"/>
  <c r="G188" i="2"/>
  <c r="F188" i="2"/>
  <c r="F187" i="2" s="1"/>
  <c r="G178" i="2"/>
  <c r="F178" i="2"/>
  <c r="H183" i="1"/>
  <c r="G183" i="1"/>
  <c r="G181" i="1" s="1"/>
  <c r="H173" i="1"/>
  <c r="G173" i="1"/>
  <c r="F177" i="2" s="1"/>
  <c r="G1045" i="2"/>
  <c r="F1045" i="2"/>
  <c r="H127" i="1"/>
  <c r="G127" i="1"/>
  <c r="F1044" i="2" s="1"/>
  <c r="H178" i="2" l="1"/>
  <c r="G1044" i="2"/>
  <c r="H1044" i="2" s="1"/>
  <c r="I127" i="1"/>
  <c r="G177" i="2"/>
  <c r="H177" i="2" s="1"/>
  <c r="I173" i="1"/>
  <c r="H1045" i="2"/>
  <c r="H181" i="1"/>
  <c r="I181" i="1" s="1"/>
  <c r="I183" i="1"/>
  <c r="G187" i="2"/>
  <c r="H187" i="2" s="1"/>
  <c r="H188" i="2"/>
  <c r="H881" i="1"/>
  <c r="I881" i="1" s="1"/>
  <c r="I882" i="1"/>
  <c r="G185" i="2"/>
  <c r="F185" i="2"/>
  <c r="G928" i="2"/>
  <c r="F928" i="2"/>
  <c r="G901" i="2"/>
  <c r="F901" i="2"/>
  <c r="F900" i="2" s="1"/>
  <c r="G657" i="1"/>
  <c r="I657" i="1" s="1"/>
  <c r="G668" i="1"/>
  <c r="H185" i="2" l="1"/>
  <c r="G667" i="1"/>
  <c r="I668" i="1"/>
  <c r="G900" i="2"/>
  <c r="H900" i="2" s="1"/>
  <c r="H901" i="2"/>
  <c r="H762" i="1"/>
  <c r="G220" i="2"/>
  <c r="F220" i="2"/>
  <c r="G762" i="1"/>
  <c r="I762" i="1" l="1"/>
  <c r="H220" i="2"/>
  <c r="G666" i="1"/>
  <c r="I666" i="1" s="1"/>
  <c r="I667" i="1"/>
  <c r="G681" i="1"/>
  <c r="I681" i="1" s="1"/>
  <c r="F443" i="2" l="1"/>
  <c r="G443" i="2"/>
  <c r="H443" i="2" s="1"/>
  <c r="G1420" i="1" l="1"/>
  <c r="G733" i="2"/>
  <c r="G732" i="2" s="1"/>
  <c r="F733" i="2"/>
  <c r="F732" i="2" s="1"/>
  <c r="H1185" i="1"/>
  <c r="G1185" i="1"/>
  <c r="G1184" i="1" s="1"/>
  <c r="G1183" i="1" s="1"/>
  <c r="G657" i="2"/>
  <c r="F657" i="2"/>
  <c r="F656" i="2" s="1"/>
  <c r="F655" i="2" s="1"/>
  <c r="G653" i="2"/>
  <c r="F653" i="2"/>
  <c r="F652" i="2" s="1"/>
  <c r="F651" i="2" s="1"/>
  <c r="H1019" i="1"/>
  <c r="G1019" i="1"/>
  <c r="G1018" i="1" s="1"/>
  <c r="G1022" i="1"/>
  <c r="I1022" i="1" s="1"/>
  <c r="G245" i="2"/>
  <c r="G244" i="2" s="1"/>
  <c r="F245" i="2"/>
  <c r="F244" i="2" s="1"/>
  <c r="G242" i="2"/>
  <c r="H242" i="2" s="1"/>
  <c r="F242" i="2"/>
  <c r="G219" i="2"/>
  <c r="F219" i="2"/>
  <c r="H758" i="1"/>
  <c r="G758" i="1"/>
  <c r="G756" i="1" s="1"/>
  <c r="G755" i="1" s="1"/>
  <c r="G754" i="1" s="1"/>
  <c r="H765" i="1"/>
  <c r="G765" i="1"/>
  <c r="G764" i="1" s="1"/>
  <c r="G36" i="2"/>
  <c r="F37" i="2"/>
  <c r="F36" i="2"/>
  <c r="H714" i="1"/>
  <c r="I714" i="1" s="1"/>
  <c r="G714" i="1"/>
  <c r="H37" i="2" l="1"/>
  <c r="H36" i="2"/>
  <c r="H756" i="1"/>
  <c r="I756" i="1" s="1"/>
  <c r="I758" i="1"/>
  <c r="G652" i="2"/>
  <c r="H653" i="2"/>
  <c r="H1184" i="1"/>
  <c r="I1185" i="1"/>
  <c r="H764" i="1"/>
  <c r="I765" i="1"/>
  <c r="H219" i="2"/>
  <c r="H244" i="2"/>
  <c r="H245" i="2"/>
  <c r="H1018" i="1"/>
  <c r="I1018" i="1" s="1"/>
  <c r="I1019" i="1"/>
  <c r="G656" i="2"/>
  <c r="H657" i="2"/>
  <c r="H732" i="2"/>
  <c r="H733" i="2"/>
  <c r="G761" i="1"/>
  <c r="G760" i="1" s="1"/>
  <c r="G753" i="1" s="1"/>
  <c r="G35" i="2"/>
  <c r="F35" i="2"/>
  <c r="G327" i="2"/>
  <c r="F327" i="2"/>
  <c r="F326" i="2" s="1"/>
  <c r="G439" i="1"/>
  <c r="I439" i="1" s="1"/>
  <c r="F532" i="2"/>
  <c r="G532" i="2"/>
  <c r="F533" i="2"/>
  <c r="G533" i="2"/>
  <c r="H378" i="1"/>
  <c r="G378" i="1"/>
  <c r="G234" i="2"/>
  <c r="F234" i="2"/>
  <c r="G237" i="2"/>
  <c r="F237" i="2"/>
  <c r="F526" i="2"/>
  <c r="G526" i="2"/>
  <c r="H372" i="1"/>
  <c r="G372" i="1"/>
  <c r="F159" i="2"/>
  <c r="G159" i="2"/>
  <c r="H330" i="1"/>
  <c r="G330" i="1"/>
  <c r="H215" i="1"/>
  <c r="G215" i="1"/>
  <c r="H213" i="1"/>
  <c r="G213" i="1"/>
  <c r="F1032" i="2"/>
  <c r="G192" i="1"/>
  <c r="H191" i="1"/>
  <c r="H159" i="2" l="1"/>
  <c r="H234" i="2"/>
  <c r="H755" i="1"/>
  <c r="H754" i="1" s="1"/>
  <c r="H532" i="2"/>
  <c r="H526" i="2"/>
  <c r="H533" i="2"/>
  <c r="H1032" i="2"/>
  <c r="I215" i="1"/>
  <c r="H761" i="1"/>
  <c r="I764" i="1"/>
  <c r="G651" i="2"/>
  <c r="H651" i="2" s="1"/>
  <c r="H652" i="2"/>
  <c r="G655" i="2"/>
  <c r="H655" i="2" s="1"/>
  <c r="H656" i="2"/>
  <c r="G326" i="2"/>
  <c r="H326" i="2" s="1"/>
  <c r="H327" i="2"/>
  <c r="I213" i="1"/>
  <c r="I330" i="1"/>
  <c r="I372" i="1"/>
  <c r="H237" i="2"/>
  <c r="I378" i="1"/>
  <c r="H1183" i="1"/>
  <c r="I1183" i="1" s="1"/>
  <c r="I1184" i="1"/>
  <c r="G191" i="1"/>
  <c r="I191" i="1" s="1"/>
  <c r="I192" i="1"/>
  <c r="H35" i="2"/>
  <c r="G372" i="2"/>
  <c r="F372" i="2"/>
  <c r="F371" i="2" s="1"/>
  <c r="F370" i="2" s="1"/>
  <c r="H91" i="1"/>
  <c r="G91" i="1"/>
  <c r="G90" i="1" s="1"/>
  <c r="G89" i="1" s="1"/>
  <c r="I755" i="1" l="1"/>
  <c r="G371" i="2"/>
  <c r="H372" i="2"/>
  <c r="H760" i="1"/>
  <c r="I760" i="1" s="1"/>
  <c r="I761" i="1"/>
  <c r="I754" i="1"/>
  <c r="H90" i="1"/>
  <c r="I91" i="1"/>
  <c r="G338" i="2"/>
  <c r="F338" i="2"/>
  <c r="F337" i="2" s="1"/>
  <c r="G189" i="1"/>
  <c r="I189" i="1" s="1"/>
  <c r="H89" i="1" l="1"/>
  <c r="I89" i="1" s="1"/>
  <c r="I90" i="1"/>
  <c r="G337" i="2"/>
  <c r="H337" i="2" s="1"/>
  <c r="H338" i="2"/>
  <c r="H753" i="1"/>
  <c r="I753" i="1" s="1"/>
  <c r="G370" i="2"/>
  <c r="H370" i="2" s="1"/>
  <c r="H371" i="2"/>
  <c r="H1116" i="1"/>
  <c r="G1012" i="1" l="1"/>
  <c r="I1012" i="1" s="1"/>
  <c r="G755" i="2" l="1"/>
  <c r="F755" i="2"/>
  <c r="H1114" i="1"/>
  <c r="G1116" i="1"/>
  <c r="F711" i="2"/>
  <c r="G711" i="2"/>
  <c r="H711" i="2" s="1"/>
  <c r="G712" i="2"/>
  <c r="F712" i="2"/>
  <c r="H1110" i="1"/>
  <c r="G1110" i="1"/>
  <c r="G1109" i="1" s="1"/>
  <c r="G1114" i="1" l="1"/>
  <c r="I1116" i="1"/>
  <c r="H712" i="2"/>
  <c r="I1114" i="1"/>
  <c r="H1109" i="1"/>
  <c r="I1109" i="1" s="1"/>
  <c r="I1110" i="1"/>
  <c r="H755" i="2"/>
  <c r="G231" i="2"/>
  <c r="F231" i="2"/>
  <c r="G228" i="2"/>
  <c r="F228" i="2"/>
  <c r="G226" i="2"/>
  <c r="F226" i="2"/>
  <c r="F225" i="2" s="1"/>
  <c r="H211" i="1"/>
  <c r="G211" i="1"/>
  <c r="H209" i="1"/>
  <c r="I209" i="1" s="1"/>
  <c r="G209" i="1"/>
  <c r="H207" i="1"/>
  <c r="G207" i="1"/>
  <c r="H231" i="2" l="1"/>
  <c r="G225" i="2"/>
  <c r="H225" i="2" s="1"/>
  <c r="H226" i="2"/>
  <c r="I211" i="1"/>
  <c r="H228" i="2"/>
  <c r="I207" i="1"/>
  <c r="G206" i="1"/>
  <c r="G204" i="1" s="1"/>
  <c r="H206" i="1"/>
  <c r="G224" i="2"/>
  <c r="F224" i="2"/>
  <c r="F223" i="2" s="1"/>
  <c r="G229" i="2"/>
  <c r="F229" i="2"/>
  <c r="F227" i="2" s="1"/>
  <c r="G232" i="2"/>
  <c r="F232" i="2"/>
  <c r="F230" i="2" s="1"/>
  <c r="G235" i="2"/>
  <c r="F235" i="2"/>
  <c r="F233" i="2" s="1"/>
  <c r="G238" i="2"/>
  <c r="F238" i="2"/>
  <c r="F236" i="2" s="1"/>
  <c r="G240" i="2"/>
  <c r="F240" i="2"/>
  <c r="F239" i="2" s="1"/>
  <c r="H345" i="1"/>
  <c r="G345" i="1"/>
  <c r="G626" i="2"/>
  <c r="F626" i="2"/>
  <c r="H1011" i="1"/>
  <c r="G1011" i="1"/>
  <c r="F625" i="2" s="1"/>
  <c r="H351" i="1"/>
  <c r="H349" i="1"/>
  <c r="I349" i="1" s="1"/>
  <c r="H347" i="1"/>
  <c r="H343" i="1"/>
  <c r="H341" i="1"/>
  <c r="G351" i="1"/>
  <c r="G349" i="1"/>
  <c r="G347" i="1"/>
  <c r="G343" i="1"/>
  <c r="G341" i="1"/>
  <c r="F868" i="2"/>
  <c r="G868" i="2"/>
  <c r="H868" i="2" s="1"/>
  <c r="H859" i="1"/>
  <c r="G859" i="1"/>
  <c r="F867" i="2" s="1"/>
  <c r="I345" i="1" l="1"/>
  <c r="H204" i="1"/>
  <c r="I204" i="1" s="1"/>
  <c r="I206" i="1"/>
  <c r="I347" i="1"/>
  <c r="G625" i="2"/>
  <c r="H625" i="2" s="1"/>
  <c r="I1011" i="1"/>
  <c r="G236" i="2"/>
  <c r="H236" i="2" s="1"/>
  <c r="H238" i="2"/>
  <c r="G230" i="2"/>
  <c r="H230" i="2" s="1"/>
  <c r="H232" i="2"/>
  <c r="G223" i="2"/>
  <c r="H223" i="2" s="1"/>
  <c r="H224" i="2"/>
  <c r="G867" i="2"/>
  <c r="H867" i="2" s="1"/>
  <c r="I859" i="1"/>
  <c r="I341" i="1"/>
  <c r="I351" i="1"/>
  <c r="H626" i="2"/>
  <c r="G239" i="2"/>
  <c r="H239" i="2" s="1"/>
  <c r="H240" i="2"/>
  <c r="G233" i="2"/>
  <c r="H233" i="2" s="1"/>
  <c r="H235" i="2"/>
  <c r="G227" i="2"/>
  <c r="H227" i="2" s="1"/>
  <c r="H229" i="2"/>
  <c r="I343" i="1"/>
  <c r="H339" i="1"/>
  <c r="H337" i="1" s="1"/>
  <c r="G339" i="1"/>
  <c r="G337" i="1" s="1"/>
  <c r="I337" i="1" l="1"/>
  <c r="I339" i="1"/>
  <c r="H725" i="1"/>
  <c r="G725" i="1"/>
  <c r="I725" i="1" l="1"/>
  <c r="F433" i="2"/>
  <c r="G433" i="2"/>
  <c r="H433" i="2" s="1"/>
  <c r="H1412" i="1"/>
  <c r="G1412" i="1"/>
  <c r="I1412" i="1" l="1"/>
  <c r="G56" i="2"/>
  <c r="G57" i="2"/>
  <c r="G310" i="2" l="1"/>
  <c r="G254" i="1"/>
  <c r="G252" i="1"/>
  <c r="I252" i="1" s="1"/>
  <c r="F310" i="2" l="1"/>
  <c r="F309" i="2" s="1"/>
  <c r="I254" i="1"/>
  <c r="G309" i="2"/>
  <c r="H309" i="2" s="1"/>
  <c r="G253" i="1"/>
  <c r="I253" i="1" s="1"/>
  <c r="H310" i="2" l="1"/>
  <c r="G247" i="2"/>
  <c r="F247" i="2"/>
  <c r="H218" i="1"/>
  <c r="G218" i="1"/>
  <c r="G217" i="1" s="1"/>
  <c r="H217" i="1" l="1"/>
  <c r="I217" i="1" s="1"/>
  <c r="I218" i="1"/>
  <c r="H247" i="2"/>
  <c r="I741" i="1"/>
  <c r="G988" i="2" l="1"/>
  <c r="F988" i="2"/>
  <c r="H502" i="1"/>
  <c r="G502" i="1"/>
  <c r="G501" i="1" s="1"/>
  <c r="G500" i="1" s="1"/>
  <c r="H501" i="1" l="1"/>
  <c r="I502" i="1"/>
  <c r="H988" i="2"/>
  <c r="G754" i="2"/>
  <c r="H754" i="2" s="1"/>
  <c r="F754" i="2"/>
  <c r="G752" i="2"/>
  <c r="F752" i="2"/>
  <c r="H1070" i="1"/>
  <c r="I1070" i="1" s="1"/>
  <c r="G1070" i="1"/>
  <c r="G759" i="2"/>
  <c r="H946" i="1"/>
  <c r="G946" i="1"/>
  <c r="G950" i="1"/>
  <c r="H950" i="1"/>
  <c r="I950" i="1" s="1"/>
  <c r="G566" i="2"/>
  <c r="F566" i="2"/>
  <c r="H1155" i="1"/>
  <c r="G1155" i="1"/>
  <c r="H566" i="2" l="1"/>
  <c r="I946" i="1"/>
  <c r="G758" i="2"/>
  <c r="H752" i="2"/>
  <c r="I1155" i="1"/>
  <c r="H500" i="1"/>
  <c r="I500" i="1" s="1"/>
  <c r="I501" i="1"/>
  <c r="F759" i="2"/>
  <c r="F758" i="2" s="1"/>
  <c r="F753" i="2"/>
  <c r="F751" i="2" s="1"/>
  <c r="G753" i="2"/>
  <c r="H759" i="2" l="1"/>
  <c r="G751" i="2"/>
  <c r="H751" i="2" s="1"/>
  <c r="H753" i="2"/>
  <c r="H758" i="2"/>
  <c r="G350" i="2"/>
  <c r="F350" i="2"/>
  <c r="H350" i="2" l="1"/>
  <c r="G209" i="2"/>
  <c r="F209" i="2"/>
  <c r="F208" i="2" s="1"/>
  <c r="G208" i="2" l="1"/>
  <c r="H208" i="2" s="1"/>
  <c r="H209" i="2"/>
  <c r="H152" i="1"/>
  <c r="I152" i="1" s="1"/>
  <c r="G152" i="1"/>
  <c r="I488" i="1" l="1"/>
  <c r="G325" i="2" l="1"/>
  <c r="G438" i="1"/>
  <c r="H437" i="1"/>
  <c r="H436" i="1" s="1"/>
  <c r="F325" i="2" l="1"/>
  <c r="F324" i="2" s="1"/>
  <c r="F323" i="2" s="1"/>
  <c r="I438" i="1"/>
  <c r="G324" i="2"/>
  <c r="G437" i="1"/>
  <c r="G436" i="1" s="1"/>
  <c r="G440" i="2"/>
  <c r="I437" i="1" l="1"/>
  <c r="H325" i="2"/>
  <c r="G323" i="2"/>
  <c r="H323" i="2" s="1"/>
  <c r="H324" i="2"/>
  <c r="I436" i="1"/>
  <c r="G574" i="2"/>
  <c r="F574" i="2"/>
  <c r="F573" i="2" s="1"/>
  <c r="F699" i="2"/>
  <c r="G699" i="2"/>
  <c r="G565" i="2"/>
  <c r="F565" i="2"/>
  <c r="G569" i="2"/>
  <c r="F569" i="2"/>
  <c r="G568" i="2"/>
  <c r="F568" i="2"/>
  <c r="H1179" i="1"/>
  <c r="G1179" i="1"/>
  <c r="H1089" i="1"/>
  <c r="G1089" i="1"/>
  <c r="H977" i="1"/>
  <c r="G977" i="1"/>
  <c r="H1051" i="1"/>
  <c r="G1051" i="1"/>
  <c r="G1050" i="1" s="1"/>
  <c r="H1221" i="1"/>
  <c r="G1221" i="1"/>
  <c r="G1220" i="1" s="1"/>
  <c r="G1219" i="1" s="1"/>
  <c r="G1218" i="1" s="1"/>
  <c r="G1217" i="1" s="1"/>
  <c r="I1089" i="1" l="1"/>
  <c r="H565" i="2"/>
  <c r="H568" i="2"/>
  <c r="H699" i="2"/>
  <c r="H1050" i="1"/>
  <c r="I1050" i="1" s="1"/>
  <c r="I1051" i="1"/>
  <c r="G573" i="2"/>
  <c r="H573" i="2" s="1"/>
  <c r="H574" i="2"/>
  <c r="H1220" i="1"/>
  <c r="I1221" i="1"/>
  <c r="I977" i="1"/>
  <c r="I1179" i="1"/>
  <c r="H569" i="2"/>
  <c r="G564" i="2"/>
  <c r="F564" i="2"/>
  <c r="G710" i="2"/>
  <c r="F710" i="2"/>
  <c r="H710" i="2" l="1"/>
  <c r="H564" i="2"/>
  <c r="H1219" i="1"/>
  <c r="I1220" i="1"/>
  <c r="G918" i="2"/>
  <c r="F918" i="2"/>
  <c r="F917" i="2" s="1"/>
  <c r="F916" i="2" s="1"/>
  <c r="F915" i="2" s="1"/>
  <c r="H664" i="1"/>
  <c r="G664" i="1"/>
  <c r="G663" i="1" s="1"/>
  <c r="G662" i="1" s="1"/>
  <c r="G917" i="2" l="1"/>
  <c r="H663" i="1"/>
  <c r="I664" i="1"/>
  <c r="H1218" i="1"/>
  <c r="I1219" i="1"/>
  <c r="G930" i="2"/>
  <c r="F930" i="2"/>
  <c r="F929" i="2" s="1"/>
  <c r="H864" i="1"/>
  <c r="G864" i="1"/>
  <c r="G863" i="1" s="1"/>
  <c r="G862" i="1" s="1"/>
  <c r="G861" i="1" s="1"/>
  <c r="G861" i="2"/>
  <c r="F861" i="2"/>
  <c r="F860" i="2" s="1"/>
  <c r="H852" i="1"/>
  <c r="G852" i="1"/>
  <c r="G929" i="2" l="1"/>
  <c r="H930" i="2"/>
  <c r="G860" i="2"/>
  <c r="H662" i="1"/>
  <c r="I662" i="1" s="1"/>
  <c r="I663" i="1"/>
  <c r="H863" i="1"/>
  <c r="I864" i="1"/>
  <c r="H1217" i="1"/>
  <c r="I1217" i="1" s="1"/>
  <c r="I1218" i="1"/>
  <c r="G916" i="2"/>
  <c r="G923" i="2"/>
  <c r="F923" i="2"/>
  <c r="G1397" i="1"/>
  <c r="H929" i="2" l="1"/>
  <c r="G915" i="2"/>
  <c r="H862" i="1"/>
  <c r="I863" i="1"/>
  <c r="H923" i="2"/>
  <c r="G390" i="2"/>
  <c r="F390" i="2"/>
  <c r="F389" i="2" s="1"/>
  <c r="F388" i="2" s="1"/>
  <c r="H1336" i="1"/>
  <c r="G1336" i="1"/>
  <c r="G1335" i="1" s="1"/>
  <c r="G382" i="2"/>
  <c r="F382" i="2"/>
  <c r="F381" i="2" s="1"/>
  <c r="G1330" i="1"/>
  <c r="I1330" i="1" s="1"/>
  <c r="G1277" i="1"/>
  <c r="G1276" i="1" s="1"/>
  <c r="H1335" i="1" l="1"/>
  <c r="I1335" i="1" s="1"/>
  <c r="I1336" i="1"/>
  <c r="H861" i="1"/>
  <c r="I861" i="1" s="1"/>
  <c r="I862" i="1"/>
  <c r="G381" i="2"/>
  <c r="H381" i="2" s="1"/>
  <c r="H382" i="2"/>
  <c r="G389" i="2"/>
  <c r="H390" i="2"/>
  <c r="H1277" i="1"/>
  <c r="G101" i="2"/>
  <c r="F101" i="2"/>
  <c r="F95" i="2"/>
  <c r="G95" i="2"/>
  <c r="H732" i="1"/>
  <c r="G732" i="1"/>
  <c r="F84" i="2"/>
  <c r="G84" i="2"/>
  <c r="H630" i="1"/>
  <c r="G630" i="1"/>
  <c r="I732" i="1" l="1"/>
  <c r="H101" i="2"/>
  <c r="H95" i="2"/>
  <c r="G388" i="2"/>
  <c r="H388" i="2" s="1"/>
  <c r="H389" i="2"/>
  <c r="H1276" i="1"/>
  <c r="I83" i="1"/>
  <c r="H426" i="1" l="1"/>
  <c r="H425" i="1" l="1"/>
  <c r="G341" i="2"/>
  <c r="G340" i="2" l="1"/>
  <c r="G367" i="1"/>
  <c r="G366" i="1" l="1"/>
  <c r="I366" i="1" s="1"/>
  <c r="I367" i="1"/>
  <c r="G339" i="2"/>
  <c r="F341" i="2"/>
  <c r="G1031" i="2"/>
  <c r="F1031" i="2"/>
  <c r="G1026" i="2"/>
  <c r="H1026" i="2" s="1"/>
  <c r="F1026" i="2"/>
  <c r="G1024" i="2"/>
  <c r="F1024" i="2"/>
  <c r="G1023" i="2"/>
  <c r="F1023" i="2"/>
  <c r="H1023" i="2" l="1"/>
  <c r="H1031" i="2"/>
  <c r="H1024" i="2"/>
  <c r="F340" i="2"/>
  <c r="H341" i="2"/>
  <c r="G665" i="2"/>
  <c r="F665" i="2"/>
  <c r="H1107" i="1"/>
  <c r="G1107" i="1"/>
  <c r="G643" i="2"/>
  <c r="G642" i="2" s="1"/>
  <c r="F643" i="2"/>
  <c r="F642" i="2" s="1"/>
  <c r="H1098" i="1"/>
  <c r="G1098" i="1"/>
  <c r="I1098" i="1" l="1"/>
  <c r="I1107" i="1"/>
  <c r="F339" i="2"/>
  <c r="H339" i="2" s="1"/>
  <c r="H340" i="2"/>
  <c r="H665" i="2"/>
  <c r="H642" i="2"/>
  <c r="H643" i="2"/>
  <c r="G110" i="2"/>
  <c r="F110" i="2"/>
  <c r="F109" i="2" s="1"/>
  <c r="F108" i="2" s="1"/>
  <c r="H736" i="1"/>
  <c r="G736" i="1"/>
  <c r="G735" i="1" s="1"/>
  <c r="G70" i="2"/>
  <c r="F70" i="2"/>
  <c r="F57" i="2"/>
  <c r="H57" i="2" s="1"/>
  <c r="F56" i="2"/>
  <c r="H56" i="2" s="1"/>
  <c r="H722" i="1"/>
  <c r="G722" i="1"/>
  <c r="F34" i="2"/>
  <c r="G34" i="2"/>
  <c r="G33" i="2"/>
  <c r="F33" i="2"/>
  <c r="H711" i="1"/>
  <c r="G711" i="1"/>
  <c r="G710" i="1" s="1"/>
  <c r="H710" i="1" l="1"/>
  <c r="I710" i="1" s="1"/>
  <c r="I711" i="1"/>
  <c r="H735" i="1"/>
  <c r="H33" i="2"/>
  <c r="I722" i="1"/>
  <c r="H70" i="2"/>
  <c r="G109" i="2"/>
  <c r="H34" i="2"/>
  <c r="G12" i="2"/>
  <c r="F12" i="2"/>
  <c r="G10" i="2"/>
  <c r="F10" i="2"/>
  <c r="H10" i="2" l="1"/>
  <c r="H12" i="2"/>
  <c r="G108" i="2"/>
  <c r="G1323" i="1"/>
  <c r="G1322" i="1" s="1"/>
  <c r="G1321" i="1" s="1"/>
  <c r="G1320" i="1" s="1"/>
  <c r="I1323" i="1" l="1"/>
  <c r="H203" i="1"/>
  <c r="G203" i="1"/>
  <c r="I203" i="1" l="1"/>
  <c r="I1322" i="1"/>
  <c r="G241" i="2"/>
  <c r="F241" i="2"/>
  <c r="H241" i="2" l="1"/>
  <c r="I1320" i="1"/>
  <c r="I1321" i="1"/>
  <c r="H1058" i="1"/>
  <c r="G1058" i="1"/>
  <c r="G1057" i="1" s="1"/>
  <c r="H1229" i="1"/>
  <c r="G1229" i="1"/>
  <c r="H1057" i="1" l="1"/>
  <c r="I1057" i="1" s="1"/>
  <c r="I1058" i="1"/>
  <c r="I1229" i="1"/>
  <c r="G1010" i="2"/>
  <c r="H1010" i="2" s="1"/>
  <c r="F1010" i="2"/>
  <c r="G667" i="2" l="1"/>
  <c r="H1096" i="1"/>
  <c r="H1100" i="1"/>
  <c r="H785" i="1"/>
  <c r="H784" i="1" l="1"/>
  <c r="G648" i="2"/>
  <c r="F648" i="2"/>
  <c r="G639" i="2"/>
  <c r="G638" i="2" s="1"/>
  <c r="F639" i="2"/>
  <c r="F638" i="2" s="1"/>
  <c r="G637" i="2"/>
  <c r="F637" i="2"/>
  <c r="G1100" i="1"/>
  <c r="I1100" i="1" s="1"/>
  <c r="G1096" i="1"/>
  <c r="I1096" i="1" s="1"/>
  <c r="H1094" i="1"/>
  <c r="G1094" i="1"/>
  <c r="G690" i="2"/>
  <c r="F690" i="2"/>
  <c r="G563" i="2"/>
  <c r="F563" i="2"/>
  <c r="F562" i="2" s="1"/>
  <c r="H913" i="1"/>
  <c r="G913" i="1"/>
  <c r="H937" i="1"/>
  <c r="G937" i="1"/>
  <c r="G666" i="2"/>
  <c r="F667" i="2"/>
  <c r="F666" i="2" s="1"/>
  <c r="F664" i="2" s="1"/>
  <c r="G785" i="1"/>
  <c r="G784" i="1" s="1"/>
  <c r="G783" i="1" s="1"/>
  <c r="G782" i="1" s="1"/>
  <c r="I913" i="1" l="1"/>
  <c r="H690" i="2"/>
  <c r="G664" i="2"/>
  <c r="H664" i="2" s="1"/>
  <c r="H666" i="2"/>
  <c r="H638" i="2"/>
  <c r="H639" i="2"/>
  <c r="I937" i="1"/>
  <c r="I1094" i="1"/>
  <c r="H637" i="2"/>
  <c r="H648" i="2"/>
  <c r="I785" i="1"/>
  <c r="G562" i="2"/>
  <c r="H562" i="2" s="1"/>
  <c r="H563" i="2"/>
  <c r="H667" i="2"/>
  <c r="H783" i="1"/>
  <c r="I784" i="1"/>
  <c r="F171" i="2"/>
  <c r="H171" i="2" s="1"/>
  <c r="G426" i="1"/>
  <c r="F360" i="2"/>
  <c r="G360" i="2"/>
  <c r="H274" i="1"/>
  <c r="G274" i="1"/>
  <c r="H240" i="1"/>
  <c r="G240" i="1"/>
  <c r="I274" i="1" l="1"/>
  <c r="H360" i="2"/>
  <c r="I240" i="1"/>
  <c r="G425" i="1"/>
  <c r="I425" i="1" s="1"/>
  <c r="I426" i="1"/>
  <c r="H782" i="1"/>
  <c r="I782" i="1" s="1"/>
  <c r="I783" i="1"/>
  <c r="G859" i="2"/>
  <c r="G857" i="2" s="1"/>
  <c r="F859" i="2"/>
  <c r="F857" i="2" s="1"/>
  <c r="H850" i="1"/>
  <c r="G850" i="1"/>
  <c r="I850" i="1" l="1"/>
  <c r="H857" i="2"/>
  <c r="G354" i="2"/>
  <c r="F354" i="2"/>
  <c r="G357" i="2"/>
  <c r="F357" i="2"/>
  <c r="G271" i="1"/>
  <c r="G268" i="1"/>
  <c r="F150" i="2"/>
  <c r="G150" i="2"/>
  <c r="G149" i="2"/>
  <c r="F149" i="2"/>
  <c r="G49" i="1"/>
  <c r="H149" i="2" l="1"/>
  <c r="H354" i="2"/>
  <c r="H150" i="2"/>
  <c r="I49" i="1"/>
  <c r="H357" i="2"/>
  <c r="F148" i="2"/>
  <c r="G148" i="2"/>
  <c r="H148" i="2" s="1"/>
  <c r="G1017" i="2" l="1"/>
  <c r="F1017" i="2"/>
  <c r="G121" i="1"/>
  <c r="I121" i="1" s="1"/>
  <c r="H1017" i="2" l="1"/>
  <c r="G927" i="2"/>
  <c r="F927" i="2"/>
  <c r="G475" i="2"/>
  <c r="F475" i="2"/>
  <c r="F474" i="2" s="1"/>
  <c r="H1300" i="1"/>
  <c r="H1299" i="1" s="1"/>
  <c r="G1300" i="1"/>
  <c r="G1299" i="1" s="1"/>
  <c r="H1280" i="1"/>
  <c r="G1280" i="1"/>
  <c r="G1279" i="1" s="1"/>
  <c r="H1279" i="1" l="1"/>
  <c r="I1279" i="1" s="1"/>
  <c r="I1280" i="1"/>
  <c r="G474" i="2"/>
  <c r="H474" i="2" s="1"/>
  <c r="H475" i="2"/>
  <c r="G1298" i="1"/>
  <c r="G1297" i="1" s="1"/>
  <c r="I1299" i="1"/>
  <c r="H927" i="2"/>
  <c r="H1298" i="1"/>
  <c r="I1300" i="1"/>
  <c r="G875" i="2"/>
  <c r="F875" i="2"/>
  <c r="F874" i="2" s="1"/>
  <c r="F873" i="2" s="1"/>
  <c r="H814" i="1"/>
  <c r="G814" i="1"/>
  <c r="G813" i="1" s="1"/>
  <c r="H813" i="1" l="1"/>
  <c r="I813" i="1" s="1"/>
  <c r="I814" i="1"/>
  <c r="H1297" i="1"/>
  <c r="I1297" i="1" s="1"/>
  <c r="I1298" i="1"/>
  <c r="G874" i="2"/>
  <c r="H875" i="2"/>
  <c r="H1286" i="1"/>
  <c r="G1286" i="1"/>
  <c r="G1285" i="1" s="1"/>
  <c r="H1285" i="1" l="1"/>
  <c r="I1285" i="1" s="1"/>
  <c r="I1286" i="1"/>
  <c r="G873" i="2"/>
  <c r="H873" i="2" s="1"/>
  <c r="H874" i="2"/>
  <c r="H778" i="1"/>
  <c r="G778" i="1"/>
  <c r="I778" i="1" l="1"/>
  <c r="G485" i="2"/>
  <c r="F485" i="2"/>
  <c r="H1382" i="1"/>
  <c r="G1382" i="1"/>
  <c r="F484" i="2" s="1"/>
  <c r="H485" i="2" l="1"/>
  <c r="G484" i="2"/>
  <c r="H484" i="2" s="1"/>
  <c r="I1382" i="1"/>
  <c r="G158" i="2"/>
  <c r="F158" i="2"/>
  <c r="F157" i="2" s="1"/>
  <c r="G924" i="2"/>
  <c r="F924" i="2"/>
  <c r="G157" i="2" l="1"/>
  <c r="H157" i="2" s="1"/>
  <c r="H158" i="2"/>
  <c r="H924" i="2"/>
  <c r="F1009" i="2"/>
  <c r="G1009" i="2"/>
  <c r="H1009" i="2" l="1"/>
  <c r="H546" i="1"/>
  <c r="G546" i="1"/>
  <c r="G545" i="1" s="1"/>
  <c r="G544" i="1" s="1"/>
  <c r="G543" i="1" s="1"/>
  <c r="H545" i="1" l="1"/>
  <c r="I546" i="1"/>
  <c r="G1024" i="1"/>
  <c r="G1021" i="1" s="1"/>
  <c r="F815" i="2"/>
  <c r="G815" i="2"/>
  <c r="F828" i="2"/>
  <c r="G828" i="2"/>
  <c r="H829" i="1"/>
  <c r="G829" i="1"/>
  <c r="H841" i="1"/>
  <c r="G841" i="1"/>
  <c r="G284" i="2"/>
  <c r="F284" i="2"/>
  <c r="F283" i="2" s="1"/>
  <c r="G282" i="2"/>
  <c r="F282" i="2"/>
  <c r="F281" i="2" s="1"/>
  <c r="G280" i="2"/>
  <c r="F280" i="2"/>
  <c r="F279" i="2" s="1"/>
  <c r="G273" i="2"/>
  <c r="F273" i="2"/>
  <c r="F272" i="2" s="1"/>
  <c r="G271" i="2"/>
  <c r="F271" i="2"/>
  <c r="F270" i="2" s="1"/>
  <c r="G269" i="2"/>
  <c r="F269" i="2"/>
  <c r="F268" i="2" s="1"/>
  <c r="H227" i="1"/>
  <c r="H303" i="1"/>
  <c r="G303" i="1"/>
  <c r="H301" i="1"/>
  <c r="I301" i="1" s="1"/>
  <c r="G301" i="1"/>
  <c r="H299" i="1"/>
  <c r="G299" i="1"/>
  <c r="I841" i="1" l="1"/>
  <c r="H815" i="2"/>
  <c r="G272" i="2"/>
  <c r="H272" i="2" s="1"/>
  <c r="H273" i="2"/>
  <c r="H828" i="2"/>
  <c r="G281" i="2"/>
  <c r="H281" i="2" s="1"/>
  <c r="H282" i="2"/>
  <c r="I299" i="1"/>
  <c r="G268" i="2"/>
  <c r="H268" i="2" s="1"/>
  <c r="H269" i="2"/>
  <c r="I303" i="1"/>
  <c r="H225" i="1"/>
  <c r="G270" i="2"/>
  <c r="H270" i="2" s="1"/>
  <c r="H271" i="2"/>
  <c r="G279" i="2"/>
  <c r="H279" i="2" s="1"/>
  <c r="H280" i="2"/>
  <c r="G283" i="2"/>
  <c r="H283" i="2" s="1"/>
  <c r="H284" i="2"/>
  <c r="I829" i="1"/>
  <c r="H544" i="1"/>
  <c r="I545" i="1"/>
  <c r="H289" i="1"/>
  <c r="H291" i="1"/>
  <c r="H293" i="1"/>
  <c r="G293" i="1"/>
  <c r="G291" i="1"/>
  <c r="G289" i="1"/>
  <c r="G349" i="2"/>
  <c r="F349" i="2"/>
  <c r="G265" i="1"/>
  <c r="I293" i="1" l="1"/>
  <c r="I291" i="1"/>
  <c r="H349" i="2"/>
  <c r="I544" i="1"/>
  <c r="H543" i="1"/>
  <c r="I543" i="1" s="1"/>
  <c r="I265" i="1"/>
  <c r="I289" i="1"/>
  <c r="H1416" i="1"/>
  <c r="G745" i="2" l="1"/>
  <c r="G1113" i="1"/>
  <c r="F745" i="2"/>
  <c r="G557" i="2"/>
  <c r="G558" i="2"/>
  <c r="F558" i="2"/>
  <c r="F557" i="2"/>
  <c r="H971" i="1"/>
  <c r="G971" i="1"/>
  <c r="G556" i="2" l="1"/>
  <c r="H558" i="2"/>
  <c r="H745" i="2"/>
  <c r="I971" i="1"/>
  <c r="H557" i="2"/>
  <c r="F556" i="2"/>
  <c r="H556" i="2"/>
  <c r="F817" i="2"/>
  <c r="G817" i="2"/>
  <c r="H817" i="2" l="1"/>
  <c r="H832" i="1"/>
  <c r="G832" i="1"/>
  <c r="I832" i="1" l="1"/>
  <c r="G944" i="2"/>
  <c r="F944" i="2"/>
  <c r="F943" i="2" s="1"/>
  <c r="H750" i="1"/>
  <c r="I750" i="1" s="1"/>
  <c r="G750" i="1"/>
  <c r="G465" i="2"/>
  <c r="F465" i="2"/>
  <c r="H1440" i="1"/>
  <c r="G1440" i="1"/>
  <c r="G1439" i="1" s="1"/>
  <c r="H1439" i="1" l="1"/>
  <c r="I1439" i="1" s="1"/>
  <c r="I1440" i="1"/>
  <c r="G943" i="2"/>
  <c r="H943" i="2" s="1"/>
  <c r="H944" i="2"/>
  <c r="H465" i="2"/>
  <c r="G541" i="2"/>
  <c r="F541" i="2"/>
  <c r="F540" i="2" s="1"/>
  <c r="H388" i="1"/>
  <c r="I388" i="1" s="1"/>
  <c r="G388" i="1"/>
  <c r="G540" i="2" l="1"/>
  <c r="H540" i="2" s="1"/>
  <c r="H541" i="2"/>
  <c r="G93" i="2"/>
  <c r="F93" i="2"/>
  <c r="F91" i="2" s="1"/>
  <c r="G96" i="2"/>
  <c r="F96" i="2"/>
  <c r="F94" i="2" s="1"/>
  <c r="G91" i="2" l="1"/>
  <c r="H91" i="2" s="1"/>
  <c r="H93" i="2"/>
  <c r="G94" i="2"/>
  <c r="H94" i="2" s="1"/>
  <c r="H96" i="2"/>
  <c r="G77" i="2"/>
  <c r="F77" i="2"/>
  <c r="G76" i="2"/>
  <c r="H76" i="2" s="1"/>
  <c r="F76" i="2"/>
  <c r="G79" i="2"/>
  <c r="F79" i="2"/>
  <c r="G74" i="2"/>
  <c r="H74" i="2" s="1"/>
  <c r="F74" i="2"/>
  <c r="G73" i="2"/>
  <c r="F73" i="2"/>
  <c r="H965" i="1"/>
  <c r="I965" i="1" s="1"/>
  <c r="G965" i="1"/>
  <c r="H907" i="1"/>
  <c r="G907" i="1"/>
  <c r="I907" i="1" l="1"/>
  <c r="H73" i="2"/>
  <c r="H79" i="2"/>
  <c r="H77" i="2"/>
  <c r="H963" i="1"/>
  <c r="H964" i="1"/>
  <c r="G963" i="1"/>
  <c r="G962" i="1" s="1"/>
  <c r="G964" i="1"/>
  <c r="H906" i="1"/>
  <c r="G906" i="1"/>
  <c r="G905" i="1" s="1"/>
  <c r="G904" i="1" s="1"/>
  <c r="G75" i="2"/>
  <c r="G78" i="2"/>
  <c r="F78" i="2"/>
  <c r="F75" i="2"/>
  <c r="I964" i="1" l="1"/>
  <c r="H905" i="1"/>
  <c r="I906" i="1"/>
  <c r="H962" i="1"/>
  <c r="I962" i="1" s="1"/>
  <c r="I963" i="1"/>
  <c r="H78" i="2"/>
  <c r="H75" i="2"/>
  <c r="H493" i="1"/>
  <c r="F719" i="2"/>
  <c r="G719" i="2"/>
  <c r="G718" i="2"/>
  <c r="F718" i="2"/>
  <c r="G9" i="2"/>
  <c r="F9" i="2"/>
  <c r="H9" i="2" l="1"/>
  <c r="H718" i="2"/>
  <c r="H719" i="2"/>
  <c r="H904" i="1"/>
  <c r="I904" i="1" s="1"/>
  <c r="I905" i="1"/>
  <c r="F717" i="2"/>
  <c r="F716" i="2" s="1"/>
  <c r="G717" i="2"/>
  <c r="H1227" i="1"/>
  <c r="I1227" i="1" s="1"/>
  <c r="G1227" i="1"/>
  <c r="G716" i="2" l="1"/>
  <c r="H716" i="2" s="1"/>
  <c r="H717" i="2"/>
  <c r="H1226" i="1"/>
  <c r="G1226" i="1"/>
  <c r="G1225" i="1" s="1"/>
  <c r="G1224" i="1" s="1"/>
  <c r="G477" i="2"/>
  <c r="F477" i="2"/>
  <c r="H1377" i="1"/>
  <c r="G1377" i="1"/>
  <c r="G1376" i="1" s="1"/>
  <c r="F473" i="2" s="1"/>
  <c r="G502" i="2"/>
  <c r="G1295" i="1"/>
  <c r="G1294" i="1" s="1"/>
  <c r="H1295" i="1"/>
  <c r="H1294" i="1" l="1"/>
  <c r="I1294" i="1" s="1"/>
  <c r="I1295" i="1"/>
  <c r="H1376" i="1"/>
  <c r="I1376" i="1" s="1"/>
  <c r="I1377" i="1"/>
  <c r="H1225" i="1"/>
  <c r="I1226" i="1"/>
  <c r="G501" i="2"/>
  <c r="H477" i="2"/>
  <c r="G476" i="2"/>
  <c r="G473" i="2"/>
  <c r="H473" i="2" s="1"/>
  <c r="F476" i="2"/>
  <c r="F502" i="2"/>
  <c r="F501" i="2" s="1"/>
  <c r="F500" i="2" s="1"/>
  <c r="G832" i="2"/>
  <c r="F832" i="2"/>
  <c r="F831" i="2" s="1"/>
  <c r="H873" i="1"/>
  <c r="I873" i="1" s="1"/>
  <c r="G873" i="1"/>
  <c r="H502" i="2" l="1"/>
  <c r="G500" i="2"/>
  <c r="H500" i="2" s="1"/>
  <c r="H501" i="2"/>
  <c r="G831" i="2"/>
  <c r="H831" i="2" s="1"/>
  <c r="H832" i="2"/>
  <c r="H476" i="2"/>
  <c r="H1224" i="1"/>
  <c r="I1224" i="1" s="1"/>
  <c r="I1225" i="1"/>
  <c r="F761" i="2"/>
  <c r="G761" i="2"/>
  <c r="H761" i="2" l="1"/>
  <c r="G983" i="2"/>
  <c r="F983" i="2"/>
  <c r="H1214" i="1"/>
  <c r="G1214" i="1"/>
  <c r="G1213" i="1" s="1"/>
  <c r="F572" i="2"/>
  <c r="G572" i="2"/>
  <c r="H572" i="2" s="1"/>
  <c r="F621" i="2"/>
  <c r="G621" i="2"/>
  <c r="F622" i="2"/>
  <c r="G622" i="2"/>
  <c r="H622" i="2" s="1"/>
  <c r="H1173" i="1"/>
  <c r="I1173" i="1" s="1"/>
  <c r="G1173" i="1"/>
  <c r="H1169" i="1"/>
  <c r="G1169" i="1"/>
  <c r="H1158" i="1"/>
  <c r="I1158" i="1" s="1"/>
  <c r="G1158" i="1"/>
  <c r="H1213" i="1" l="1"/>
  <c r="I1213" i="1" s="1"/>
  <c r="I1214" i="1"/>
  <c r="H983" i="2"/>
  <c r="I1169" i="1"/>
  <c r="H621" i="2"/>
  <c r="G633" i="2"/>
  <c r="G620" i="2"/>
  <c r="H620" i="2" s="1"/>
  <c r="F620" i="2"/>
  <c r="F571" i="2"/>
  <c r="F633" i="2"/>
  <c r="G571" i="2"/>
  <c r="H571" i="2" s="1"/>
  <c r="G709" i="2"/>
  <c r="H709" i="2" s="1"/>
  <c r="F709" i="2"/>
  <c r="H633" i="2" l="1"/>
  <c r="G922" i="2"/>
  <c r="F922" i="2"/>
  <c r="G926" i="2"/>
  <c r="F926" i="2"/>
  <c r="H1079" i="1"/>
  <c r="G1079" i="1"/>
  <c r="G1078" i="1" s="1"/>
  <c r="G1077" i="1" s="1"/>
  <c r="G1076" i="1" s="1"/>
  <c r="F704" i="2"/>
  <c r="F703" i="2" s="1"/>
  <c r="G704" i="2"/>
  <c r="G1044" i="1"/>
  <c r="F740" i="2"/>
  <c r="G750" i="2"/>
  <c r="F750" i="2"/>
  <c r="G747" i="2"/>
  <c r="G748" i="2"/>
  <c r="H748" i="2" s="1"/>
  <c r="H1068" i="1"/>
  <c r="I1068" i="1" s="1"/>
  <c r="G1068" i="1"/>
  <c r="F748" i="2"/>
  <c r="F747" i="2"/>
  <c r="H1065" i="1"/>
  <c r="H750" i="2" l="1"/>
  <c r="G749" i="2"/>
  <c r="H926" i="2"/>
  <c r="H747" i="2"/>
  <c r="H1078" i="1"/>
  <c r="I1079" i="1"/>
  <c r="H922" i="2"/>
  <c r="G703" i="2"/>
  <c r="H703" i="2" s="1"/>
  <c r="H704" i="2"/>
  <c r="H1062" i="1"/>
  <c r="H1044" i="1"/>
  <c r="I1044" i="1" s="1"/>
  <c r="F746" i="2"/>
  <c r="G1065" i="1"/>
  <c r="G1062" i="1" s="1"/>
  <c r="G746" i="2"/>
  <c r="F629" i="2"/>
  <c r="G629" i="2"/>
  <c r="G628" i="2"/>
  <c r="F628" i="2"/>
  <c r="H921" i="1"/>
  <c r="G921" i="1"/>
  <c r="H746" i="2" l="1"/>
  <c r="H628" i="2"/>
  <c r="H629" i="2"/>
  <c r="I1062" i="1"/>
  <c r="H1077" i="1"/>
  <c r="I1078" i="1"/>
  <c r="I921" i="1"/>
  <c r="I1065" i="1"/>
  <c r="G627" i="2"/>
  <c r="F627" i="2"/>
  <c r="H1076" i="1" l="1"/>
  <c r="I1076" i="1" s="1"/>
  <c r="I1077" i="1"/>
  <c r="H627" i="2"/>
  <c r="G509" i="2"/>
  <c r="H509" i="2" s="1"/>
  <c r="F509" i="2"/>
  <c r="F811" i="2"/>
  <c r="G811" i="2"/>
  <c r="H811" i="2" s="1"/>
  <c r="F812" i="2"/>
  <c r="G812" i="2"/>
  <c r="F810" i="2"/>
  <c r="G810" i="2"/>
  <c r="H810" i="2" s="1"/>
  <c r="G809" i="2"/>
  <c r="F809" i="2"/>
  <c r="G457" i="2"/>
  <c r="F457" i="2"/>
  <c r="F456" i="2" s="1"/>
  <c r="F455" i="2" s="1"/>
  <c r="H809" i="2" l="1"/>
  <c r="G808" i="2"/>
  <c r="G456" i="2"/>
  <c r="H457" i="2"/>
  <c r="H812" i="2"/>
  <c r="H1455" i="1"/>
  <c r="G1455" i="1"/>
  <c r="G467" i="2"/>
  <c r="F467" i="2"/>
  <c r="H1371" i="1"/>
  <c r="G1371" i="1"/>
  <c r="G470" i="2"/>
  <c r="F470" i="2"/>
  <c r="F469" i="2" s="1"/>
  <c r="I1455" i="1" l="1"/>
  <c r="I1371" i="1"/>
  <c r="H467" i="2"/>
  <c r="G469" i="2"/>
  <c r="H469" i="2" s="1"/>
  <c r="H470" i="2"/>
  <c r="G455" i="2"/>
  <c r="H455" i="2" s="1"/>
  <c r="H456" i="2"/>
  <c r="G814" i="2"/>
  <c r="F814" i="2"/>
  <c r="F813" i="2" s="1"/>
  <c r="G827" i="2"/>
  <c r="F827" i="2"/>
  <c r="F826" i="2" s="1"/>
  <c r="G830" i="2"/>
  <c r="F830" i="2"/>
  <c r="F829" i="2" s="1"/>
  <c r="H844" i="1"/>
  <c r="G844" i="1"/>
  <c r="I844" i="1" l="1"/>
  <c r="G826" i="2"/>
  <c r="H826" i="2" s="1"/>
  <c r="H827" i="2"/>
  <c r="G813" i="2"/>
  <c r="H813" i="2" s="1"/>
  <c r="H814" i="2"/>
  <c r="G829" i="2"/>
  <c r="H829" i="2" s="1"/>
  <c r="H830" i="2"/>
  <c r="G32" i="2"/>
  <c r="H32" i="2" s="1"/>
  <c r="F32" i="2"/>
  <c r="G899" i="2"/>
  <c r="F899" i="2"/>
  <c r="F898" i="2" s="1"/>
  <c r="H655" i="1"/>
  <c r="I655" i="1" s="1"/>
  <c r="G655" i="1"/>
  <c r="G898" i="2" l="1"/>
  <c r="H898" i="2" s="1"/>
  <c r="H899" i="2"/>
  <c r="G870" i="2"/>
  <c r="H1461" i="1" l="1"/>
  <c r="G1461" i="1"/>
  <c r="G1460" i="1" s="1"/>
  <c r="H1458" i="1"/>
  <c r="I1458" i="1" s="1"/>
  <c r="G1458" i="1"/>
  <c r="H1452" i="1"/>
  <c r="G1452" i="1"/>
  <c r="H1449" i="1"/>
  <c r="G1449" i="1"/>
  <c r="G1448" i="1" s="1"/>
  <c r="H1446" i="1"/>
  <c r="G1446" i="1"/>
  <c r="G1445" i="1" s="1"/>
  <c r="H1443" i="1"/>
  <c r="G1443" i="1"/>
  <c r="G1442" i="1" s="1"/>
  <c r="H1436" i="1"/>
  <c r="G1436" i="1"/>
  <c r="H1434" i="1"/>
  <c r="I1434" i="1" s="1"/>
  <c r="G1434" i="1"/>
  <c r="H1431" i="1"/>
  <c r="G1431" i="1"/>
  <c r="H1429" i="1"/>
  <c r="I1429" i="1" s="1"/>
  <c r="G1429" i="1"/>
  <c r="H1426" i="1"/>
  <c r="G1426" i="1"/>
  <c r="G1425" i="1" s="1"/>
  <c r="I1425" i="1" s="1"/>
  <c r="H1420" i="1"/>
  <c r="I1420" i="1" s="1"/>
  <c r="H1418" i="1"/>
  <c r="G1418" i="1"/>
  <c r="G1416" i="1"/>
  <c r="I1416" i="1" s="1"/>
  <c r="H1408" i="1"/>
  <c r="G1408" i="1"/>
  <c r="G1407" i="1" s="1"/>
  <c r="G1406" i="1" s="1"/>
  <c r="H1404" i="1"/>
  <c r="G1404" i="1"/>
  <c r="G1403" i="1" s="1"/>
  <c r="G1396" i="1"/>
  <c r="G1395" i="1" s="1"/>
  <c r="G1394" i="1" s="1"/>
  <c r="H1392" i="1"/>
  <c r="G1392" i="1"/>
  <c r="H1390" i="1"/>
  <c r="G1390" i="1"/>
  <c r="H1387" i="1"/>
  <c r="H1384" i="1" s="1"/>
  <c r="G1387" i="1"/>
  <c r="G1385" i="1"/>
  <c r="H1380" i="1"/>
  <c r="G1380" i="1"/>
  <c r="G1379" i="1" s="1"/>
  <c r="H1374" i="1"/>
  <c r="G1374" i="1"/>
  <c r="G1369" i="1"/>
  <c r="I1369" i="1" s="1"/>
  <c r="H1367" i="1"/>
  <c r="G1367" i="1"/>
  <c r="G1365" i="1"/>
  <c r="G1361" i="1"/>
  <c r="G1360" i="1" s="1"/>
  <c r="G1359" i="1" s="1"/>
  <c r="G1355" i="1"/>
  <c r="G1354" i="1" s="1"/>
  <c r="G1353" i="1" s="1"/>
  <c r="G1349" i="1"/>
  <c r="G1348" i="1" s="1"/>
  <c r="H1346" i="1"/>
  <c r="G1346" i="1"/>
  <c r="H1344" i="1"/>
  <c r="H1343" i="1" s="1"/>
  <c r="G1344" i="1"/>
  <c r="G1343" i="1" s="1"/>
  <c r="H1339" i="1"/>
  <c r="G1339" i="1"/>
  <c r="G1338" i="1" s="1"/>
  <c r="H1333" i="1"/>
  <c r="G1333" i="1"/>
  <c r="G1332" i="1" s="1"/>
  <c r="H1328" i="1"/>
  <c r="G1328" i="1"/>
  <c r="G1327" i="1" s="1"/>
  <c r="G1318" i="1"/>
  <c r="G1317" i="1" s="1"/>
  <c r="H1311" i="1"/>
  <c r="G1311" i="1"/>
  <c r="G1310" i="1" s="1"/>
  <c r="G1309" i="1" s="1"/>
  <c r="G1308" i="1" s="1"/>
  <c r="G1307" i="1" s="1"/>
  <c r="G1305" i="1"/>
  <c r="H1304" i="1"/>
  <c r="H1292" i="1"/>
  <c r="G1292" i="1"/>
  <c r="G1291" i="1" s="1"/>
  <c r="H1289" i="1"/>
  <c r="G1289" i="1"/>
  <c r="G1288" i="1" s="1"/>
  <c r="H1283" i="1"/>
  <c r="G1283" i="1"/>
  <c r="G1282" i="1" s="1"/>
  <c r="H1273" i="1"/>
  <c r="G1273" i="1"/>
  <c r="G1272" i="1" s="1"/>
  <c r="G1271" i="1" s="1"/>
  <c r="G1266" i="1"/>
  <c r="G1265" i="1" s="1"/>
  <c r="G1264" i="1" s="1"/>
  <c r="H1258" i="1"/>
  <c r="G1258" i="1"/>
  <c r="G1257" i="1" s="1"/>
  <c r="G1256" i="1" s="1"/>
  <c r="G1255" i="1" s="1"/>
  <c r="G1254" i="1" s="1"/>
  <c r="G1253" i="1" s="1"/>
  <c r="H1251" i="1"/>
  <c r="G1251" i="1"/>
  <c r="G1249" i="1" s="1"/>
  <c r="G1248" i="1" s="1"/>
  <c r="G1247" i="1" s="1"/>
  <c r="H1245" i="1"/>
  <c r="G1245" i="1"/>
  <c r="G1244" i="1" s="1"/>
  <c r="H1242" i="1"/>
  <c r="G1242" i="1"/>
  <c r="H1239" i="1"/>
  <c r="G1239" i="1"/>
  <c r="H1234" i="1"/>
  <c r="G1234" i="1"/>
  <c r="H1208" i="1"/>
  <c r="G1208" i="1"/>
  <c r="G1207" i="1" s="1"/>
  <c r="H1205" i="1"/>
  <c r="G1205" i="1"/>
  <c r="H1203" i="1"/>
  <c r="G1203" i="1"/>
  <c r="H1199" i="1"/>
  <c r="G1199" i="1"/>
  <c r="H1197" i="1"/>
  <c r="G1197" i="1"/>
  <c r="H1194" i="1"/>
  <c r="G1194" i="1"/>
  <c r="H1191" i="1"/>
  <c r="G1191" i="1"/>
  <c r="H1188" i="1"/>
  <c r="G1188" i="1"/>
  <c r="G1187" i="1" s="1"/>
  <c r="H1176" i="1"/>
  <c r="G1176" i="1"/>
  <c r="H1167" i="1"/>
  <c r="G1167" i="1"/>
  <c r="H1164" i="1"/>
  <c r="G1164" i="1"/>
  <c r="H1161" i="1"/>
  <c r="G1161" i="1"/>
  <c r="H1147" i="1"/>
  <c r="G1147" i="1"/>
  <c r="G1146" i="1" s="1"/>
  <c r="H1142" i="1"/>
  <c r="G1142" i="1"/>
  <c r="H1137" i="1"/>
  <c r="G1137" i="1"/>
  <c r="H1132" i="1"/>
  <c r="G1132" i="1"/>
  <c r="G1131" i="1" s="1"/>
  <c r="H1129" i="1"/>
  <c r="G1129" i="1"/>
  <c r="G1128" i="1" s="1"/>
  <c r="G1127" i="1" s="1"/>
  <c r="H1124" i="1"/>
  <c r="G1124" i="1"/>
  <c r="G1123" i="1" s="1"/>
  <c r="H1121" i="1"/>
  <c r="G1121" i="1"/>
  <c r="H1113" i="1"/>
  <c r="I1113" i="1" s="1"/>
  <c r="H1105" i="1"/>
  <c r="G1105" i="1"/>
  <c r="G1104" i="1" s="1"/>
  <c r="H1102" i="1"/>
  <c r="G1102" i="1"/>
  <c r="G1093" i="1" s="1"/>
  <c r="H1091" i="1"/>
  <c r="G1091" i="1"/>
  <c r="G1088" i="1" s="1"/>
  <c r="H1083" i="1"/>
  <c r="G1083" i="1"/>
  <c r="G1082" i="1" s="1"/>
  <c r="H1074" i="1"/>
  <c r="G1074" i="1"/>
  <c r="G1073" i="1" s="1"/>
  <c r="H1048" i="1"/>
  <c r="G1048" i="1"/>
  <c r="H1046" i="1"/>
  <c r="G1046" i="1"/>
  <c r="H1042" i="1"/>
  <c r="I1042" i="1" s="1"/>
  <c r="G1042" i="1"/>
  <c r="H1037" i="1"/>
  <c r="G1037" i="1"/>
  <c r="H1033" i="1"/>
  <c r="I1033" i="1" s="1"/>
  <c r="G1033" i="1"/>
  <c r="H1030" i="1"/>
  <c r="G1030" i="1"/>
  <c r="H1027" i="1"/>
  <c r="I1027" i="1" s="1"/>
  <c r="G1027" i="1"/>
  <c r="H1024" i="1"/>
  <c r="H1016" i="1"/>
  <c r="G1016" i="1"/>
  <c r="H1014" i="1"/>
  <c r="G1014" i="1"/>
  <c r="H1009" i="1"/>
  <c r="G1009" i="1"/>
  <c r="H1006" i="1"/>
  <c r="G1006" i="1"/>
  <c r="H1003" i="1"/>
  <c r="G1003" i="1"/>
  <c r="H1000" i="1"/>
  <c r="I1000" i="1" s="1"/>
  <c r="G1000" i="1"/>
  <c r="H997" i="1"/>
  <c r="G997" i="1"/>
  <c r="H992" i="1"/>
  <c r="I992" i="1" s="1"/>
  <c r="G992" i="1"/>
  <c r="H986" i="1"/>
  <c r="G986" i="1"/>
  <c r="H983" i="1"/>
  <c r="I983" i="1" s="1"/>
  <c r="G983" i="1"/>
  <c r="H979" i="1"/>
  <c r="G979" i="1"/>
  <c r="H959" i="1"/>
  <c r="G959" i="1"/>
  <c r="G958" i="1" s="1"/>
  <c r="G957" i="1" s="1"/>
  <c r="G956" i="1" s="1"/>
  <c r="H954" i="1"/>
  <c r="G954" i="1"/>
  <c r="G952" i="1" s="1"/>
  <c r="H948" i="1"/>
  <c r="G948" i="1"/>
  <c r="G943" i="1" s="1"/>
  <c r="H933" i="1"/>
  <c r="G933" i="1"/>
  <c r="H930" i="1"/>
  <c r="G930" i="1"/>
  <c r="G929" i="1" s="1"/>
  <c r="H927" i="1"/>
  <c r="G927" i="1"/>
  <c r="H925" i="1"/>
  <c r="G925" i="1"/>
  <c r="H917" i="1"/>
  <c r="H912" i="1" s="1"/>
  <c r="G917" i="1"/>
  <c r="G912" i="1" s="1"/>
  <c r="H898" i="1"/>
  <c r="G898" i="1"/>
  <c r="H896" i="1"/>
  <c r="G896" i="1"/>
  <c r="H893" i="1"/>
  <c r="G893" i="1"/>
  <c r="H890" i="1"/>
  <c r="G890" i="1"/>
  <c r="H879" i="1"/>
  <c r="G879" i="1"/>
  <c r="H876" i="1"/>
  <c r="G876" i="1"/>
  <c r="H870" i="1"/>
  <c r="G870" i="1"/>
  <c r="G869" i="1" s="1"/>
  <c r="H854" i="1"/>
  <c r="G854" i="1"/>
  <c r="G849" i="1" s="1"/>
  <c r="H839" i="1"/>
  <c r="I839" i="1" s="1"/>
  <c r="G839" i="1"/>
  <c r="H837" i="1"/>
  <c r="G837" i="1"/>
  <c r="H835" i="1"/>
  <c r="G835" i="1"/>
  <c r="H823" i="1"/>
  <c r="G823" i="1"/>
  <c r="G822" i="1" s="1"/>
  <c r="H820" i="1"/>
  <c r="G820" i="1"/>
  <c r="G819" i="1" s="1"/>
  <c r="H817" i="1"/>
  <c r="G817" i="1"/>
  <c r="G816" i="1" s="1"/>
  <c r="H811" i="1"/>
  <c r="G811" i="1"/>
  <c r="G810" i="1" s="1"/>
  <c r="H805" i="1"/>
  <c r="G805" i="1"/>
  <c r="G804" i="1" s="1"/>
  <c r="H802" i="1"/>
  <c r="G802" i="1"/>
  <c r="G801" i="1" s="1"/>
  <c r="H799" i="1"/>
  <c r="G799" i="1"/>
  <c r="G798" i="1" s="1"/>
  <c r="H796" i="1"/>
  <c r="G796" i="1"/>
  <c r="G795" i="1" s="1"/>
  <c r="H790" i="1"/>
  <c r="G790" i="1"/>
  <c r="G789" i="1" s="1"/>
  <c r="H777" i="1"/>
  <c r="G777" i="1"/>
  <c r="G776" i="1" s="1"/>
  <c r="G775" i="1" s="1"/>
  <c r="H772" i="1"/>
  <c r="G772" i="1"/>
  <c r="G771" i="1" s="1"/>
  <c r="G770" i="1" s="1"/>
  <c r="G769" i="1" s="1"/>
  <c r="G768" i="1" s="1"/>
  <c r="H747" i="1"/>
  <c r="G747" i="1"/>
  <c r="H745" i="1"/>
  <c r="G745" i="1"/>
  <c r="H743" i="1"/>
  <c r="G743" i="1"/>
  <c r="H740" i="1"/>
  <c r="G740" i="1"/>
  <c r="G727" i="1"/>
  <c r="H718" i="1"/>
  <c r="G718" i="1"/>
  <c r="G717" i="1" s="1"/>
  <c r="H705" i="1"/>
  <c r="G705" i="1"/>
  <c r="G704" i="1" s="1"/>
  <c r="G703" i="1" s="1"/>
  <c r="G702" i="1" s="1"/>
  <c r="G701" i="1" s="1"/>
  <c r="H686" i="1"/>
  <c r="G686" i="1"/>
  <c r="G685" i="1" s="1"/>
  <c r="G684" i="1" s="1"/>
  <c r="H694" i="1"/>
  <c r="G694" i="1"/>
  <c r="H691" i="1"/>
  <c r="G691" i="1"/>
  <c r="H698" i="1"/>
  <c r="G698" i="1"/>
  <c r="G697" i="1" s="1"/>
  <c r="H680" i="1"/>
  <c r="G680" i="1"/>
  <c r="G679" i="1" s="1"/>
  <c r="G678" i="1" s="1"/>
  <c r="H676" i="1"/>
  <c r="G676" i="1"/>
  <c r="H672" i="1"/>
  <c r="G672" i="1"/>
  <c r="G671" i="1" s="1"/>
  <c r="G670" i="1" s="1"/>
  <c r="H659" i="1"/>
  <c r="G659" i="1"/>
  <c r="H653" i="1"/>
  <c r="G653" i="1"/>
  <c r="H651" i="1"/>
  <c r="G651" i="1"/>
  <c r="H649" i="1"/>
  <c r="G649" i="1"/>
  <c r="H644" i="1"/>
  <c r="G644" i="1"/>
  <c r="H639" i="1"/>
  <c r="G639" i="1"/>
  <c r="H636" i="1"/>
  <c r="G636" i="1"/>
  <c r="H633" i="1"/>
  <c r="G633" i="1"/>
  <c r="H627" i="1"/>
  <c r="G627" i="1"/>
  <c r="H624" i="1"/>
  <c r="G624" i="1"/>
  <c r="H621" i="1"/>
  <c r="G621" i="1"/>
  <c r="H618" i="1"/>
  <c r="G618" i="1"/>
  <c r="H615" i="1"/>
  <c r="I615" i="1" s="1"/>
  <c r="G615" i="1"/>
  <c r="H612" i="1"/>
  <c r="G612" i="1"/>
  <c r="H609" i="1"/>
  <c r="G609" i="1"/>
  <c r="H606" i="1"/>
  <c r="G606" i="1"/>
  <c r="H603" i="1"/>
  <c r="I603" i="1" s="1"/>
  <c r="G603" i="1"/>
  <c r="H597" i="1"/>
  <c r="G597" i="1"/>
  <c r="G596" i="1" s="1"/>
  <c r="G595" i="1" s="1"/>
  <c r="H592" i="1"/>
  <c r="I592" i="1" s="1"/>
  <c r="G592" i="1"/>
  <c r="H584" i="1"/>
  <c r="G584" i="1"/>
  <c r="G583" i="1" s="1"/>
  <c r="G582" i="1" s="1"/>
  <c r="G581" i="1" s="1"/>
  <c r="G580" i="1" s="1"/>
  <c r="H578" i="1"/>
  <c r="G578" i="1"/>
  <c r="G577" i="1" s="1"/>
  <c r="H575" i="1"/>
  <c r="G575" i="1"/>
  <c r="G574" i="1" s="1"/>
  <c r="G573" i="1" s="1"/>
  <c r="G572" i="1" s="1"/>
  <c r="H569" i="1"/>
  <c r="I569" i="1" s="1"/>
  <c r="G569" i="1"/>
  <c r="H561" i="1"/>
  <c r="G561" i="1"/>
  <c r="G560" i="1" s="1"/>
  <c r="G559" i="1" s="1"/>
  <c r="G558" i="1" s="1"/>
  <c r="H556" i="1"/>
  <c r="G556" i="1"/>
  <c r="G555" i="1" s="1"/>
  <c r="G554" i="1" s="1"/>
  <c r="G553" i="1" s="1"/>
  <c r="H551" i="1"/>
  <c r="G551" i="1"/>
  <c r="G550" i="1" s="1"/>
  <c r="G549" i="1" s="1"/>
  <c r="G548" i="1" s="1"/>
  <c r="I548" i="1" s="1"/>
  <c r="H541" i="1"/>
  <c r="G541" i="1"/>
  <c r="G540" i="1" s="1"/>
  <c r="H537" i="1"/>
  <c r="G537" i="1"/>
  <c r="H535" i="1"/>
  <c r="G535" i="1"/>
  <c r="H532" i="1"/>
  <c r="G532" i="1"/>
  <c r="H528" i="1"/>
  <c r="G528" i="1"/>
  <c r="G527" i="1" s="1"/>
  <c r="G526" i="1" s="1"/>
  <c r="H523" i="1"/>
  <c r="G523" i="1"/>
  <c r="G522" i="1" s="1"/>
  <c r="G521" i="1" s="1"/>
  <c r="H517" i="1"/>
  <c r="G517" i="1"/>
  <c r="G515" i="1" s="1"/>
  <c r="G514" i="1" s="1"/>
  <c r="G513" i="1" s="1"/>
  <c r="G511" i="1"/>
  <c r="H507" i="1"/>
  <c r="G507" i="1"/>
  <c r="G506" i="1" s="1"/>
  <c r="G498" i="1"/>
  <c r="I498" i="1" s="1"/>
  <c r="H497" i="1"/>
  <c r="G497" i="1"/>
  <c r="G496" i="1" s="1"/>
  <c r="G495" i="1" s="1"/>
  <c r="G493" i="1"/>
  <c r="I493" i="1" s="1"/>
  <c r="H491" i="1"/>
  <c r="G491" i="1"/>
  <c r="H487" i="1"/>
  <c r="G487" i="1"/>
  <c r="G486" i="1" s="1"/>
  <c r="G485" i="1" s="1"/>
  <c r="H481" i="1"/>
  <c r="G481" i="1"/>
  <c r="G480" i="1" s="1"/>
  <c r="G479" i="1" s="1"/>
  <c r="H477" i="1"/>
  <c r="G477" i="1"/>
  <c r="G474" i="1" s="1"/>
  <c r="G473" i="1" s="1"/>
  <c r="H475" i="1"/>
  <c r="G475" i="1"/>
  <c r="H470" i="1"/>
  <c r="G470" i="1"/>
  <c r="G469" i="1" s="1"/>
  <c r="G468" i="1" s="1"/>
  <c r="H466" i="1"/>
  <c r="G466" i="1"/>
  <c r="H464" i="1"/>
  <c r="G464" i="1"/>
  <c r="G463" i="1" s="1"/>
  <c r="H461" i="1"/>
  <c r="G461" i="1"/>
  <c r="G460" i="1" s="1"/>
  <c r="H458" i="1"/>
  <c r="G458" i="1"/>
  <c r="G457" i="1" s="1"/>
  <c r="H455" i="1"/>
  <c r="G455" i="1"/>
  <c r="G454" i="1" s="1"/>
  <c r="G453" i="1" s="1"/>
  <c r="H451" i="1"/>
  <c r="G451" i="1"/>
  <c r="G450" i="1" s="1"/>
  <c r="G449" i="1" s="1"/>
  <c r="G447" i="1"/>
  <c r="H444" i="1"/>
  <c r="G444" i="1"/>
  <c r="G443" i="1" s="1"/>
  <c r="H434" i="1"/>
  <c r="I434" i="1" s="1"/>
  <c r="G434" i="1"/>
  <c r="H430" i="1"/>
  <c r="G430" i="1"/>
  <c r="G420" i="1"/>
  <c r="G419" i="1" s="1"/>
  <c r="G418" i="1" s="1"/>
  <c r="H420" i="1"/>
  <c r="H414" i="1"/>
  <c r="G414" i="1"/>
  <c r="G413" i="1" s="1"/>
  <c r="H411" i="1"/>
  <c r="G411" i="1"/>
  <c r="G410" i="1" s="1"/>
  <c r="G409" i="1" s="1"/>
  <c r="H407" i="1"/>
  <c r="G407" i="1"/>
  <c r="G406" i="1" s="1"/>
  <c r="H404" i="1"/>
  <c r="G404" i="1"/>
  <c r="G402" i="1" s="1"/>
  <c r="G401" i="1" s="1"/>
  <c r="H399" i="1"/>
  <c r="G399" i="1"/>
  <c r="G398" i="1" s="1"/>
  <c r="H395" i="1"/>
  <c r="G395" i="1"/>
  <c r="G394" i="1" s="1"/>
  <c r="H386" i="1"/>
  <c r="G386" i="1"/>
  <c r="G385" i="1" s="1"/>
  <c r="H383" i="1"/>
  <c r="G383" i="1"/>
  <c r="G382" i="1" s="1"/>
  <c r="H376" i="1"/>
  <c r="G376" i="1"/>
  <c r="H370" i="1"/>
  <c r="G370" i="1"/>
  <c r="G369" i="1" s="1"/>
  <c r="H363" i="1"/>
  <c r="G363" i="1"/>
  <c r="G362" i="1" s="1"/>
  <c r="G359" i="1"/>
  <c r="H356" i="1"/>
  <c r="G356" i="1"/>
  <c r="G353" i="1" s="1"/>
  <c r="H354" i="1"/>
  <c r="G354" i="1"/>
  <c r="H334" i="1"/>
  <c r="G334" i="1"/>
  <c r="G333" i="1" s="1"/>
  <c r="H328" i="1"/>
  <c r="G328" i="1"/>
  <c r="G326" i="1" s="1"/>
  <c r="G325" i="1" s="1"/>
  <c r="H322" i="1"/>
  <c r="G322" i="1"/>
  <c r="G321" i="1" s="1"/>
  <c r="H319" i="1"/>
  <c r="G319" i="1"/>
  <c r="H317" i="1"/>
  <c r="G317" i="1"/>
  <c r="G314" i="1"/>
  <c r="H313" i="1"/>
  <c r="H311" i="1"/>
  <c r="I311" i="1" s="1"/>
  <c r="G311" i="1"/>
  <c r="H309" i="1"/>
  <c r="G309" i="1"/>
  <c r="H305" i="1"/>
  <c r="G305" i="1"/>
  <c r="G297" i="1" s="1"/>
  <c r="H295" i="1"/>
  <c r="G295" i="1"/>
  <c r="G287" i="1" s="1"/>
  <c r="H283" i="1"/>
  <c r="G283" i="1"/>
  <c r="G282" i="1" s="1"/>
  <c r="G279" i="1"/>
  <c r="I309" i="1" l="1"/>
  <c r="I740" i="1"/>
  <c r="I745" i="1"/>
  <c r="I837" i="1"/>
  <c r="I876" i="1"/>
  <c r="I890" i="1"/>
  <c r="I896" i="1"/>
  <c r="I927" i="1"/>
  <c r="I933" i="1"/>
  <c r="I979" i="1"/>
  <c r="I986" i="1"/>
  <c r="I997" i="1"/>
  <c r="I1003" i="1"/>
  <c r="I1009" i="1"/>
  <c r="I1016" i="1"/>
  <c r="I1121" i="1"/>
  <c r="I1137" i="1"/>
  <c r="I1164" i="1"/>
  <c r="I1176" i="1"/>
  <c r="I1191" i="1"/>
  <c r="I1197" i="1"/>
  <c r="I1203" i="1"/>
  <c r="I1239" i="1"/>
  <c r="I1390" i="1"/>
  <c r="I354" i="1"/>
  <c r="I1367" i="1"/>
  <c r="H1364" i="1"/>
  <c r="I376" i="1"/>
  <c r="I430" i="1"/>
  <c r="I532" i="1"/>
  <c r="I537" i="1"/>
  <c r="I606" i="1"/>
  <c r="I612" i="1"/>
  <c r="I618" i="1"/>
  <c r="I624" i="1"/>
  <c r="I633" i="1"/>
  <c r="I639" i="1"/>
  <c r="I649" i="1"/>
  <c r="I653" i="1"/>
  <c r="I691" i="1"/>
  <c r="I1374" i="1"/>
  <c r="I609" i="1"/>
  <c r="H602" i="1"/>
  <c r="H601" i="1" s="1"/>
  <c r="H600" i="1" s="1"/>
  <c r="I279" i="1"/>
  <c r="H287" i="1"/>
  <c r="I287" i="1" s="1"/>
  <c r="G313" i="1"/>
  <c r="I314" i="1"/>
  <c r="I319" i="1"/>
  <c r="H326" i="1"/>
  <c r="I328" i="1"/>
  <c r="H450" i="1"/>
  <c r="I451" i="1"/>
  <c r="H457" i="1"/>
  <c r="I457" i="1" s="1"/>
  <c r="I458" i="1"/>
  <c r="H463" i="1"/>
  <c r="I463" i="1" s="1"/>
  <c r="I464" i="1"/>
  <c r="H469" i="1"/>
  <c r="I470" i="1"/>
  <c r="H474" i="1"/>
  <c r="I477" i="1"/>
  <c r="H486" i="1"/>
  <c r="I487" i="1"/>
  <c r="H506" i="1"/>
  <c r="I506" i="1" s="1"/>
  <c r="I507" i="1"/>
  <c r="D11" i="3"/>
  <c r="I1048" i="1"/>
  <c r="H1082" i="1"/>
  <c r="I1082" i="1" s="1"/>
  <c r="I1083" i="1"/>
  <c r="H1093" i="1"/>
  <c r="I1093" i="1" s="1"/>
  <c r="I1102" i="1"/>
  <c r="H1303" i="1"/>
  <c r="I1385" i="1"/>
  <c r="H1396" i="1"/>
  <c r="I1397" i="1"/>
  <c r="H1407" i="1"/>
  <c r="I1408" i="1"/>
  <c r="H1442" i="1"/>
  <c r="I1442" i="1" s="1"/>
  <c r="I1443" i="1"/>
  <c r="H1448" i="1"/>
  <c r="I1448" i="1" s="1"/>
  <c r="I1449" i="1"/>
  <c r="H362" i="1"/>
  <c r="I362" i="1" s="1"/>
  <c r="I363" i="1"/>
  <c r="H385" i="1"/>
  <c r="I385" i="1" s="1"/>
  <c r="I386" i="1"/>
  <c r="H398" i="1"/>
  <c r="I398" i="1" s="1"/>
  <c r="I399" i="1"/>
  <c r="H406" i="1"/>
  <c r="I406" i="1" s="1"/>
  <c r="I407" i="1"/>
  <c r="H413" i="1"/>
  <c r="I413" i="1" s="1"/>
  <c r="I414" i="1"/>
  <c r="H443" i="1"/>
  <c r="I443" i="1" s="1"/>
  <c r="I444" i="1"/>
  <c r="H496" i="1"/>
  <c r="I497" i="1"/>
  <c r="G510" i="1"/>
  <c r="I511" i="1"/>
  <c r="H522" i="1"/>
  <c r="I523" i="1"/>
  <c r="H550" i="1"/>
  <c r="I551" i="1"/>
  <c r="H560" i="1"/>
  <c r="I561" i="1"/>
  <c r="H574" i="1"/>
  <c r="H583" i="1"/>
  <c r="H596" i="1"/>
  <c r="I597" i="1"/>
  <c r="H671" i="1"/>
  <c r="I672" i="1"/>
  <c r="H679" i="1"/>
  <c r="I680" i="1"/>
  <c r="H685" i="1"/>
  <c r="I686" i="1"/>
  <c r="H717" i="1"/>
  <c r="I717" i="1" s="1"/>
  <c r="I718" i="1"/>
  <c r="H771" i="1"/>
  <c r="I772" i="1"/>
  <c r="H789" i="1"/>
  <c r="I789" i="1" s="1"/>
  <c r="I790" i="1"/>
  <c r="H798" i="1"/>
  <c r="I798" i="1" s="1"/>
  <c r="I799" i="1"/>
  <c r="H804" i="1"/>
  <c r="I804" i="1" s="1"/>
  <c r="I805" i="1"/>
  <c r="H816" i="1"/>
  <c r="I816" i="1" s="1"/>
  <c r="I817" i="1"/>
  <c r="H822" i="1"/>
  <c r="I822" i="1" s="1"/>
  <c r="I823" i="1"/>
  <c r="H849" i="1"/>
  <c r="I849" i="1" s="1"/>
  <c r="I854" i="1"/>
  <c r="I912" i="1"/>
  <c r="I917" i="1"/>
  <c r="H952" i="1"/>
  <c r="I952" i="1" s="1"/>
  <c r="I954" i="1"/>
  <c r="H1128" i="1"/>
  <c r="I1129" i="1"/>
  <c r="H1146" i="1"/>
  <c r="I1146" i="1" s="1"/>
  <c r="I1147" i="1"/>
  <c r="H1207" i="1"/>
  <c r="I1207" i="1" s="1"/>
  <c r="I1208" i="1"/>
  <c r="H1244" i="1"/>
  <c r="I1244" i="1" s="1"/>
  <c r="I1245" i="1"/>
  <c r="H1257" i="1"/>
  <c r="I1258" i="1"/>
  <c r="H1272" i="1"/>
  <c r="I1273" i="1"/>
  <c r="H1288" i="1"/>
  <c r="I1288" i="1" s="1"/>
  <c r="I1289" i="1"/>
  <c r="G1304" i="1"/>
  <c r="G1303" i="1" s="1"/>
  <c r="G1302" i="1" s="1"/>
  <c r="I1305" i="1"/>
  <c r="I1317" i="1"/>
  <c r="I1318" i="1"/>
  <c r="H1332" i="1"/>
  <c r="I1332" i="1" s="1"/>
  <c r="I1333" i="1"/>
  <c r="I1343" i="1"/>
  <c r="I1344" i="1"/>
  <c r="H1348" i="1"/>
  <c r="H1342" i="1" s="1"/>
  <c r="I1349" i="1"/>
  <c r="I1361" i="1"/>
  <c r="H282" i="1"/>
  <c r="I282" i="1" s="1"/>
  <c r="I283" i="1"/>
  <c r="H297" i="1"/>
  <c r="I297" i="1" s="1"/>
  <c r="I305" i="1"/>
  <c r="I317" i="1"/>
  <c r="H321" i="1"/>
  <c r="I321" i="1" s="1"/>
  <c r="I322" i="1"/>
  <c r="H333" i="1"/>
  <c r="I333" i="1" s="1"/>
  <c r="I334" i="1"/>
  <c r="H353" i="1"/>
  <c r="I356" i="1"/>
  <c r="H419" i="1"/>
  <c r="I420" i="1"/>
  <c r="G446" i="1"/>
  <c r="I446" i="1" s="1"/>
  <c r="I447" i="1"/>
  <c r="H454" i="1"/>
  <c r="I455" i="1"/>
  <c r="H460" i="1"/>
  <c r="I460" i="1" s="1"/>
  <c r="I461" i="1"/>
  <c r="I466" i="1"/>
  <c r="I475" i="1"/>
  <c r="H480" i="1"/>
  <c r="I481" i="1"/>
  <c r="I491" i="1"/>
  <c r="H1021" i="1"/>
  <c r="I1021" i="1" s="1"/>
  <c r="I1024" i="1"/>
  <c r="I1030" i="1"/>
  <c r="I1037" i="1"/>
  <c r="I1046" i="1"/>
  <c r="H1073" i="1"/>
  <c r="I1073" i="1" s="1"/>
  <c r="I1074" i="1"/>
  <c r="H1088" i="1"/>
  <c r="I1088" i="1" s="1"/>
  <c r="I1091" i="1"/>
  <c r="H1104" i="1"/>
  <c r="I1104" i="1" s="1"/>
  <c r="I1105" i="1"/>
  <c r="H1379" i="1"/>
  <c r="I1379" i="1" s="1"/>
  <c r="I1380" i="1"/>
  <c r="I1387" i="1"/>
  <c r="I1392" i="1"/>
  <c r="H1403" i="1"/>
  <c r="I1403" i="1" s="1"/>
  <c r="I1404" i="1"/>
  <c r="I1426" i="1"/>
  <c r="I1431" i="1"/>
  <c r="I1436" i="1"/>
  <c r="H1445" i="1"/>
  <c r="I1445" i="1" s="1"/>
  <c r="I1446" i="1"/>
  <c r="I1452" i="1"/>
  <c r="I313" i="1"/>
  <c r="G358" i="1"/>
  <c r="I358" i="1" s="1"/>
  <c r="I359" i="1"/>
  <c r="H369" i="1"/>
  <c r="I369" i="1" s="1"/>
  <c r="I370" i="1"/>
  <c r="H382" i="1"/>
  <c r="I382" i="1" s="1"/>
  <c r="I383" i="1"/>
  <c r="H394" i="1"/>
  <c r="H402" i="1"/>
  <c r="H410" i="1"/>
  <c r="I411" i="1"/>
  <c r="H515" i="1"/>
  <c r="I517" i="1"/>
  <c r="H527" i="1"/>
  <c r="I528" i="1"/>
  <c r="I535" i="1"/>
  <c r="H540" i="1"/>
  <c r="I540" i="1" s="1"/>
  <c r="I541" i="1"/>
  <c r="H555" i="1"/>
  <c r="H577" i="1"/>
  <c r="I621" i="1"/>
  <c r="I627" i="1"/>
  <c r="I636" i="1"/>
  <c r="I644" i="1"/>
  <c r="I651" i="1"/>
  <c r="I659" i="1"/>
  <c r="I676" i="1"/>
  <c r="H697" i="1"/>
  <c r="I697" i="1" s="1"/>
  <c r="I698" i="1"/>
  <c r="I694" i="1"/>
  <c r="H704" i="1"/>
  <c r="I705" i="1"/>
  <c r="I727" i="1"/>
  <c r="I743" i="1"/>
  <c r="I747" i="1"/>
  <c r="H776" i="1"/>
  <c r="I777" i="1"/>
  <c r="H795" i="1"/>
  <c r="I795" i="1" s="1"/>
  <c r="I796" i="1"/>
  <c r="H801" i="1"/>
  <c r="I801" i="1" s="1"/>
  <c r="I802" i="1"/>
  <c r="H810" i="1"/>
  <c r="I810" i="1" s="1"/>
  <c r="I811" i="1"/>
  <c r="H819" i="1"/>
  <c r="I819" i="1" s="1"/>
  <c r="I820" i="1"/>
  <c r="H828" i="1"/>
  <c r="H827" i="1" s="1"/>
  <c r="I835" i="1"/>
  <c r="H869" i="1"/>
  <c r="I869" i="1" s="1"/>
  <c r="I870" i="1"/>
  <c r="I879" i="1"/>
  <c r="I893" i="1"/>
  <c r="I898" i="1"/>
  <c r="I925" i="1"/>
  <c r="H929" i="1"/>
  <c r="I929" i="1" s="1"/>
  <c r="I930" i="1"/>
  <c r="H943" i="1"/>
  <c r="I943" i="1" s="1"/>
  <c r="H958" i="1"/>
  <c r="I959" i="1"/>
  <c r="I1006" i="1"/>
  <c r="I1014" i="1"/>
  <c r="H1123" i="1"/>
  <c r="I1123" i="1" s="1"/>
  <c r="I1124" i="1"/>
  <c r="H1131" i="1"/>
  <c r="I1131" i="1" s="1"/>
  <c r="I1132" i="1"/>
  <c r="I1142" i="1"/>
  <c r="I1161" i="1"/>
  <c r="I1167" i="1"/>
  <c r="H1187" i="1"/>
  <c r="I1187" i="1" s="1"/>
  <c r="I1188" i="1"/>
  <c r="I1194" i="1"/>
  <c r="I1199" i="1"/>
  <c r="I1205" i="1"/>
  <c r="I1234" i="1"/>
  <c r="I1242" i="1"/>
  <c r="H1249" i="1"/>
  <c r="I1251" i="1"/>
  <c r="I1266" i="1"/>
  <c r="H1282" i="1"/>
  <c r="I1282" i="1" s="1"/>
  <c r="I1283" i="1"/>
  <c r="H1291" i="1"/>
  <c r="I1291" i="1" s="1"/>
  <c r="I1292" i="1"/>
  <c r="H1310" i="1"/>
  <c r="I1311" i="1"/>
  <c r="H1327" i="1"/>
  <c r="I1327" i="1" s="1"/>
  <c r="I1328" i="1"/>
  <c r="H1338" i="1"/>
  <c r="I1338" i="1" s="1"/>
  <c r="I1339" i="1"/>
  <c r="I1346" i="1"/>
  <c r="I1355" i="1"/>
  <c r="I1365" i="1"/>
  <c r="I1418" i="1"/>
  <c r="H1460" i="1"/>
  <c r="I1460" i="1" s="1"/>
  <c r="I1461" i="1"/>
  <c r="G828" i="1"/>
  <c r="G602" i="1"/>
  <c r="G601" i="1" s="1"/>
  <c r="G600" i="1" s="1"/>
  <c r="H970" i="1"/>
  <c r="G970" i="1"/>
  <c r="G1342" i="1"/>
  <c r="H648" i="1"/>
  <c r="G648" i="1"/>
  <c r="G1364" i="1"/>
  <c r="H375" i="1"/>
  <c r="G375" i="1"/>
  <c r="G1087" i="1"/>
  <c r="G774" i="1"/>
  <c r="G942" i="1"/>
  <c r="G1232" i="1"/>
  <c r="G1231" i="1" s="1"/>
  <c r="G1233" i="1"/>
  <c r="G924" i="1"/>
  <c r="H1232" i="1"/>
  <c r="H1233" i="1"/>
  <c r="I1233" i="1" s="1"/>
  <c r="H1154" i="1"/>
  <c r="G1154" i="1"/>
  <c r="G1326" i="1"/>
  <c r="H1326" i="1"/>
  <c r="G568" i="1"/>
  <c r="G567" i="1" s="1"/>
  <c r="G566" i="1" s="1"/>
  <c r="H568" i="1"/>
  <c r="H429" i="1"/>
  <c r="G721" i="1"/>
  <c r="G709" i="1" s="1"/>
  <c r="G708" i="1" s="1"/>
  <c r="H721" i="1"/>
  <c r="G690" i="1"/>
  <c r="H690" i="1"/>
  <c r="G675" i="1"/>
  <c r="G674" i="1" s="1"/>
  <c r="H675" i="1"/>
  <c r="G429" i="1"/>
  <c r="G809" i="1"/>
  <c r="G1041" i="1"/>
  <c r="H278" i="1"/>
  <c r="G278" i="1"/>
  <c r="G1275" i="1"/>
  <c r="G1263" i="1" s="1"/>
  <c r="G591" i="1"/>
  <c r="G590" i="1" s="1"/>
  <c r="G589" i="1" s="1"/>
  <c r="G588" i="1" s="1"/>
  <c r="H591" i="1"/>
  <c r="G336" i="1"/>
  <c r="G1061" i="1"/>
  <c r="H1411" i="1"/>
  <c r="G1411" i="1"/>
  <c r="G1410" i="1" s="1"/>
  <c r="G739" i="1"/>
  <c r="G738" i="1" s="1"/>
  <c r="H1438" i="1"/>
  <c r="H739" i="1"/>
  <c r="G1438" i="1"/>
  <c r="H1041" i="1"/>
  <c r="G827" i="1"/>
  <c r="H1451" i="1"/>
  <c r="G1428" i="1"/>
  <c r="G1384" i="1"/>
  <c r="G767" i="1"/>
  <c r="H1428" i="1"/>
  <c r="I1428" i="1" s="1"/>
  <c r="G1433" i="1"/>
  <c r="G1175" i="1"/>
  <c r="G1013" i="1"/>
  <c r="H1120" i="1"/>
  <c r="H1175" i="1"/>
  <c r="I1175" i="1" s="1"/>
  <c r="G1202" i="1"/>
  <c r="G1190" i="1" s="1"/>
  <c r="H1433" i="1"/>
  <c r="H490" i="1"/>
  <c r="H875" i="1"/>
  <c r="G889" i="1"/>
  <c r="G888" i="1" s="1"/>
  <c r="G887" i="1" s="1"/>
  <c r="G932" i="1"/>
  <c r="H1202" i="1"/>
  <c r="H1238" i="1"/>
  <c r="G308" i="1"/>
  <c r="G307" i="1" s="1"/>
  <c r="G1238" i="1"/>
  <c r="G1237" i="1" s="1"/>
  <c r="G1236" i="1" s="1"/>
  <c r="G1402" i="1"/>
  <c r="G397" i="1"/>
  <c r="G393" i="1" s="1"/>
  <c r="D26" i="3" s="1"/>
  <c r="G490" i="1"/>
  <c r="G489" i="1" s="1"/>
  <c r="G484" i="1" s="1"/>
  <c r="G483" i="1" s="1"/>
  <c r="G1026" i="1"/>
  <c r="H1136" i="1"/>
  <c r="G1389" i="1"/>
  <c r="H1389" i="1"/>
  <c r="G361" i="1"/>
  <c r="G286" i="1"/>
  <c r="G285" i="1" s="1"/>
  <c r="H308" i="1"/>
  <c r="G316" i="1"/>
  <c r="H316" i="1"/>
  <c r="G442" i="1"/>
  <c r="G441" i="1" s="1"/>
  <c r="G531" i="1"/>
  <c r="G530" i="1" s="1"/>
  <c r="H531" i="1"/>
  <c r="G571" i="1"/>
  <c r="G848" i="1"/>
  <c r="G875" i="1"/>
  <c r="H889" i="1"/>
  <c r="H924" i="1"/>
  <c r="I924" i="1" s="1"/>
  <c r="H932" i="1"/>
  <c r="H1013" i="1"/>
  <c r="H1026" i="1"/>
  <c r="H1061" i="1"/>
  <c r="I1061" i="1" s="1"/>
  <c r="G1120" i="1"/>
  <c r="G1119" i="1" s="1"/>
  <c r="G1118" i="1" s="1"/>
  <c r="G1136" i="1"/>
  <c r="G1451" i="1"/>
  <c r="G472" i="1"/>
  <c r="G788" i="1"/>
  <c r="G1250" i="1"/>
  <c r="H1250" i="1"/>
  <c r="I970" i="1" l="1"/>
  <c r="I1433" i="1"/>
  <c r="I1438" i="1"/>
  <c r="H1087" i="1"/>
  <c r="I1087" i="1" s="1"/>
  <c r="I932" i="1"/>
  <c r="I1326" i="1"/>
  <c r="I353" i="1"/>
  <c r="H336" i="1"/>
  <c r="I336" i="1" s="1"/>
  <c r="H1363" i="1"/>
  <c r="H1341" i="1" s="1"/>
  <c r="I1250" i="1"/>
  <c r="I1026" i="1"/>
  <c r="I1041" i="1"/>
  <c r="G324" i="1"/>
  <c r="H1275" i="1"/>
  <c r="H942" i="1"/>
  <c r="I942" i="1" s="1"/>
  <c r="H809" i="1"/>
  <c r="I809" i="1" s="1"/>
  <c r="H848" i="1"/>
  <c r="H826" i="1" s="1"/>
  <c r="H788" i="1"/>
  <c r="H361" i="1"/>
  <c r="I361" i="1" s="1"/>
  <c r="H286" i="1"/>
  <c r="I286" i="1" s="1"/>
  <c r="H969" i="1"/>
  <c r="H968" i="1" s="1"/>
  <c r="I1013" i="1"/>
  <c r="I1136" i="1"/>
  <c r="H1237" i="1"/>
  <c r="I1238" i="1"/>
  <c r="I875" i="1"/>
  <c r="I1451" i="1"/>
  <c r="I1275" i="1"/>
  <c r="H674" i="1"/>
  <c r="I674" i="1" s="1"/>
  <c r="I675" i="1"/>
  <c r="H567" i="1"/>
  <c r="I568" i="1"/>
  <c r="I1353" i="1"/>
  <c r="I1354" i="1"/>
  <c r="H703" i="1"/>
  <c r="I704" i="1"/>
  <c r="I1359" i="1"/>
  <c r="I1360" i="1"/>
  <c r="H1256" i="1"/>
  <c r="I1257" i="1"/>
  <c r="H1127" i="1"/>
  <c r="I1127" i="1" s="1"/>
  <c r="I1128" i="1"/>
  <c r="H678" i="1"/>
  <c r="I678" i="1" s="1"/>
  <c r="I679" i="1"/>
  <c r="H595" i="1"/>
  <c r="I595" i="1" s="1"/>
  <c r="I596" i="1"/>
  <c r="H573" i="1"/>
  <c r="H549" i="1"/>
  <c r="I549" i="1" s="1"/>
  <c r="I550" i="1"/>
  <c r="G509" i="1"/>
  <c r="I510" i="1"/>
  <c r="H1406" i="1"/>
  <c r="I1407" i="1"/>
  <c r="I1384" i="1"/>
  <c r="G520" i="1"/>
  <c r="G519" i="1" s="1"/>
  <c r="H307" i="1"/>
  <c r="I307" i="1" s="1"/>
  <c r="I308" i="1"/>
  <c r="H1190" i="1"/>
  <c r="I1190" i="1" s="1"/>
  <c r="I1202" i="1"/>
  <c r="H489" i="1"/>
  <c r="I490" i="1"/>
  <c r="I827" i="1"/>
  <c r="H738" i="1"/>
  <c r="I738" i="1" s="1"/>
  <c r="I739" i="1"/>
  <c r="H1410" i="1"/>
  <c r="I1410" i="1" s="1"/>
  <c r="I1411" i="1"/>
  <c r="H709" i="1"/>
  <c r="I721" i="1"/>
  <c r="I1154" i="1"/>
  <c r="I375" i="1"/>
  <c r="I648" i="1"/>
  <c r="I1264" i="1"/>
  <c r="I1265" i="1"/>
  <c r="H957" i="1"/>
  <c r="I958" i="1"/>
  <c r="I828" i="1"/>
  <c r="H514" i="1"/>
  <c r="I515" i="1"/>
  <c r="H401" i="1"/>
  <c r="I402" i="1"/>
  <c r="H479" i="1"/>
  <c r="I479" i="1" s="1"/>
  <c r="I480" i="1"/>
  <c r="I1304" i="1"/>
  <c r="H485" i="1"/>
  <c r="I485" i="1" s="1"/>
  <c r="I486" i="1"/>
  <c r="H468" i="1"/>
  <c r="I468" i="1" s="1"/>
  <c r="I469" i="1"/>
  <c r="H325" i="1"/>
  <c r="I325" i="1" s="1"/>
  <c r="I326" i="1"/>
  <c r="I1389" i="1"/>
  <c r="H590" i="1"/>
  <c r="I591" i="1"/>
  <c r="I602" i="1"/>
  <c r="H554" i="1"/>
  <c r="I1342" i="1"/>
  <c r="I1348" i="1"/>
  <c r="H1271" i="1"/>
  <c r="I1271" i="1" s="1"/>
  <c r="I1272" i="1"/>
  <c r="H770" i="1"/>
  <c r="I771" i="1"/>
  <c r="H684" i="1"/>
  <c r="I684" i="1" s="1"/>
  <c r="I685" i="1"/>
  <c r="H670" i="1"/>
  <c r="I670" i="1" s="1"/>
  <c r="I671" i="1"/>
  <c r="H582" i="1"/>
  <c r="H559" i="1"/>
  <c r="I560" i="1"/>
  <c r="H521" i="1"/>
  <c r="I522" i="1"/>
  <c r="H495" i="1"/>
  <c r="I495" i="1" s="1"/>
  <c r="I496" i="1"/>
  <c r="H1395" i="1"/>
  <c r="I1396" i="1"/>
  <c r="H1302" i="1"/>
  <c r="I1302" i="1" s="1"/>
  <c r="I1303" i="1"/>
  <c r="H888" i="1"/>
  <c r="I889" i="1"/>
  <c r="H530" i="1"/>
  <c r="I531" i="1"/>
  <c r="I316" i="1"/>
  <c r="H285" i="1"/>
  <c r="I285" i="1" s="1"/>
  <c r="H1119" i="1"/>
  <c r="I1120" i="1"/>
  <c r="I278" i="1"/>
  <c r="I690" i="1"/>
  <c r="H428" i="1"/>
  <c r="H424" i="1" s="1"/>
  <c r="I429" i="1"/>
  <c r="H1231" i="1"/>
  <c r="I1231" i="1" s="1"/>
  <c r="I1232" i="1"/>
  <c r="I1364" i="1"/>
  <c r="H1309" i="1"/>
  <c r="I1310" i="1"/>
  <c r="H1248" i="1"/>
  <c r="I1249" i="1"/>
  <c r="H775" i="1"/>
  <c r="I776" i="1"/>
  <c r="H526" i="1"/>
  <c r="I526" i="1" s="1"/>
  <c r="I527" i="1"/>
  <c r="H409" i="1"/>
  <c r="I409" i="1" s="1"/>
  <c r="I410" i="1"/>
  <c r="H453" i="1"/>
  <c r="I453" i="1" s="1"/>
  <c r="I454" i="1"/>
  <c r="H418" i="1"/>
  <c r="I418" i="1" s="1"/>
  <c r="I419" i="1"/>
  <c r="H473" i="1"/>
  <c r="I474" i="1"/>
  <c r="H449" i="1"/>
  <c r="I450" i="1"/>
  <c r="G969" i="1"/>
  <c r="G968" i="1" s="1"/>
  <c r="G961" i="1" s="1"/>
  <c r="D32" i="3" s="1"/>
  <c r="G1363" i="1"/>
  <c r="G1341" i="1" s="1"/>
  <c r="G1316" i="1" s="1"/>
  <c r="D25" i="3"/>
  <c r="G1223" i="1"/>
  <c r="G1216" i="1" s="1"/>
  <c r="G428" i="1"/>
  <c r="G424" i="1" s="1"/>
  <c r="D29" i="3" s="1"/>
  <c r="G565" i="1"/>
  <c r="G564" i="1" s="1"/>
  <c r="G1135" i="1"/>
  <c r="G1134" i="1" s="1"/>
  <c r="G1126" i="1" s="1"/>
  <c r="H1135" i="1"/>
  <c r="H689" i="1"/>
  <c r="G689" i="1"/>
  <c r="G683" i="1" s="1"/>
  <c r="G682" i="1" s="1"/>
  <c r="G707" i="1"/>
  <c r="D44" i="3" s="1"/>
  <c r="G826" i="1"/>
  <c r="G825" i="1" s="1"/>
  <c r="G1262" i="1"/>
  <c r="G1261" i="1" s="1"/>
  <c r="G647" i="1"/>
  <c r="G646" i="1" s="1"/>
  <c r="H647" i="1"/>
  <c r="G1153" i="1"/>
  <c r="G1152" i="1" s="1"/>
  <c r="H1153" i="1"/>
  <c r="I1153" i="1" s="1"/>
  <c r="H868" i="1"/>
  <c r="G868" i="1"/>
  <c r="H1086" i="1"/>
  <c r="G911" i="1"/>
  <c r="G910" i="1" s="1"/>
  <c r="G903" i="1" s="1"/>
  <c r="H911" i="1"/>
  <c r="G1086" i="1"/>
  <c r="G1085" i="1" s="1"/>
  <c r="G1401" i="1"/>
  <c r="G1400" i="1" s="1"/>
  <c r="G277" i="1"/>
  <c r="G787" i="1"/>
  <c r="G781" i="1" s="1"/>
  <c r="D46" i="3" s="1"/>
  <c r="I868" i="1" l="1"/>
  <c r="H1263" i="1"/>
  <c r="H1262" i="1" s="1"/>
  <c r="I848" i="1"/>
  <c r="H787" i="1"/>
  <c r="I788" i="1"/>
  <c r="H277" i="1"/>
  <c r="I277" i="1" s="1"/>
  <c r="H1085" i="1"/>
  <c r="I1085" i="1" s="1"/>
  <c r="I1086" i="1"/>
  <c r="H1134" i="1"/>
  <c r="I1135" i="1"/>
  <c r="H558" i="1"/>
  <c r="I558" i="1" s="1"/>
  <c r="I559" i="1"/>
  <c r="H769" i="1"/>
  <c r="I770" i="1"/>
  <c r="I600" i="1"/>
  <c r="I601" i="1"/>
  <c r="I401" i="1"/>
  <c r="H397" i="1"/>
  <c r="H484" i="1"/>
  <c r="I489" i="1"/>
  <c r="H910" i="1"/>
  <c r="I911" i="1"/>
  <c r="I449" i="1"/>
  <c r="H442" i="1"/>
  <c r="I775" i="1"/>
  <c r="H774" i="1"/>
  <c r="I774" i="1" s="1"/>
  <c r="H1308" i="1"/>
  <c r="I1309" i="1"/>
  <c r="H887" i="1"/>
  <c r="I887" i="1" s="1"/>
  <c r="I888" i="1"/>
  <c r="I1363" i="1"/>
  <c r="H956" i="1"/>
  <c r="I956" i="1" s="1"/>
  <c r="I957" i="1"/>
  <c r="H708" i="1"/>
  <c r="I709" i="1"/>
  <c r="I1406" i="1"/>
  <c r="H1402" i="1"/>
  <c r="H646" i="1"/>
  <c r="I647" i="1"/>
  <c r="H961" i="1"/>
  <c r="I968" i="1"/>
  <c r="I428" i="1"/>
  <c r="H1118" i="1"/>
  <c r="I1118" i="1" s="1"/>
  <c r="I1119" i="1"/>
  <c r="H1394" i="1"/>
  <c r="I1394" i="1" s="1"/>
  <c r="I1395" i="1"/>
  <c r="E11" i="3"/>
  <c r="I521" i="1"/>
  <c r="H581" i="1"/>
  <c r="H553" i="1"/>
  <c r="H589" i="1"/>
  <c r="I590" i="1"/>
  <c r="H513" i="1"/>
  <c r="I514" i="1"/>
  <c r="H324" i="1"/>
  <c r="H781" i="1"/>
  <c r="I787" i="1"/>
  <c r="H825" i="1"/>
  <c r="I825" i="1" s="1"/>
  <c r="I826" i="1"/>
  <c r="H683" i="1"/>
  <c r="I689" i="1"/>
  <c r="E29" i="3"/>
  <c r="I424" i="1"/>
  <c r="I473" i="1"/>
  <c r="H472" i="1"/>
  <c r="I472" i="1" s="1"/>
  <c r="H1247" i="1"/>
  <c r="I1247" i="1" s="1"/>
  <c r="I1248" i="1"/>
  <c r="H520" i="1"/>
  <c r="I530" i="1"/>
  <c r="I509" i="1"/>
  <c r="G505" i="1"/>
  <c r="H572" i="1"/>
  <c r="H1255" i="1"/>
  <c r="I1256" i="1"/>
  <c r="H702" i="1"/>
  <c r="I703" i="1"/>
  <c r="H566" i="1"/>
  <c r="I567" i="1"/>
  <c r="H1236" i="1"/>
  <c r="I1237" i="1"/>
  <c r="I969" i="1"/>
  <c r="H867" i="1"/>
  <c r="G867" i="1"/>
  <c r="G866" i="1" s="1"/>
  <c r="G780" i="1" s="1"/>
  <c r="G1151" i="1"/>
  <c r="G902" i="1" s="1"/>
  <c r="G901" i="1" s="1"/>
  <c r="H1152" i="1"/>
  <c r="G417" i="1"/>
  <c r="H417" i="1"/>
  <c r="G599" i="1"/>
  <c r="D42" i="3" s="1"/>
  <c r="G1315" i="1"/>
  <c r="G1260" i="1" s="1"/>
  <c r="I646" i="1" l="1"/>
  <c r="H599" i="1"/>
  <c r="E42" i="3" s="1"/>
  <c r="H1316" i="1"/>
  <c r="I1316" i="1" s="1"/>
  <c r="I1341" i="1"/>
  <c r="F11" i="3"/>
  <c r="I417" i="1"/>
  <c r="F29" i="3"/>
  <c r="I1236" i="1"/>
  <c r="H1223" i="1"/>
  <c r="H1151" i="1"/>
  <c r="I1152" i="1"/>
  <c r="I566" i="1"/>
  <c r="H1254" i="1"/>
  <c r="I1255" i="1"/>
  <c r="E32" i="3"/>
  <c r="I961" i="1"/>
  <c r="H441" i="1"/>
  <c r="I441" i="1" s="1"/>
  <c r="I442" i="1"/>
  <c r="I513" i="1"/>
  <c r="H505" i="1"/>
  <c r="H1307" i="1"/>
  <c r="I1307" i="1" s="1"/>
  <c r="I1308" i="1"/>
  <c r="H483" i="1"/>
  <c r="I483" i="1" s="1"/>
  <c r="I484" i="1"/>
  <c r="I1263" i="1"/>
  <c r="H701" i="1"/>
  <c r="I701" i="1" s="1"/>
  <c r="I702" i="1"/>
  <c r="H571" i="1"/>
  <c r="H519" i="1"/>
  <c r="I519" i="1" s="1"/>
  <c r="I520" i="1"/>
  <c r="I683" i="1"/>
  <c r="E46" i="3"/>
  <c r="I781" i="1"/>
  <c r="I708" i="1"/>
  <c r="H707" i="1"/>
  <c r="H393" i="1"/>
  <c r="I397" i="1"/>
  <c r="H866" i="1"/>
  <c r="I867" i="1"/>
  <c r="G504" i="1"/>
  <c r="D49" i="3"/>
  <c r="I324" i="1"/>
  <c r="E25" i="3"/>
  <c r="H588" i="1"/>
  <c r="I588" i="1" s="1"/>
  <c r="I589" i="1"/>
  <c r="H580" i="1"/>
  <c r="I1402" i="1"/>
  <c r="H1401" i="1"/>
  <c r="H903" i="1"/>
  <c r="I903" i="1" s="1"/>
  <c r="I910" i="1"/>
  <c r="H768" i="1"/>
  <c r="I769" i="1"/>
  <c r="H1126" i="1"/>
  <c r="I1126" i="1" s="1"/>
  <c r="I1134" i="1"/>
  <c r="F808" i="2"/>
  <c r="H808" i="2" s="1"/>
  <c r="G752" i="1"/>
  <c r="G587" i="1"/>
  <c r="G563" i="1" s="1"/>
  <c r="G184" i="2"/>
  <c r="F184" i="2"/>
  <c r="F183" i="2" s="1"/>
  <c r="G182" i="2"/>
  <c r="G180" i="2"/>
  <c r="G176" i="2"/>
  <c r="F176" i="2"/>
  <c r="F175" i="2" s="1"/>
  <c r="H179" i="1"/>
  <c r="G179" i="1"/>
  <c r="F32" i="3" l="1"/>
  <c r="F46" i="3"/>
  <c r="F42" i="3"/>
  <c r="F25" i="3"/>
  <c r="I599" i="1"/>
  <c r="I768" i="1"/>
  <c r="H767" i="1"/>
  <c r="I767" i="1" s="1"/>
  <c r="I505" i="1"/>
  <c r="H504" i="1"/>
  <c r="I504" i="1" s="1"/>
  <c r="E49" i="3"/>
  <c r="H565" i="1"/>
  <c r="H1216" i="1"/>
  <c r="I1216" i="1" s="1"/>
  <c r="I1223" i="1"/>
  <c r="G183" i="2"/>
  <c r="H183" i="2" s="1"/>
  <c r="H184" i="2"/>
  <c r="E26" i="3"/>
  <c r="I393" i="1"/>
  <c r="G175" i="2"/>
  <c r="H175" i="2" s="1"/>
  <c r="H176" i="2"/>
  <c r="G179" i="2"/>
  <c r="H780" i="1"/>
  <c r="I866" i="1"/>
  <c r="E44" i="3"/>
  <c r="I707" i="1"/>
  <c r="H1261" i="1"/>
  <c r="I1262" i="1"/>
  <c r="I179" i="1"/>
  <c r="G181" i="2"/>
  <c r="H1400" i="1"/>
  <c r="I1401" i="1"/>
  <c r="H682" i="1"/>
  <c r="H1253" i="1"/>
  <c r="I1253" i="1" s="1"/>
  <c r="I1254" i="1"/>
  <c r="H902" i="1"/>
  <c r="I1151" i="1"/>
  <c r="F180" i="2"/>
  <c r="F179" i="2" s="1"/>
  <c r="F182" i="2"/>
  <c r="F181" i="2" s="1"/>
  <c r="H159" i="1"/>
  <c r="G159" i="1"/>
  <c r="G157" i="1" s="1"/>
  <c r="F44" i="3" l="1"/>
  <c r="F49" i="3"/>
  <c r="F26" i="3"/>
  <c r="I682" i="1"/>
  <c r="E43" i="3"/>
  <c r="H587" i="1"/>
  <c r="H181" i="2"/>
  <c r="H180" i="2"/>
  <c r="H179" i="2"/>
  <c r="H158" i="1"/>
  <c r="I159" i="1"/>
  <c r="I1400" i="1"/>
  <c r="H1315" i="1"/>
  <c r="I1315" i="1" s="1"/>
  <c r="H564" i="1"/>
  <c r="I564" i="1" s="1"/>
  <c r="I565" i="1"/>
  <c r="H901" i="1"/>
  <c r="I901" i="1" s="1"/>
  <c r="I902" i="1"/>
  <c r="H182" i="2"/>
  <c r="I1261" i="1"/>
  <c r="H752" i="1"/>
  <c r="I752" i="1" s="1"/>
  <c r="I780" i="1"/>
  <c r="H157" i="1"/>
  <c r="I157" i="1" s="1"/>
  <c r="G158" i="1"/>
  <c r="F316" i="2" s="1"/>
  <c r="G316" i="2" l="1"/>
  <c r="H316" i="2" s="1"/>
  <c r="I158" i="1"/>
  <c r="H563" i="1"/>
  <c r="I563" i="1" s="1"/>
  <c r="I587" i="1"/>
  <c r="H1260" i="1"/>
  <c r="I1260" i="1" s="1"/>
  <c r="G911" i="2"/>
  <c r="F911" i="2"/>
  <c r="H911" i="2" l="1"/>
  <c r="F440" i="2"/>
  <c r="H440" i="2" s="1"/>
  <c r="G583" i="2" l="1"/>
  <c r="G585" i="2"/>
  <c r="F585" i="2"/>
  <c r="F583" i="2"/>
  <c r="G578" i="2"/>
  <c r="G579" i="2"/>
  <c r="F578" i="2"/>
  <c r="F579" i="2"/>
  <c r="H585" i="2" l="1"/>
  <c r="H579" i="2"/>
  <c r="H578" i="2"/>
  <c r="G317" i="2"/>
  <c r="F317" i="2"/>
  <c r="F315" i="2" s="1"/>
  <c r="G315" i="2" l="1"/>
  <c r="H315" i="2" s="1"/>
  <c r="H317" i="2"/>
  <c r="G378" i="2"/>
  <c r="F378" i="2"/>
  <c r="G1040" i="2"/>
  <c r="F1040" i="2"/>
  <c r="H378" i="2" l="1"/>
  <c r="H1040" i="2"/>
  <c r="G791" i="2"/>
  <c r="F791" i="2"/>
  <c r="G1000" i="2"/>
  <c r="F1000" i="2"/>
  <c r="H791" i="2" l="1"/>
  <c r="G508" i="2"/>
  <c r="F508" i="2"/>
  <c r="F507" i="2" s="1"/>
  <c r="G507" i="2" l="1"/>
  <c r="H507" i="2" s="1"/>
  <c r="H508" i="2"/>
  <c r="G115" i="1"/>
  <c r="F863" i="2" l="1"/>
  <c r="F862" i="2" s="1"/>
  <c r="F856" i="2" s="1"/>
  <c r="G863" i="2"/>
  <c r="G862" i="2" l="1"/>
  <c r="G856" i="2" s="1"/>
  <c r="H863" i="2"/>
  <c r="F870" i="2"/>
  <c r="H870" i="2" s="1"/>
  <c r="H856" i="2" l="1"/>
  <c r="H862" i="2"/>
  <c r="G294" i="2"/>
  <c r="F294" i="2"/>
  <c r="H294" i="2" l="1"/>
  <c r="G222" i="2"/>
  <c r="F222" i="2"/>
  <c r="F221" i="2" s="1"/>
  <c r="G221" i="2" l="1"/>
  <c r="H221" i="2" s="1"/>
  <c r="G438" i="2"/>
  <c r="F438" i="2"/>
  <c r="F437" i="2" s="1"/>
  <c r="G472" i="2"/>
  <c r="F472" i="2"/>
  <c r="F471" i="2" s="1"/>
  <c r="G437" i="2" l="1"/>
  <c r="H437" i="2" s="1"/>
  <c r="H438" i="2"/>
  <c r="G471" i="2"/>
  <c r="H471" i="2" s="1"/>
  <c r="H472" i="2"/>
  <c r="G468" i="2"/>
  <c r="F468" i="2"/>
  <c r="F466" i="2" s="1"/>
  <c r="G393" i="2"/>
  <c r="F393" i="2"/>
  <c r="F392" i="2" s="1"/>
  <c r="F391" i="2" s="1"/>
  <c r="G392" i="2" l="1"/>
  <c r="H393" i="2"/>
  <c r="G466" i="2"/>
  <c r="H466" i="2" s="1"/>
  <c r="H468" i="2"/>
  <c r="G259" i="2"/>
  <c r="F259" i="2"/>
  <c r="F258" i="2" s="1"/>
  <c r="G227" i="1"/>
  <c r="G288" i="2"/>
  <c r="F288" i="2"/>
  <c r="F287" i="2" s="1"/>
  <c r="G166" i="2"/>
  <c r="F166" i="2"/>
  <c r="G384" i="2"/>
  <c r="F384" i="2"/>
  <c r="F383" i="2" s="1"/>
  <c r="G225" i="1" l="1"/>
  <c r="I225" i="1" s="1"/>
  <c r="I227" i="1"/>
  <c r="G383" i="2"/>
  <c r="H383" i="2" s="1"/>
  <c r="H384" i="2"/>
  <c r="G287" i="2"/>
  <c r="H287" i="2" s="1"/>
  <c r="H288" i="2"/>
  <c r="G258" i="2"/>
  <c r="H258" i="2" s="1"/>
  <c r="H259" i="2"/>
  <c r="G391" i="2"/>
  <c r="H391" i="2" s="1"/>
  <c r="H392" i="2"/>
  <c r="H196" i="1"/>
  <c r="H177" i="1"/>
  <c r="G177" i="1"/>
  <c r="H195" i="1" l="1"/>
  <c r="I177" i="1"/>
  <c r="G706" i="2"/>
  <c r="F706" i="2"/>
  <c r="F705" i="2" s="1"/>
  <c r="G632" i="2"/>
  <c r="F632" i="2"/>
  <c r="G603" i="2"/>
  <c r="G624" i="2"/>
  <c r="F624" i="2"/>
  <c r="F623" i="2" s="1"/>
  <c r="G602" i="2" l="1"/>
  <c r="G705" i="2"/>
  <c r="H705" i="2" s="1"/>
  <c r="H706" i="2"/>
  <c r="H632" i="2"/>
  <c r="G623" i="2"/>
  <c r="H623" i="2" s="1"/>
  <c r="H624" i="2"/>
  <c r="G824" i="2"/>
  <c r="F824" i="2"/>
  <c r="G854" i="2"/>
  <c r="F854" i="2"/>
  <c r="F853" i="2" s="1"/>
  <c r="G853" i="2" l="1"/>
  <c r="H853" i="2" s="1"/>
  <c r="H854" i="2"/>
  <c r="H824" i="2"/>
  <c r="F314" i="2"/>
  <c r="H31" i="1" l="1"/>
  <c r="H24" i="1"/>
  <c r="H22" i="1"/>
  <c r="H19" i="1"/>
  <c r="H15" i="1"/>
  <c r="H11" i="1"/>
  <c r="H30" i="1" l="1"/>
  <c r="H10" i="1"/>
  <c r="H18" i="1"/>
  <c r="H29" i="1" l="1"/>
  <c r="H17" i="1"/>
  <c r="H9" i="1"/>
  <c r="H8" i="1" s="1"/>
  <c r="H28" i="1" l="1"/>
  <c r="G1008" i="2"/>
  <c r="F1008" i="2"/>
  <c r="F1007" i="2" s="1"/>
  <c r="G1007" i="2" l="1"/>
  <c r="H1007" i="2" s="1"/>
  <c r="H1008" i="2"/>
  <c r="G165" i="2"/>
  <c r="F165" i="2"/>
  <c r="F164" i="2" s="1"/>
  <c r="G520" i="2"/>
  <c r="F520" i="2"/>
  <c r="F519" i="2" s="1"/>
  <c r="F518" i="2" s="1"/>
  <c r="H256" i="1"/>
  <c r="G256" i="1"/>
  <c r="G255" i="1" s="1"/>
  <c r="G1002" i="2"/>
  <c r="G1003" i="2"/>
  <c r="F1003" i="2"/>
  <c r="G111" i="1"/>
  <c r="G110" i="1" s="1"/>
  <c r="F1002" i="2"/>
  <c r="H111" i="1"/>
  <c r="F999" i="2"/>
  <c r="G999" i="2"/>
  <c r="G998" i="2"/>
  <c r="F998" i="2"/>
  <c r="H255" i="1" l="1"/>
  <c r="I255" i="1" s="1"/>
  <c r="I256" i="1"/>
  <c r="G164" i="2"/>
  <c r="H998" i="2"/>
  <c r="H1002" i="2"/>
  <c r="G519" i="2"/>
  <c r="H520" i="2"/>
  <c r="H110" i="1"/>
  <c r="I110" i="1" s="1"/>
  <c r="I111" i="1"/>
  <c r="H999" i="2"/>
  <c r="G997" i="2"/>
  <c r="F997" i="2"/>
  <c r="F1001" i="2"/>
  <c r="G1001" i="2"/>
  <c r="H1001" i="2" s="1"/>
  <c r="H997" i="2" l="1"/>
  <c r="G518" i="2"/>
  <c r="H518" i="2" s="1"/>
  <c r="H519" i="2"/>
  <c r="F996" i="2"/>
  <c r="G996" i="2"/>
  <c r="H996" i="2" l="1"/>
  <c r="F163" i="2"/>
  <c r="H163" i="2" s="1"/>
  <c r="G346" i="2" l="1"/>
  <c r="F346" i="2"/>
  <c r="H346" i="2" l="1"/>
  <c r="G511" i="2"/>
  <c r="F511" i="2"/>
  <c r="H511" i="2" l="1"/>
  <c r="F594" i="2"/>
  <c r="G594" i="2"/>
  <c r="G593" i="2"/>
  <c r="H593" i="2" s="1"/>
  <c r="F593" i="2"/>
  <c r="H594" i="2" l="1"/>
  <c r="F592" i="2"/>
  <c r="G592" i="2"/>
  <c r="H592" i="2" s="1"/>
  <c r="G375" i="2" l="1"/>
  <c r="F375" i="2"/>
  <c r="H375" i="2" l="1"/>
  <c r="G374" i="2"/>
  <c r="F374" i="2"/>
  <c r="H374" i="2" l="1"/>
  <c r="G302" i="2"/>
  <c r="F302" i="2"/>
  <c r="H302" i="2" l="1"/>
  <c r="G464" i="2"/>
  <c r="F464" i="2"/>
  <c r="H464" i="2" l="1"/>
  <c r="F729" i="2"/>
  <c r="F728" i="2"/>
  <c r="H115" i="1" l="1"/>
  <c r="G114" i="1"/>
  <c r="H114" i="1" l="1"/>
  <c r="I114" i="1" s="1"/>
  <c r="I115" i="1"/>
  <c r="G492" i="2"/>
  <c r="F492" i="2"/>
  <c r="F491" i="2" s="1"/>
  <c r="G90" i="2"/>
  <c r="F90" i="2"/>
  <c r="G491" i="2" l="1"/>
  <c r="H491" i="2" s="1"/>
  <c r="H492" i="2"/>
  <c r="H90" i="2"/>
  <c r="F332" i="2"/>
  <c r="G332" i="2"/>
  <c r="H187" i="1"/>
  <c r="H186" i="1" s="1"/>
  <c r="H185" i="1" s="1"/>
  <c r="G187" i="1"/>
  <c r="I187" i="1" l="1"/>
  <c r="H332" i="2"/>
  <c r="G186" i="1"/>
  <c r="G185" i="1" s="1"/>
  <c r="G608" i="2"/>
  <c r="G609" i="2"/>
  <c r="G607" i="2" l="1"/>
  <c r="I185" i="1"/>
  <c r="I186" i="1"/>
  <c r="F782" i="2"/>
  <c r="F781" i="2" s="1"/>
  <c r="G773" i="2"/>
  <c r="F773" i="2"/>
  <c r="G589" i="2"/>
  <c r="F589" i="2"/>
  <c r="G591" i="2"/>
  <c r="F591" i="2"/>
  <c r="F590" i="2"/>
  <c r="G590" i="2"/>
  <c r="H590" i="2" s="1"/>
  <c r="G982" i="2"/>
  <c r="F982" i="2"/>
  <c r="F981" i="2" s="1"/>
  <c r="H591" i="2" l="1"/>
  <c r="H773" i="2"/>
  <c r="G981" i="2"/>
  <c r="H981" i="2" s="1"/>
  <c r="H982" i="2"/>
  <c r="H589" i="2"/>
  <c r="H781" i="2"/>
  <c r="H782" i="2"/>
  <c r="G818" i="2"/>
  <c r="F818" i="2"/>
  <c r="F816" i="2" s="1"/>
  <c r="G816" i="2" l="1"/>
  <c r="H818" i="2"/>
  <c r="G196" i="1"/>
  <c r="H816" i="2" l="1"/>
  <c r="G195" i="1"/>
  <c r="I195" i="1" s="1"/>
  <c r="I196" i="1"/>
  <c r="G430" i="2"/>
  <c r="F430" i="2"/>
  <c r="F429" i="2" s="1"/>
  <c r="G441" i="2"/>
  <c r="G442" i="2"/>
  <c r="F442" i="2"/>
  <c r="F441" i="2"/>
  <c r="G436" i="2"/>
  <c r="F436" i="2"/>
  <c r="F435" i="2" s="1"/>
  <c r="F434" i="2"/>
  <c r="G434" i="2"/>
  <c r="G432" i="2"/>
  <c r="F432" i="2"/>
  <c r="H434" i="2" l="1"/>
  <c r="H442" i="2"/>
  <c r="G429" i="2"/>
  <c r="H429" i="2" s="1"/>
  <c r="H430" i="2"/>
  <c r="H432" i="2"/>
  <c r="G435" i="2"/>
  <c r="H435" i="2" s="1"/>
  <c r="H436" i="2"/>
  <c r="H441" i="2"/>
  <c r="G439" i="2"/>
  <c r="F439" i="2"/>
  <c r="G431" i="2"/>
  <c r="F431" i="2"/>
  <c r="H431" i="2" l="1"/>
  <c r="H439" i="2"/>
  <c r="F428" i="2"/>
  <c r="G428" i="2"/>
  <c r="H428" i="2" s="1"/>
  <c r="G546" i="2"/>
  <c r="F546" i="2"/>
  <c r="F545" i="2" s="1"/>
  <c r="G363" i="2"/>
  <c r="F363" i="2"/>
  <c r="G545" i="2" l="1"/>
  <c r="H545" i="2" s="1"/>
  <c r="H546" i="2"/>
  <c r="H363" i="2"/>
  <c r="G361" i="2"/>
  <c r="G362" i="2"/>
  <c r="F361" i="2"/>
  <c r="F362" i="2"/>
  <c r="G291" i="2"/>
  <c r="H361" i="2" l="1"/>
  <c r="G290" i="2"/>
  <c r="H362" i="2"/>
  <c r="G955" i="2"/>
  <c r="F955" i="2"/>
  <c r="F954" i="2" s="1"/>
  <c r="G954" i="2" l="1"/>
  <c r="H954" i="2" s="1"/>
  <c r="H955" i="2"/>
  <c r="G289" i="2"/>
  <c r="G198" i="2" l="1"/>
  <c r="F198" i="2"/>
  <c r="H146" i="1"/>
  <c r="G146" i="1"/>
  <c r="G145" i="1" s="1"/>
  <c r="G144" i="1" s="1"/>
  <c r="H198" i="2" l="1"/>
  <c r="H145" i="1"/>
  <c r="I146" i="1"/>
  <c r="H155" i="1"/>
  <c r="G155" i="1"/>
  <c r="I155" i="1" l="1"/>
  <c r="H144" i="1"/>
  <c r="I144" i="1" s="1"/>
  <c r="I145" i="1"/>
  <c r="G1034" i="2"/>
  <c r="H1034" i="2" s="1"/>
  <c r="F1034" i="2"/>
  <c r="G31" i="1"/>
  <c r="I31" i="1" s="1"/>
  <c r="G30" i="1" l="1"/>
  <c r="I30" i="1" s="1"/>
  <c r="G29" i="1" l="1"/>
  <c r="I29" i="1" s="1"/>
  <c r="G71" i="1"/>
  <c r="G28" i="1" l="1"/>
  <c r="I28" i="1" s="1"/>
  <c r="G321" i="2"/>
  <c r="F321" i="2"/>
  <c r="G204" i="2"/>
  <c r="F204" i="2"/>
  <c r="H321" i="2" l="1"/>
  <c r="H204" i="2"/>
  <c r="G663" i="2"/>
  <c r="F663" i="2"/>
  <c r="F662" i="2" s="1"/>
  <c r="G662" i="2" l="1"/>
  <c r="H662" i="2" s="1"/>
  <c r="H663" i="2"/>
  <c r="G601" i="2"/>
  <c r="F601" i="2"/>
  <c r="F600" i="2" s="1"/>
  <c r="G600" i="2" l="1"/>
  <c r="H600" i="2" s="1"/>
  <c r="H601" i="2"/>
  <c r="F145" i="2"/>
  <c r="H145" i="2" s="1"/>
  <c r="G789" i="2" l="1"/>
  <c r="F789" i="2"/>
  <c r="G777" i="2"/>
  <c r="F777" i="2"/>
  <c r="F609" i="2"/>
  <c r="H609" i="2" s="1"/>
  <c r="F608" i="2"/>
  <c r="H608" i="2" s="1"/>
  <c r="G682" i="2"/>
  <c r="F682" i="2"/>
  <c r="H789" i="2" l="1"/>
  <c r="F607" i="2"/>
  <c r="H607" i="2" s="1"/>
  <c r="G882" i="2"/>
  <c r="F882" i="2"/>
  <c r="G851" i="2"/>
  <c r="G852" i="2"/>
  <c r="F852" i="2"/>
  <c r="F851" i="2"/>
  <c r="G171" i="1"/>
  <c r="H882" i="2" l="1"/>
  <c r="H851" i="2"/>
  <c r="H852" i="2"/>
  <c r="F880" i="2"/>
  <c r="F879" i="2" s="1"/>
  <c r="G880" i="2"/>
  <c r="G850" i="2"/>
  <c r="F850" i="2"/>
  <c r="F849" i="2" s="1"/>
  <c r="G849" i="2" l="1"/>
  <c r="H849" i="2" s="1"/>
  <c r="H850" i="2"/>
  <c r="G879" i="2"/>
  <c r="H879" i="2" s="1"/>
  <c r="H880" i="2"/>
  <c r="G74" i="1"/>
  <c r="G940" i="2" l="1"/>
  <c r="F940" i="2"/>
  <c r="H940" i="2" l="1"/>
  <c r="G447" i="2"/>
  <c r="F447" i="2"/>
  <c r="F446" i="2" s="1"/>
  <c r="G449" i="2"/>
  <c r="F449" i="2"/>
  <c r="F448" i="2" s="1"/>
  <c r="G675" i="2"/>
  <c r="F675" i="2"/>
  <c r="G448" i="2" l="1"/>
  <c r="H448" i="2" s="1"/>
  <c r="H449" i="2"/>
  <c r="G446" i="2"/>
  <c r="H446" i="2" s="1"/>
  <c r="H447" i="2"/>
  <c r="H675" i="2"/>
  <c r="F445" i="2"/>
  <c r="G445" i="2"/>
  <c r="H445" i="2" s="1"/>
  <c r="F611" i="2" l="1"/>
  <c r="G611" i="2"/>
  <c r="H611" i="2" s="1"/>
  <c r="G612" i="2"/>
  <c r="F612" i="2"/>
  <c r="H612" i="2" l="1"/>
  <c r="F610" i="2"/>
  <c r="G610" i="2"/>
  <c r="H610" i="2" s="1"/>
  <c r="G987" i="2" l="1"/>
  <c r="F987" i="2"/>
  <c r="F986" i="2" s="1"/>
  <c r="G986" i="2" l="1"/>
  <c r="H986" i="2" s="1"/>
  <c r="H987" i="2"/>
  <c r="G536" i="2"/>
  <c r="F536" i="2"/>
  <c r="F535" i="2" s="1"/>
  <c r="F534" i="2" s="1"/>
  <c r="G535" i="2" l="1"/>
  <c r="H536" i="2"/>
  <c r="G267" i="2"/>
  <c r="F267" i="2"/>
  <c r="G217" i="2"/>
  <c r="F217" i="2"/>
  <c r="H267" i="2" l="1"/>
  <c r="H217" i="2"/>
  <c r="G534" i="2"/>
  <c r="H534" i="2" s="1"/>
  <c r="H535" i="2"/>
  <c r="G966" i="2"/>
  <c r="F966" i="2"/>
  <c r="G130" i="2"/>
  <c r="F130" i="2"/>
  <c r="H130" i="2" l="1"/>
  <c r="H966" i="2"/>
  <c r="E34" i="3"/>
  <c r="G995" i="2"/>
  <c r="D34" i="3" l="1"/>
  <c r="F34" i="3" s="1"/>
  <c r="F995" i="2"/>
  <c r="H995" i="2" s="1"/>
  <c r="F291" i="2" l="1"/>
  <c r="F290" i="2" l="1"/>
  <c r="H291" i="2"/>
  <c r="G490" i="2"/>
  <c r="F490" i="2"/>
  <c r="H490" i="2" l="1"/>
  <c r="F289" i="2"/>
  <c r="H289" i="2" s="1"/>
  <c r="H290" i="2"/>
  <c r="G114" i="2"/>
  <c r="F114" i="2"/>
  <c r="G153" i="2" l="1"/>
  <c r="F153" i="2"/>
  <c r="H153" i="2" l="1"/>
  <c r="G218" i="2"/>
  <c r="G216" i="2" s="1"/>
  <c r="F218" i="2"/>
  <c r="F216" i="2" s="1"/>
  <c r="H216" i="2" l="1"/>
  <c r="H218" i="2"/>
  <c r="G353" i="2"/>
  <c r="F353" i="2"/>
  <c r="F352" i="2" s="1"/>
  <c r="I268" i="1"/>
  <c r="G352" i="2" l="1"/>
  <c r="H352" i="2" s="1"/>
  <c r="H353" i="2"/>
  <c r="G702" i="2"/>
  <c r="F702" i="2"/>
  <c r="F701" i="2" s="1"/>
  <c r="G701" i="2" l="1"/>
  <c r="H701" i="2" s="1"/>
  <c r="H702" i="2"/>
  <c r="F603" i="2"/>
  <c r="F602" i="2" l="1"/>
  <c r="H602" i="2" s="1"/>
  <c r="H603" i="2"/>
  <c r="G825" i="2"/>
  <c r="F825" i="2"/>
  <c r="F823" i="2" s="1"/>
  <c r="G823" i="2" l="1"/>
  <c r="H823" i="2" s="1"/>
  <c r="H825" i="2"/>
  <c r="G822" i="2"/>
  <c r="G820" i="2"/>
  <c r="F822" i="2"/>
  <c r="F821" i="2" s="1"/>
  <c r="F820" i="2"/>
  <c r="F819" i="2" s="1"/>
  <c r="F848" i="2"/>
  <c r="G848" i="2"/>
  <c r="H848" i="2" s="1"/>
  <c r="G819" i="2" l="1"/>
  <c r="H820" i="2"/>
  <c r="G821" i="2"/>
  <c r="H821" i="2" s="1"/>
  <c r="H822" i="2"/>
  <c r="F807" i="2"/>
  <c r="G847" i="2"/>
  <c r="F847" i="2"/>
  <c r="G846" i="2"/>
  <c r="F846" i="2"/>
  <c r="H819" i="2" l="1"/>
  <c r="G807" i="2"/>
  <c r="H807" i="2" s="1"/>
  <c r="H846" i="2"/>
  <c r="H847" i="2"/>
  <c r="F845" i="2"/>
  <c r="F844" i="2" s="1"/>
  <c r="G845" i="2"/>
  <c r="G844" i="2" l="1"/>
  <c r="H844" i="2" s="1"/>
  <c r="H845" i="2"/>
  <c r="G631" i="2"/>
  <c r="F631" i="2"/>
  <c r="F630" i="2" s="1"/>
  <c r="G772" i="2"/>
  <c r="F772" i="2"/>
  <c r="F771" i="2" s="1"/>
  <c r="G784" i="2"/>
  <c r="G783" i="2" s="1"/>
  <c r="G780" i="2" s="1"/>
  <c r="F784" i="2"/>
  <c r="F783" i="2" s="1"/>
  <c r="F780" i="2" s="1"/>
  <c r="G619" i="2"/>
  <c r="F619" i="2"/>
  <c r="G766" i="2"/>
  <c r="F766" i="2"/>
  <c r="F765" i="2" s="1"/>
  <c r="F764" i="2" s="1"/>
  <c r="F749" i="2"/>
  <c r="G617" i="2"/>
  <c r="F618" i="2"/>
  <c r="F617" i="2"/>
  <c r="F615" i="2"/>
  <c r="F614" i="2"/>
  <c r="G588" i="2"/>
  <c r="G587" i="2" s="1"/>
  <c r="F588" i="2"/>
  <c r="F587" i="2" s="1"/>
  <c r="G925" i="2"/>
  <c r="G921" i="2" s="1"/>
  <c r="G920" i="2" s="1"/>
  <c r="G919" i="2" s="1"/>
  <c r="F925" i="2"/>
  <c r="F921" i="2" s="1"/>
  <c r="G763" i="2"/>
  <c r="F763" i="2"/>
  <c r="G757" i="2"/>
  <c r="F757" i="2"/>
  <c r="F756" i="2" s="1"/>
  <c r="H617" i="2" l="1"/>
  <c r="G762" i="2"/>
  <c r="H763" i="2"/>
  <c r="H587" i="2"/>
  <c r="H588" i="2"/>
  <c r="G765" i="2"/>
  <c r="H766" i="2"/>
  <c r="G630" i="2"/>
  <c r="H630" i="2" s="1"/>
  <c r="H631" i="2"/>
  <c r="G756" i="2"/>
  <c r="H921" i="2"/>
  <c r="H925" i="2"/>
  <c r="H784" i="2"/>
  <c r="H749" i="2"/>
  <c r="H619" i="2"/>
  <c r="G771" i="2"/>
  <c r="H771" i="2" s="1"/>
  <c r="H772" i="2"/>
  <c r="F616" i="2"/>
  <c r="G614" i="2"/>
  <c r="F762" i="2"/>
  <c r="F760" i="2" s="1"/>
  <c r="F613" i="2"/>
  <c r="G615" i="2"/>
  <c r="H615" i="2" s="1"/>
  <c r="G618" i="2"/>
  <c r="H614" i="2" l="1"/>
  <c r="G613" i="2"/>
  <c r="G616" i="2"/>
  <c r="H616" i="2" s="1"/>
  <c r="H618" i="2"/>
  <c r="H780" i="2"/>
  <c r="H783" i="2"/>
  <c r="G764" i="2"/>
  <c r="H765" i="2"/>
  <c r="H762" i="2"/>
  <c r="H613" i="2"/>
  <c r="H764" i="2" l="1"/>
  <c r="G760" i="2"/>
  <c r="H760" i="2" s="1"/>
  <c r="E41" i="3"/>
  <c r="H271" i="1"/>
  <c r="H259" i="1"/>
  <c r="H251" i="1"/>
  <c r="H244" i="1"/>
  <c r="H239" i="1"/>
  <c r="H238" i="1"/>
  <c r="H236" i="1"/>
  <c r="H232" i="1"/>
  <c r="H223" i="1"/>
  <c r="H201" i="1"/>
  <c r="H175" i="1"/>
  <c r="H171" i="1"/>
  <c r="I171" i="1" s="1"/>
  <c r="H164" i="1"/>
  <c r="H162" i="1"/>
  <c r="H154" i="1"/>
  <c r="H150" i="1"/>
  <c r="H135" i="1"/>
  <c r="H133" i="1"/>
  <c r="H123" i="1"/>
  <c r="H120" i="1" s="1"/>
  <c r="H119" i="1" s="1"/>
  <c r="H108" i="1"/>
  <c r="H105" i="1"/>
  <c r="H103" i="1"/>
  <c r="H101" i="1"/>
  <c r="H98" i="1"/>
  <c r="H94" i="1"/>
  <c r="H86" i="1"/>
  <c r="H82" i="1"/>
  <c r="H76" i="1"/>
  <c r="H74" i="1"/>
  <c r="I74" i="1" s="1"/>
  <c r="H71" i="1"/>
  <c r="I71" i="1" s="1"/>
  <c r="H68" i="1"/>
  <c r="H64" i="1"/>
  <c r="H60" i="1"/>
  <c r="H57" i="1"/>
  <c r="H53" i="1"/>
  <c r="H45" i="1"/>
  <c r="H41" i="1"/>
  <c r="H37" i="1"/>
  <c r="E12" i="3"/>
  <c r="G1048" i="2"/>
  <c r="G1047" i="2"/>
  <c r="G1043" i="2"/>
  <c r="G1041" i="2"/>
  <c r="G1039" i="2"/>
  <c r="G1038" i="2"/>
  <c r="G1036" i="2"/>
  <c r="G1029" i="2"/>
  <c r="G1025" i="2"/>
  <c r="G1021" i="2"/>
  <c r="G1019" i="2"/>
  <c r="G1018" i="2"/>
  <c r="G1016" i="2"/>
  <c r="G1014" i="2"/>
  <c r="G1012" i="2"/>
  <c r="G1006" i="2"/>
  <c r="G994" i="2"/>
  <c r="G991" i="2"/>
  <c r="G985" i="2"/>
  <c r="G980" i="2"/>
  <c r="G975" i="2"/>
  <c r="G973" i="2"/>
  <c r="G970" i="2"/>
  <c r="G967" i="2"/>
  <c r="G965" i="2"/>
  <c r="G963" i="2"/>
  <c r="G961" i="2"/>
  <c r="G960" i="2"/>
  <c r="G958" i="2"/>
  <c r="G957" i="2"/>
  <c r="G952" i="2"/>
  <c r="G951" i="2"/>
  <c r="G948" i="2"/>
  <c r="G942" i="2"/>
  <c r="G941" i="2"/>
  <c r="G938" i="2"/>
  <c r="G936" i="2"/>
  <c r="G934" i="2"/>
  <c r="G933" i="2"/>
  <c r="G914" i="2"/>
  <c r="G906" i="2"/>
  <c r="G904" i="2"/>
  <c r="G903" i="2"/>
  <c r="G897" i="2"/>
  <c r="G895" i="2"/>
  <c r="G893" i="2"/>
  <c r="G891" i="2"/>
  <c r="G890" i="2" s="1"/>
  <c r="G885" i="2"/>
  <c r="G878" i="2"/>
  <c r="G872" i="2"/>
  <c r="G843" i="2"/>
  <c r="G840" i="2"/>
  <c r="G837" i="2"/>
  <c r="G805" i="2"/>
  <c r="G804" i="2"/>
  <c r="G802" i="2"/>
  <c r="G800" i="2"/>
  <c r="G799" i="2"/>
  <c r="G797" i="2"/>
  <c r="G796" i="2"/>
  <c r="G792" i="2"/>
  <c r="G790" i="2"/>
  <c r="G788" i="2"/>
  <c r="G787" i="2"/>
  <c r="G779" i="2"/>
  <c r="G778" i="2"/>
  <c r="G775" i="2"/>
  <c r="G770" i="2"/>
  <c r="G769" i="2"/>
  <c r="G768" i="2" s="1"/>
  <c r="G744" i="2"/>
  <c r="G743" i="2"/>
  <c r="G742" i="2"/>
  <c r="G741" i="2"/>
  <c r="G740" i="2"/>
  <c r="G737" i="2"/>
  <c r="G736" i="2"/>
  <c r="G735" i="2"/>
  <c r="G726" i="2"/>
  <c r="G725" i="2"/>
  <c r="G724" i="2"/>
  <c r="G723" i="2"/>
  <c r="G708" i="2"/>
  <c r="G698" i="2"/>
  <c r="G697" i="2"/>
  <c r="G695" i="2"/>
  <c r="G694" i="2"/>
  <c r="G693" i="2"/>
  <c r="G691" i="2"/>
  <c r="G689" i="2"/>
  <c r="G688" i="2"/>
  <c r="G686" i="2"/>
  <c r="G685" i="2"/>
  <c r="G684" i="2"/>
  <c r="G681" i="2"/>
  <c r="G680" i="2"/>
  <c r="G678" i="2"/>
  <c r="G677" i="2"/>
  <c r="G676" i="2" s="1"/>
  <c r="G674" i="2"/>
  <c r="G673" i="2"/>
  <c r="G671" i="2"/>
  <c r="G670" i="2"/>
  <c r="G669" i="2" s="1"/>
  <c r="G661" i="2"/>
  <c r="G659" i="2"/>
  <c r="G650" i="2"/>
  <c r="G647" i="2"/>
  <c r="G645" i="2"/>
  <c r="G641" i="2"/>
  <c r="G636" i="2"/>
  <c r="G635" i="2" s="1"/>
  <c r="G599" i="2"/>
  <c r="G586" i="2"/>
  <c r="G584" i="2"/>
  <c r="G582" i="2"/>
  <c r="G580" i="2"/>
  <c r="G577" i="2"/>
  <c r="G576" i="2"/>
  <c r="G552" i="2"/>
  <c r="G549" i="2"/>
  <c r="G544" i="2"/>
  <c r="G539" i="2"/>
  <c r="G531" i="2"/>
  <c r="G529" i="2"/>
  <c r="G525" i="2"/>
  <c r="G523" i="2"/>
  <c r="G517" i="2"/>
  <c r="G516" i="2"/>
  <c r="G515" i="2"/>
  <c r="G512" i="2"/>
  <c r="G506" i="2"/>
  <c r="G505" i="2"/>
  <c r="G499" i="2"/>
  <c r="G497" i="2"/>
  <c r="G495" i="2"/>
  <c r="G489" i="2"/>
  <c r="G488" i="2"/>
  <c r="G482" i="2"/>
  <c r="G480" i="2"/>
  <c r="G463" i="2"/>
  <c r="G461" i="2"/>
  <c r="G454" i="2"/>
  <c r="G452" i="2"/>
  <c r="G426" i="2"/>
  <c r="G422" i="2"/>
  <c r="G421" i="2"/>
  <c r="G420" i="2"/>
  <c r="G413" i="2"/>
  <c r="G409" i="2"/>
  <c r="G408" i="2"/>
  <c r="G407" i="2"/>
  <c r="G404" i="2"/>
  <c r="G402" i="2"/>
  <c r="G397" i="2"/>
  <c r="G387" i="2"/>
  <c r="G380" i="2"/>
  <c r="G368" i="2"/>
  <c r="G366" i="2"/>
  <c r="G359" i="2"/>
  <c r="G356" i="2"/>
  <c r="G345" i="2"/>
  <c r="G344" i="2"/>
  <c r="G336" i="2"/>
  <c r="G335" i="2"/>
  <c r="G334" i="2"/>
  <c r="G333" i="2"/>
  <c r="G331" i="2"/>
  <c r="G322" i="2"/>
  <c r="G320" i="2"/>
  <c r="G319" i="2"/>
  <c r="G314" i="2"/>
  <c r="H314" i="2" s="1"/>
  <c r="G313" i="2"/>
  <c r="G308" i="2"/>
  <c r="G306" i="2"/>
  <c r="G303" i="2"/>
  <c r="G301" i="2"/>
  <c r="G300" i="2"/>
  <c r="G297" i="2"/>
  <c r="G296" i="2"/>
  <c r="G295" i="2"/>
  <c r="G286" i="2"/>
  <c r="G278" i="2"/>
  <c r="G277" i="2"/>
  <c r="G275" i="2"/>
  <c r="G264" i="2"/>
  <c r="G257" i="2"/>
  <c r="G255" i="2"/>
  <c r="G253" i="2"/>
  <c r="G250" i="2"/>
  <c r="G248" i="2"/>
  <c r="G214" i="2"/>
  <c r="G211" i="2"/>
  <c r="G205" i="2"/>
  <c r="G203" i="2"/>
  <c r="G202" i="2"/>
  <c r="G200" i="2"/>
  <c r="G197" i="2"/>
  <c r="G193" i="2"/>
  <c r="G191" i="2"/>
  <c r="G174" i="2"/>
  <c r="G170" i="2"/>
  <c r="G169" i="2"/>
  <c r="G168" i="2" s="1"/>
  <c r="G167" i="2" s="1"/>
  <c r="G162" i="2"/>
  <c r="G161" i="2" s="1"/>
  <c r="G156" i="2"/>
  <c r="G154" i="2"/>
  <c r="G147" i="2"/>
  <c r="G146" i="2"/>
  <c r="G144" i="2"/>
  <c r="G142" i="2"/>
  <c r="G140" i="2"/>
  <c r="G139" i="2"/>
  <c r="G137" i="2"/>
  <c r="G136" i="2"/>
  <c r="G135" i="2"/>
  <c r="G133" i="2"/>
  <c r="G129" i="2"/>
  <c r="G126" i="2"/>
  <c r="G125" i="2"/>
  <c r="G122" i="2"/>
  <c r="G118" i="2"/>
  <c r="G113" i="2"/>
  <c r="G107" i="2"/>
  <c r="G103" i="2"/>
  <c r="G102" i="2"/>
  <c r="G99" i="2"/>
  <c r="G98" i="2"/>
  <c r="G88" i="2"/>
  <c r="G87" i="2"/>
  <c r="G85" i="2"/>
  <c r="G82" i="2"/>
  <c r="G81" i="2"/>
  <c r="G72" i="2"/>
  <c r="G69" i="2"/>
  <c r="G68" i="2"/>
  <c r="G66" i="2"/>
  <c r="G65" i="2"/>
  <c r="G63" i="2"/>
  <c r="G62" i="2"/>
  <c r="G60" i="2"/>
  <c r="G59" i="2"/>
  <c r="G54" i="2"/>
  <c r="G53" i="2"/>
  <c r="G51" i="2"/>
  <c r="G50" i="2"/>
  <c r="G48" i="2"/>
  <c r="G47" i="2"/>
  <c r="G23" i="2"/>
  <c r="G22" i="2"/>
  <c r="G31" i="2"/>
  <c r="G30" i="2"/>
  <c r="G28" i="2"/>
  <c r="G27" i="2"/>
  <c r="G26" i="2" s="1"/>
  <c r="G44" i="2"/>
  <c r="G43" i="2"/>
  <c r="G41" i="2"/>
  <c r="G40" i="2"/>
  <c r="G17" i="2"/>
  <c r="G11" i="2"/>
  <c r="G687" i="2" l="1"/>
  <c r="H740" i="2"/>
  <c r="G739" i="2"/>
  <c r="G738" i="2" s="1"/>
  <c r="I271" i="1"/>
  <c r="H267" i="1"/>
  <c r="H264" i="1" s="1"/>
  <c r="H263" i="1" s="1"/>
  <c r="H262" i="1" s="1"/>
  <c r="G683" i="2"/>
  <c r="G722" i="2"/>
  <c r="G696" i="2"/>
  <c r="G786" i="2"/>
  <c r="G795" i="2"/>
  <c r="H729" i="2"/>
  <c r="H728" i="2"/>
  <c r="G727" i="2"/>
  <c r="G905" i="2"/>
  <c r="G117" i="2"/>
  <c r="G155" i="2"/>
  <c r="G173" i="2"/>
  <c r="G199" i="2"/>
  <c r="G210" i="2"/>
  <c r="G207" i="2" s="1"/>
  <c r="G274" i="2"/>
  <c r="G355" i="2"/>
  <c r="G379" i="2"/>
  <c r="G403" i="2"/>
  <c r="G412" i="2"/>
  <c r="G425" i="2"/>
  <c r="G462" i="2"/>
  <c r="G528" i="2"/>
  <c r="G548" i="2"/>
  <c r="G598" i="2"/>
  <c r="G646" i="2"/>
  <c r="G801" i="2"/>
  <c r="G839" i="2"/>
  <c r="G896" i="2"/>
  <c r="G913" i="2"/>
  <c r="G935" i="2"/>
  <c r="G947" i="2"/>
  <c r="G974" i="2"/>
  <c r="H93" i="1"/>
  <c r="H221" i="1"/>
  <c r="H220" i="1" s="1"/>
  <c r="G121" i="2"/>
  <c r="G254" i="2"/>
  <c r="G358" i="2"/>
  <c r="G386" i="2"/>
  <c r="G451" i="2"/>
  <c r="G479" i="2"/>
  <c r="G494" i="2"/>
  <c r="G530" i="2"/>
  <c r="G551" i="2"/>
  <c r="G649" i="2"/>
  <c r="G774" i="2"/>
  <c r="G842" i="2"/>
  <c r="G937" i="2"/>
  <c r="G979" i="2"/>
  <c r="G1005" i="2"/>
  <c r="H97" i="1"/>
  <c r="H107" i="1"/>
  <c r="H231" i="1"/>
  <c r="H243" i="1"/>
  <c r="G106" i="2"/>
  <c r="G192" i="2"/>
  <c r="G190" i="2" s="1"/>
  <c r="G246" i="2"/>
  <c r="G256" i="2"/>
  <c r="G365" i="2"/>
  <c r="G364" i="2" s="1"/>
  <c r="G396" i="2"/>
  <c r="G453" i="2"/>
  <c r="G481" i="2"/>
  <c r="G496" i="2"/>
  <c r="G493" i="2" s="1"/>
  <c r="G510" i="2"/>
  <c r="G522" i="2"/>
  <c r="G538" i="2"/>
  <c r="G640" i="2"/>
  <c r="G871" i="2"/>
  <c r="G892" i="2"/>
  <c r="G984" i="2"/>
  <c r="G1011" i="2"/>
  <c r="H67" i="1"/>
  <c r="H81" i="1"/>
  <c r="H100" i="1"/>
  <c r="H235" i="1"/>
  <c r="G132" i="2"/>
  <c r="G16" i="2"/>
  <c r="G83" i="2"/>
  <c r="G112" i="2"/>
  <c r="G141" i="2"/>
  <c r="G249" i="2"/>
  <c r="G262" i="2"/>
  <c r="G285" i="2"/>
  <c r="G276" i="2" s="1"/>
  <c r="G307" i="2"/>
  <c r="G367" i="2"/>
  <c r="G401" i="2"/>
  <c r="G460" i="2"/>
  <c r="G459" i="2" s="1"/>
  <c r="G487" i="2"/>
  <c r="G498" i="2"/>
  <c r="G524" i="2"/>
  <c r="G543" i="2"/>
  <c r="G644" i="2"/>
  <c r="G660" i="2"/>
  <c r="G707" i="2"/>
  <c r="G836" i="2"/>
  <c r="G877" i="2"/>
  <c r="G894" i="2"/>
  <c r="G962" i="2"/>
  <c r="G972" i="2"/>
  <c r="G990" i="2"/>
  <c r="G1013" i="2"/>
  <c r="G1020" i="2"/>
  <c r="H85" i="1"/>
  <c r="H132" i="1"/>
  <c r="H161" i="1"/>
  <c r="H199" i="1"/>
  <c r="H258" i="1"/>
  <c r="G1035" i="2"/>
  <c r="H63" i="1"/>
  <c r="H52" i="1"/>
  <c r="H44" i="1"/>
  <c r="H40" i="1"/>
  <c r="H36" i="1"/>
  <c r="G884" i="2"/>
  <c r="H169" i="1"/>
  <c r="G152" i="2"/>
  <c r="G305" i="2"/>
  <c r="H249" i="1"/>
  <c r="H149" i="1"/>
  <c r="G100" i="2"/>
  <c r="G67" i="2"/>
  <c r="G8" i="2"/>
  <c r="G312" i="2"/>
  <c r="G1015" i="2"/>
  <c r="G910" i="2"/>
  <c r="G581" i="2"/>
  <c r="G932" i="2"/>
  <c r="G343" i="2"/>
  <c r="H56" i="1"/>
  <c r="G373" i="2"/>
  <c r="G486" i="2"/>
  <c r="G213" i="2"/>
  <c r="G1027" i="2"/>
  <c r="G993" i="2"/>
  <c r="G776" i="2"/>
  <c r="G679" i="2"/>
  <c r="G939" i="2"/>
  <c r="G450" i="2"/>
  <c r="G672" i="2"/>
  <c r="G658" i="2"/>
  <c r="G128" i="2"/>
  <c r="G1042" i="2"/>
  <c r="G351" i="2"/>
  <c r="G13" i="2"/>
  <c r="G969" i="2"/>
  <c r="G46" i="2"/>
  <c r="G52" i="2"/>
  <c r="G124" i="2"/>
  <c r="G570" i="2"/>
  <c r="G902" i="2"/>
  <c r="G950" i="2"/>
  <c r="G42" i="2"/>
  <c r="G29" i="2"/>
  <c r="G25" i="2" s="1"/>
  <c r="G64" i="2"/>
  <c r="G55" i="2"/>
  <c r="G299" i="2"/>
  <c r="G39" i="2"/>
  <c r="G97" i="2"/>
  <c r="G134" i="2"/>
  <c r="G61" i="2"/>
  <c r="G86" i="2"/>
  <c r="G959" i="2"/>
  <c r="G964" i="2"/>
  <c r="G71" i="2"/>
  <c r="G514" i="2"/>
  <c r="G504" i="2"/>
  <c r="G293" i="2"/>
  <c r="G330" i="2"/>
  <c r="H131" i="1"/>
  <c r="G1037" i="2"/>
  <c r="G138" i="2"/>
  <c r="H70" i="1"/>
  <c r="E8" i="3"/>
  <c r="E28" i="3"/>
  <c r="G119" i="2"/>
  <c r="G89" i="2"/>
  <c r="G406" i="2"/>
  <c r="G575" i="2"/>
  <c r="G692" i="2"/>
  <c r="G912" i="2"/>
  <c r="G1022" i="2"/>
  <c r="G21" i="2"/>
  <c r="G49" i="2"/>
  <c r="G58" i="2"/>
  <c r="G80" i="2"/>
  <c r="G201" i="2"/>
  <c r="G798" i="2"/>
  <c r="G803" i="2"/>
  <c r="G956" i="2"/>
  <c r="G1046" i="2"/>
  <c r="G196" i="2"/>
  <c r="G318" i="2"/>
  <c r="G419" i="2"/>
  <c r="G734" i="2"/>
  <c r="G731" i="2" s="1"/>
  <c r="G143" i="2"/>
  <c r="G38" i="2" l="1"/>
  <c r="G1004" i="2"/>
  <c r="G634" i="2"/>
  <c r="G889" i="2"/>
  <c r="G721" i="2"/>
  <c r="G243" i="2"/>
  <c r="G215" i="2" s="1"/>
  <c r="G478" i="2"/>
  <c r="G458" i="2" s="1"/>
  <c r="G720" i="2"/>
  <c r="G794" i="2"/>
  <c r="G668" i="2"/>
  <c r="G555" i="2"/>
  <c r="G45" i="2"/>
  <c r="G24" i="2" s="1"/>
  <c r="G971" i="2"/>
  <c r="G527" i="2"/>
  <c r="E15" i="3"/>
  <c r="G20" i="2"/>
  <c r="G405" i="2"/>
  <c r="G444" i="2"/>
  <c r="H148" i="1"/>
  <c r="G869" i="2"/>
  <c r="H230" i="1"/>
  <c r="G992" i="2"/>
  <c r="H130" i="1"/>
  <c r="G513" i="2"/>
  <c r="G503" i="2" s="1"/>
  <c r="G949" i="2"/>
  <c r="G212" i="2"/>
  <c r="G342" i="2"/>
  <c r="G7" i="2"/>
  <c r="G206" i="2"/>
  <c r="G304" i="2"/>
  <c r="G883" i="2"/>
  <c r="G876" i="2"/>
  <c r="G400" i="2"/>
  <c r="G261" i="2"/>
  <c r="G111" i="2"/>
  <c r="G537" i="2"/>
  <c r="G160" i="2"/>
  <c r="G385" i="2"/>
  <c r="G424" i="2"/>
  <c r="G418" i="2"/>
  <c r="G329" i="2"/>
  <c r="G348" i="2"/>
  <c r="G785" i="2"/>
  <c r="G767" i="2" s="1"/>
  <c r="G189" i="2"/>
  <c r="G989" i="2"/>
  <c r="G116" i="2"/>
  <c r="G115" i="2" s="1"/>
  <c r="G521" i="2"/>
  <c r="G654" i="2"/>
  <c r="H198" i="1"/>
  <c r="H194" i="1" s="1"/>
  <c r="G835" i="2"/>
  <c r="G395" i="2"/>
  <c r="G841" i="2"/>
  <c r="G550" i="2"/>
  <c r="G946" i="2"/>
  <c r="G411" i="2"/>
  <c r="G377" i="2"/>
  <c r="G172" i="2"/>
  <c r="G127" i="2"/>
  <c r="G120" i="2"/>
  <c r="H80" i="1"/>
  <c r="H66" i="1" s="1"/>
  <c r="G369" i="2"/>
  <c r="H234" i="1"/>
  <c r="G298" i="2"/>
  <c r="G968" i="2"/>
  <c r="G252" i="2"/>
  <c r="G251" i="2" s="1"/>
  <c r="G909" i="2"/>
  <c r="G908" i="2" s="1"/>
  <c r="G888" i="2" s="1"/>
  <c r="H248" i="1"/>
  <c r="G151" i="2"/>
  <c r="H168" i="1"/>
  <c r="H167" i="1" s="1"/>
  <c r="G700" i="2"/>
  <c r="G542" i="2"/>
  <c r="G15" i="2"/>
  <c r="H242" i="1"/>
  <c r="G978" i="2"/>
  <c r="G838" i="2"/>
  <c r="G547" i="2"/>
  <c r="G266" i="2"/>
  <c r="G265" i="2" s="1"/>
  <c r="H62" i="1"/>
  <c r="H39" i="1"/>
  <c r="E9" i="3" s="1"/>
  <c r="G123" i="2"/>
  <c r="H35" i="1"/>
  <c r="G311" i="2"/>
  <c r="G131" i="2"/>
  <c r="G931" i="2"/>
  <c r="E39" i="3"/>
  <c r="E24" i="3"/>
  <c r="E36" i="3"/>
  <c r="G953" i="2"/>
  <c r="E35" i="3"/>
  <c r="E47" i="3"/>
  <c r="E27" i="3"/>
  <c r="E48" i="3"/>
  <c r="G195" i="2"/>
  <c r="H7" i="1"/>
  <c r="G855" i="2" l="1"/>
  <c r="G554" i="2"/>
  <c r="G806" i="2"/>
  <c r="G328" i="2"/>
  <c r="H229" i="1"/>
  <c r="E21" i="3" s="1"/>
  <c r="H34" i="1"/>
  <c r="H166" i="1"/>
  <c r="G399" i="2"/>
  <c r="G410" i="2"/>
  <c r="G194" i="2"/>
  <c r="G292" i="2"/>
  <c r="G347" i="2"/>
  <c r="G945" i="2"/>
  <c r="G394" i="2"/>
  <c r="G417" i="2"/>
  <c r="G6" i="2"/>
  <c r="H143" i="1"/>
  <c r="G19" i="2"/>
  <c r="G18" i="2" s="1"/>
  <c r="G423" i="2"/>
  <c r="G260" i="2"/>
  <c r="E20" i="3"/>
  <c r="G14" i="2"/>
  <c r="G376" i="2"/>
  <c r="H129" i="1"/>
  <c r="G427" i="2"/>
  <c r="E10" i="3"/>
  <c r="E7" i="3"/>
  <c r="E13" i="3"/>
  <c r="E38" i="3"/>
  <c r="G553" i="2" l="1"/>
  <c r="E16" i="3"/>
  <c r="E19" i="3"/>
  <c r="H142" i="1"/>
  <c r="H118" i="1" s="1"/>
  <c r="G398" i="2"/>
  <c r="G793" i="2"/>
  <c r="G887" i="2"/>
  <c r="E6" i="3"/>
  <c r="E33" i="3"/>
  <c r="E37" i="3"/>
  <c r="E40" i="3"/>
  <c r="E31" i="3"/>
  <c r="E23" i="3" l="1"/>
  <c r="H261" i="1"/>
  <c r="H33" i="1" s="1"/>
  <c r="E18" i="3"/>
  <c r="E17" i="3"/>
  <c r="E45" i="3"/>
  <c r="E30" i="3"/>
  <c r="G1052" i="2"/>
  <c r="E14" i="3" l="1"/>
  <c r="E22" i="3"/>
  <c r="F286" i="2"/>
  <c r="E50" i="3" l="1"/>
  <c r="F285" i="2"/>
  <c r="H1466" i="1"/>
  <c r="F387" i="2"/>
  <c r="F380" i="2"/>
  <c r="E53" i="3" l="1"/>
  <c r="F386" i="2"/>
  <c r="H387" i="2"/>
  <c r="G1054" i="2"/>
  <c r="G1056" i="2" s="1"/>
  <c r="F379" i="2"/>
  <c r="H1469" i="1"/>
  <c r="F248" i="2"/>
  <c r="F250" i="2"/>
  <c r="F249" i="2" l="1"/>
  <c r="H249" i="2" s="1"/>
  <c r="H250" i="2"/>
  <c r="F385" i="2"/>
  <c r="H385" i="2" s="1"/>
  <c r="H386" i="2"/>
  <c r="F246" i="2"/>
  <c r="H246" i="2" s="1"/>
  <c r="H248" i="2"/>
  <c r="F377" i="2"/>
  <c r="F156" i="2"/>
  <c r="F275" i="2"/>
  <c r="F255" i="2"/>
  <c r="G223" i="1"/>
  <c r="F193" i="2"/>
  <c r="G201" i="1"/>
  <c r="F243" i="2" l="1"/>
  <c r="F215" i="2" s="1"/>
  <c r="H215" i="2" s="1"/>
  <c r="F274" i="2"/>
  <c r="F254" i="2"/>
  <c r="H254" i="2" s="1"/>
  <c r="H255" i="2"/>
  <c r="G199" i="1"/>
  <c r="I201" i="1"/>
  <c r="H377" i="2"/>
  <c r="F376" i="2"/>
  <c r="H376" i="2" s="1"/>
  <c r="F192" i="2"/>
  <c r="H192" i="2" s="1"/>
  <c r="H193" i="2"/>
  <c r="F155" i="2"/>
  <c r="H155" i="2" s="1"/>
  <c r="H156" i="2"/>
  <c r="G221" i="1"/>
  <c r="I221" i="1" s="1"/>
  <c r="I223" i="1"/>
  <c r="F1039" i="2"/>
  <c r="H1039" i="2" s="1"/>
  <c r="F1041" i="2"/>
  <c r="H1041" i="2" s="1"/>
  <c r="F1038" i="2"/>
  <c r="H1038" i="2" s="1"/>
  <c r="H243" i="2" l="1"/>
  <c r="G198" i="1"/>
  <c r="I198" i="1" s="1"/>
  <c r="I199" i="1"/>
  <c r="F266" i="2"/>
  <c r="H266" i="2" s="1"/>
  <c r="F1037" i="2"/>
  <c r="H1037" i="2" s="1"/>
  <c r="F991" i="2"/>
  <c r="H991" i="2" s="1"/>
  <c r="G259" i="1"/>
  <c r="G258" i="1" l="1"/>
  <c r="I258" i="1" s="1"/>
  <c r="I259" i="1"/>
  <c r="F552" i="2"/>
  <c r="F551" i="2" l="1"/>
  <c r="F529" i="2"/>
  <c r="H529" i="2" s="1"/>
  <c r="F531" i="2"/>
  <c r="F169" i="2"/>
  <c r="H169" i="2" s="1"/>
  <c r="F334" i="2"/>
  <c r="H334" i="2" s="1"/>
  <c r="F333" i="2"/>
  <c r="H333" i="2" s="1"/>
  <c r="F359" i="2"/>
  <c r="F356" i="2"/>
  <c r="F994" i="2"/>
  <c r="H994" i="2" s="1"/>
  <c r="G108" i="1"/>
  <c r="F345" i="2"/>
  <c r="H345" i="2" s="1"/>
  <c r="F358" i="2" l="1"/>
  <c r="H358" i="2" s="1"/>
  <c r="H359" i="2"/>
  <c r="F530" i="2"/>
  <c r="H530" i="2" s="1"/>
  <c r="H531" i="2"/>
  <c r="G107" i="1"/>
  <c r="I107" i="1" s="1"/>
  <c r="I108" i="1"/>
  <c r="F355" i="2"/>
  <c r="H355" i="2" s="1"/>
  <c r="H356" i="2"/>
  <c r="F550" i="2"/>
  <c r="F993" i="2"/>
  <c r="G267" i="1"/>
  <c r="I267" i="1" s="1"/>
  <c r="F992" i="2" l="1"/>
  <c r="H992" i="2" s="1"/>
  <c r="H993" i="2"/>
  <c r="F351" i="2"/>
  <c r="G264" i="1"/>
  <c r="F257" i="2"/>
  <c r="G263" i="1" l="1"/>
  <c r="I263" i="1" s="1"/>
  <c r="I264" i="1"/>
  <c r="F348" i="2"/>
  <c r="H348" i="2" s="1"/>
  <c r="H351" i="2"/>
  <c r="F256" i="2"/>
  <c r="H256" i="2" s="1"/>
  <c r="H257" i="2"/>
  <c r="F174" i="2"/>
  <c r="F173" i="2" l="1"/>
  <c r="H174" i="2"/>
  <c r="F539" i="2"/>
  <c r="F528" i="2"/>
  <c r="F525" i="2"/>
  <c r="F523" i="2"/>
  <c r="F154" i="2"/>
  <c r="F544" i="2"/>
  <c r="F549" i="2"/>
  <c r="F253" i="2"/>
  <c r="F191" i="2"/>
  <c r="G220" i="1"/>
  <c r="I220" i="1" s="1"/>
  <c r="F543" i="2" l="1"/>
  <c r="H544" i="2"/>
  <c r="F527" i="2"/>
  <c r="H527" i="2" s="1"/>
  <c r="H528" i="2"/>
  <c r="F190" i="2"/>
  <c r="H191" i="2"/>
  <c r="F538" i="2"/>
  <c r="H539" i="2"/>
  <c r="F522" i="2"/>
  <c r="H522" i="2" s="1"/>
  <c r="H523" i="2"/>
  <c r="F152" i="2"/>
  <c r="H154" i="2"/>
  <c r="F252" i="2"/>
  <c r="H252" i="2" s="1"/>
  <c r="H253" i="2"/>
  <c r="F548" i="2"/>
  <c r="H549" i="2"/>
  <c r="F524" i="2"/>
  <c r="H524" i="2" s="1"/>
  <c r="H525" i="2"/>
  <c r="F172" i="2"/>
  <c r="H172" i="2" s="1"/>
  <c r="H173" i="2"/>
  <c r="G194" i="1"/>
  <c r="I194" i="1" s="1"/>
  <c r="F970" i="2"/>
  <c r="H970" i="2" s="1"/>
  <c r="G98" i="1"/>
  <c r="I98" i="1" s="1"/>
  <c r="F129" i="2"/>
  <c r="H129" i="2" s="1"/>
  <c r="G68" i="1"/>
  <c r="F521" i="2" l="1"/>
  <c r="H521" i="2" s="1"/>
  <c r="F251" i="2"/>
  <c r="H251" i="2" s="1"/>
  <c r="G67" i="1"/>
  <c r="I67" i="1" s="1"/>
  <c r="I68" i="1"/>
  <c r="F547" i="2"/>
  <c r="H547" i="2" s="1"/>
  <c r="H548" i="2"/>
  <c r="F151" i="2"/>
  <c r="H151" i="2" s="1"/>
  <c r="H152" i="2"/>
  <c r="F537" i="2"/>
  <c r="H537" i="2" s="1"/>
  <c r="H538" i="2"/>
  <c r="F189" i="2"/>
  <c r="H189" i="2" s="1"/>
  <c r="H190" i="2"/>
  <c r="F542" i="2"/>
  <c r="H542" i="2" s="1"/>
  <c r="H543" i="2"/>
  <c r="F128" i="2"/>
  <c r="F512" i="2"/>
  <c r="F308" i="2"/>
  <c r="F306" i="2"/>
  <c r="H306" i="2" s="1"/>
  <c r="F122" i="2"/>
  <c r="G239" i="1"/>
  <c r="I239" i="1" s="1"/>
  <c r="F307" i="2" l="1"/>
  <c r="H307" i="2" s="1"/>
  <c r="H308" i="2"/>
  <c r="F510" i="2"/>
  <c r="H510" i="2" s="1"/>
  <c r="H512" i="2"/>
  <c r="F121" i="2"/>
  <c r="H122" i="2"/>
  <c r="F127" i="2"/>
  <c r="H127" i="2" s="1"/>
  <c r="H128" i="2"/>
  <c r="F305" i="2"/>
  <c r="F107" i="2"/>
  <c r="H107" i="2" s="1"/>
  <c r="F304" i="2" l="1"/>
  <c r="H304" i="2" s="1"/>
  <c r="H305" i="2"/>
  <c r="F120" i="2"/>
  <c r="H120" i="2" s="1"/>
  <c r="H121" i="2"/>
  <c r="F730" i="2"/>
  <c r="H730" i="2" s="1"/>
  <c r="F726" i="2"/>
  <c r="H726" i="2" s="1"/>
  <c r="F335" i="2" l="1"/>
  <c r="H335" i="2" s="1"/>
  <c r="F499" i="2" l="1"/>
  <c r="F497" i="2"/>
  <c r="H497" i="2" s="1"/>
  <c r="F498" i="2" l="1"/>
  <c r="H498" i="2" s="1"/>
  <c r="H499" i="2"/>
  <c r="F727" i="2"/>
  <c r="H727" i="2" l="1"/>
  <c r="F1043" i="2"/>
  <c r="H1043" i="2" s="1"/>
  <c r="F1048" i="2"/>
  <c r="H1048" i="2" s="1"/>
  <c r="F788" i="2" l="1"/>
  <c r="H788" i="2" s="1"/>
  <c r="F775" i="2"/>
  <c r="F779" i="2"/>
  <c r="H779" i="2" s="1"/>
  <c r="F737" i="2"/>
  <c r="H737" i="2" s="1"/>
  <c r="F723" i="2"/>
  <c r="H723" i="2" s="1"/>
  <c r="F774" i="2" l="1"/>
  <c r="H774" i="2" s="1"/>
  <c r="H775" i="2"/>
  <c r="F920" i="2"/>
  <c r="H920" i="2" s="1"/>
  <c r="F1019" i="2" l="1"/>
  <c r="H1019" i="2" s="1"/>
  <c r="G11" i="1"/>
  <c r="I11" i="1" s="1"/>
  <c r="F725" i="2" l="1"/>
  <c r="H725" i="2" s="1"/>
  <c r="F661" i="2"/>
  <c r="F584" i="2"/>
  <c r="H584" i="2" s="1"/>
  <c r="F659" i="2"/>
  <c r="H659" i="2" s="1"/>
  <c r="F577" i="2"/>
  <c r="H577" i="2" s="1"/>
  <c r="F660" i="2" l="1"/>
  <c r="H660" i="2" s="1"/>
  <c r="H661" i="2"/>
  <c r="F658" i="2"/>
  <c r="H658" i="2" s="1"/>
  <c r="F654" i="2" l="1"/>
  <c r="H654" i="2" s="1"/>
  <c r="F454" i="2"/>
  <c r="F488" i="2"/>
  <c r="H488" i="2" s="1"/>
  <c r="F453" i="2" l="1"/>
  <c r="H453" i="2" s="1"/>
  <c r="H454" i="2"/>
  <c r="F914" i="2"/>
  <c r="H914" i="2" s="1"/>
  <c r="F912" i="2" l="1"/>
  <c r="H912" i="2" s="1"/>
  <c r="F913" i="2"/>
  <c r="H913" i="2" s="1"/>
  <c r="F967" i="2"/>
  <c r="F840" i="2" l="1"/>
  <c r="H840" i="2" s="1"/>
  <c r="F837" i="2"/>
  <c r="H837" i="2" s="1"/>
  <c r="F404" i="2" l="1"/>
  <c r="F403" i="2" l="1"/>
  <c r="H403" i="2" s="1"/>
  <c r="H404" i="2"/>
  <c r="F137" i="2"/>
  <c r="F135" i="2" l="1"/>
  <c r="H135" i="2" s="1"/>
  <c r="F1047" i="2"/>
  <c r="F1036" i="2"/>
  <c r="F1029" i="2"/>
  <c r="F1025" i="2"/>
  <c r="H1025" i="2" s="1"/>
  <c r="F1021" i="2"/>
  <c r="F1018" i="2"/>
  <c r="H1018" i="2" s="1"/>
  <c r="F1016" i="2"/>
  <c r="H1016" i="2" s="1"/>
  <c r="F1014" i="2"/>
  <c r="F1012" i="2"/>
  <c r="F985" i="2"/>
  <c r="F980" i="2"/>
  <c r="F975" i="2"/>
  <c r="F973" i="2"/>
  <c r="F969" i="2"/>
  <c r="F965" i="2"/>
  <c r="F963" i="2"/>
  <c r="F961" i="2"/>
  <c r="H961" i="2" s="1"/>
  <c r="F960" i="2"/>
  <c r="H960" i="2" s="1"/>
  <c r="F958" i="2"/>
  <c r="H958" i="2" s="1"/>
  <c r="F957" i="2"/>
  <c r="H957" i="2" s="1"/>
  <c r="F952" i="2"/>
  <c r="H952" i="2" s="1"/>
  <c r="F951" i="2"/>
  <c r="H951" i="2" s="1"/>
  <c r="F948" i="2"/>
  <c r="F942" i="2"/>
  <c r="H942" i="2" s="1"/>
  <c r="F941" i="2"/>
  <c r="H941" i="2" s="1"/>
  <c r="F938" i="2"/>
  <c r="F936" i="2"/>
  <c r="F934" i="2"/>
  <c r="H934" i="2" s="1"/>
  <c r="F933" i="2"/>
  <c r="H933" i="2" s="1"/>
  <c r="F904" i="2"/>
  <c r="H904" i="2" s="1"/>
  <c r="F903" i="2"/>
  <c r="H903" i="2" s="1"/>
  <c r="F897" i="2"/>
  <c r="F895" i="2"/>
  <c r="F893" i="2"/>
  <c r="F891" i="2"/>
  <c r="F878" i="2"/>
  <c r="F872" i="2"/>
  <c r="F805" i="2"/>
  <c r="H805" i="2" s="1"/>
  <c r="F804" i="2"/>
  <c r="H804" i="2" s="1"/>
  <c r="F802" i="2"/>
  <c r="F800" i="2"/>
  <c r="H800" i="2" s="1"/>
  <c r="F799" i="2"/>
  <c r="H799" i="2" s="1"/>
  <c r="F797" i="2"/>
  <c r="H797" i="2" s="1"/>
  <c r="F796" i="2"/>
  <c r="H796" i="2" s="1"/>
  <c r="F792" i="2"/>
  <c r="H792" i="2" s="1"/>
  <c r="F790" i="2"/>
  <c r="H790" i="2" s="1"/>
  <c r="F778" i="2"/>
  <c r="F770" i="2"/>
  <c r="H770" i="2" s="1"/>
  <c r="F744" i="2"/>
  <c r="H744" i="2" s="1"/>
  <c r="F743" i="2"/>
  <c r="H743" i="2" s="1"/>
  <c r="F742" i="2"/>
  <c r="H742" i="2" s="1"/>
  <c r="F741" i="2"/>
  <c r="H741" i="2" s="1"/>
  <c r="F735" i="2"/>
  <c r="H735" i="2" s="1"/>
  <c r="F724" i="2"/>
  <c r="F708" i="2"/>
  <c r="F698" i="2"/>
  <c r="H698" i="2" s="1"/>
  <c r="F694" i="2"/>
  <c r="H694" i="2" s="1"/>
  <c r="F695" i="2"/>
  <c r="H695" i="2" s="1"/>
  <c r="F693" i="2"/>
  <c r="H693" i="2" s="1"/>
  <c r="F691" i="2"/>
  <c r="H691" i="2" s="1"/>
  <c r="F688" i="2"/>
  <c r="H688" i="2" s="1"/>
  <c r="F685" i="2"/>
  <c r="H685" i="2" s="1"/>
  <c r="F686" i="2"/>
  <c r="H686" i="2" s="1"/>
  <c r="F684" i="2"/>
  <c r="H684" i="2" s="1"/>
  <c r="F681" i="2"/>
  <c r="H681" i="2" s="1"/>
  <c r="F680" i="2"/>
  <c r="H680" i="2" s="1"/>
  <c r="F678" i="2"/>
  <c r="H678" i="2" s="1"/>
  <c r="F677" i="2"/>
  <c r="H677" i="2" s="1"/>
  <c r="F674" i="2"/>
  <c r="H674" i="2" s="1"/>
  <c r="F671" i="2"/>
  <c r="H671" i="2" s="1"/>
  <c r="F670" i="2"/>
  <c r="H670" i="2" s="1"/>
  <c r="F650" i="2"/>
  <c r="F645" i="2"/>
  <c r="F641" i="2"/>
  <c r="F636" i="2"/>
  <c r="F599" i="2"/>
  <c r="F586" i="2"/>
  <c r="H586" i="2" s="1"/>
  <c r="F582" i="2"/>
  <c r="H582" i="2" s="1"/>
  <c r="F580" i="2"/>
  <c r="H580" i="2" s="1"/>
  <c r="F576" i="2"/>
  <c r="H576" i="2" s="1"/>
  <c r="F570" i="2"/>
  <c r="H570" i="2" s="1"/>
  <c r="F516" i="2"/>
  <c r="H516" i="2" s="1"/>
  <c r="F517" i="2"/>
  <c r="H517" i="2" s="1"/>
  <c r="F515" i="2"/>
  <c r="H515" i="2" s="1"/>
  <c r="F506" i="2"/>
  <c r="H506" i="2" s="1"/>
  <c r="F505" i="2"/>
  <c r="H505" i="2" s="1"/>
  <c r="F496" i="2"/>
  <c r="H496" i="2" s="1"/>
  <c r="F495" i="2"/>
  <c r="F482" i="2"/>
  <c r="F480" i="2"/>
  <c r="F463" i="2"/>
  <c r="F461" i="2"/>
  <c r="F452" i="2"/>
  <c r="F426" i="2"/>
  <c r="F421" i="2"/>
  <c r="H421" i="2" s="1"/>
  <c r="F422" i="2"/>
  <c r="H422" i="2" s="1"/>
  <c r="F420" i="2"/>
  <c r="H420" i="2" s="1"/>
  <c r="F413" i="2"/>
  <c r="F408" i="2"/>
  <c r="H408" i="2" s="1"/>
  <c r="F409" i="2"/>
  <c r="H409" i="2" s="1"/>
  <c r="F407" i="2"/>
  <c r="H407" i="2" s="1"/>
  <c r="F402" i="2"/>
  <c r="F397" i="2"/>
  <c r="F368" i="2"/>
  <c r="F366" i="2"/>
  <c r="F344" i="2"/>
  <c r="F336" i="2"/>
  <c r="H336" i="2" s="1"/>
  <c r="F331" i="2"/>
  <c r="H331" i="2" s="1"/>
  <c r="F320" i="2"/>
  <c r="H320" i="2" s="1"/>
  <c r="F322" i="2"/>
  <c r="H322" i="2" s="1"/>
  <c r="F319" i="2"/>
  <c r="H319" i="2" s="1"/>
  <c r="F313" i="2"/>
  <c r="F301" i="2"/>
  <c r="H301" i="2" s="1"/>
  <c r="F303" i="2"/>
  <c r="H303" i="2" s="1"/>
  <c r="F300" i="2"/>
  <c r="H300" i="2" s="1"/>
  <c r="F297" i="2"/>
  <c r="H297" i="2" s="1"/>
  <c r="F296" i="2"/>
  <c r="H296" i="2" s="1"/>
  <c r="F295" i="2"/>
  <c r="H295" i="2" s="1"/>
  <c r="F278" i="2"/>
  <c r="H278" i="2" s="1"/>
  <c r="F277" i="2"/>
  <c r="H277" i="2" s="1"/>
  <c r="F264" i="2"/>
  <c r="F214" i="2"/>
  <c r="H214" i="2" s="1"/>
  <c r="F211" i="2"/>
  <c r="F203" i="2"/>
  <c r="H203" i="2" s="1"/>
  <c r="F205" i="2"/>
  <c r="H205" i="2" s="1"/>
  <c r="F202" i="2"/>
  <c r="H202" i="2" s="1"/>
  <c r="F200" i="2"/>
  <c r="F197" i="2"/>
  <c r="H197" i="2" s="1"/>
  <c r="F170" i="2"/>
  <c r="F162" i="2"/>
  <c r="F146" i="2"/>
  <c r="H146" i="2" s="1"/>
  <c r="F147" i="2"/>
  <c r="H147" i="2" s="1"/>
  <c r="F144" i="2"/>
  <c r="H144" i="2" s="1"/>
  <c r="F142" i="2"/>
  <c r="F140" i="2"/>
  <c r="H140" i="2" s="1"/>
  <c r="F139" i="2"/>
  <c r="H139" i="2" s="1"/>
  <c r="F136" i="2"/>
  <c r="H136" i="2" s="1"/>
  <c r="F133" i="2"/>
  <c r="F126" i="2"/>
  <c r="H126" i="2" s="1"/>
  <c r="F125" i="2"/>
  <c r="H125" i="2" s="1"/>
  <c r="F118" i="2"/>
  <c r="F103" i="2"/>
  <c r="H103" i="2" s="1"/>
  <c r="F102" i="2"/>
  <c r="H102" i="2" s="1"/>
  <c r="F99" i="2"/>
  <c r="H99" i="2" s="1"/>
  <c r="F98" i="2"/>
  <c r="H98" i="2" s="1"/>
  <c r="F88" i="2"/>
  <c r="H88" i="2" s="1"/>
  <c r="F87" i="2"/>
  <c r="H87" i="2" s="1"/>
  <c r="F85" i="2"/>
  <c r="F82" i="2"/>
  <c r="H82" i="2" s="1"/>
  <c r="F81" i="2"/>
  <c r="H81" i="2" s="1"/>
  <c r="F72" i="2"/>
  <c r="H72" i="2" s="1"/>
  <c r="F69" i="2"/>
  <c r="H69" i="2" s="1"/>
  <c r="F68" i="2"/>
  <c r="H68" i="2" s="1"/>
  <c r="F66" i="2"/>
  <c r="H66" i="2" s="1"/>
  <c r="F65" i="2"/>
  <c r="H65" i="2" s="1"/>
  <c r="F63" i="2"/>
  <c r="H63" i="2" s="1"/>
  <c r="F62" i="2"/>
  <c r="H62" i="2" s="1"/>
  <c r="F60" i="2"/>
  <c r="H60" i="2" s="1"/>
  <c r="F59" i="2"/>
  <c r="H59" i="2" s="1"/>
  <c r="F54" i="2"/>
  <c r="H54" i="2" s="1"/>
  <c r="F53" i="2"/>
  <c r="H53" i="2" s="1"/>
  <c r="F51" i="2"/>
  <c r="H51" i="2" s="1"/>
  <c r="F50" i="2"/>
  <c r="H50" i="2" s="1"/>
  <c r="F48" i="2"/>
  <c r="H48" i="2" s="1"/>
  <c r="F47" i="2"/>
  <c r="H47" i="2" s="1"/>
  <c r="F23" i="2"/>
  <c r="H23" i="2" s="1"/>
  <c r="F22" i="2"/>
  <c r="H22" i="2" s="1"/>
  <c r="F31" i="2"/>
  <c r="H31" i="2" s="1"/>
  <c r="F30" i="2"/>
  <c r="H30" i="2" s="1"/>
  <c r="F28" i="2"/>
  <c r="H28" i="2" s="1"/>
  <c r="F27" i="2"/>
  <c r="H27" i="2" s="1"/>
  <c r="F44" i="2"/>
  <c r="H44" i="2" s="1"/>
  <c r="F43" i="2"/>
  <c r="H43" i="2" s="1"/>
  <c r="F41" i="2"/>
  <c r="F40" i="2"/>
  <c r="H40" i="2" s="1"/>
  <c r="F17" i="2"/>
  <c r="F11" i="2"/>
  <c r="H11" i="2" s="1"/>
  <c r="F787" i="2"/>
  <c r="H787" i="2" s="1"/>
  <c r="F697" i="2"/>
  <c r="H697" i="2" s="1"/>
  <c r="F736" i="2"/>
  <c r="H736" i="2" s="1"/>
  <c r="F673" i="2"/>
  <c r="H673" i="2" s="1"/>
  <c r="F647" i="2"/>
  <c r="G94" i="1"/>
  <c r="G53" i="1"/>
  <c r="G82" i="1"/>
  <c r="G251" i="1"/>
  <c r="I251" i="1" s="1"/>
  <c r="F1006" i="2"/>
  <c r="F839" i="2"/>
  <c r="F836" i="2"/>
  <c r="F843" i="2"/>
  <c r="G164" i="1"/>
  <c r="I164" i="1" s="1"/>
  <c r="G19" i="1"/>
  <c r="I19" i="1" s="1"/>
  <c r="F113" i="2"/>
  <c r="G232" i="1"/>
  <c r="G123" i="1"/>
  <c r="F990" i="2"/>
  <c r="D12" i="3"/>
  <c r="F12" i="3" s="1"/>
  <c r="G105" i="1"/>
  <c r="I105" i="1" s="1"/>
  <c r="G24" i="1"/>
  <c r="I24" i="1" s="1"/>
  <c r="F106" i="2"/>
  <c r="H106" i="2" s="1"/>
  <c r="F489" i="2"/>
  <c r="H489" i="2" s="1"/>
  <c r="F487" i="2"/>
  <c r="H487" i="2" s="1"/>
  <c r="G15" i="1"/>
  <c r="F119" i="2"/>
  <c r="H119" i="2" s="1"/>
  <c r="G238" i="1"/>
  <c r="I238" i="1" s="1"/>
  <c r="G101" i="1"/>
  <c r="I101" i="1" s="1"/>
  <c r="G60" i="1"/>
  <c r="I60" i="1" s="1"/>
  <c r="G41" i="1"/>
  <c r="G162" i="1"/>
  <c r="G244" i="1"/>
  <c r="G133" i="1"/>
  <c r="G175" i="1"/>
  <c r="I175" i="1" s="1"/>
  <c r="G262" i="1"/>
  <c r="G236" i="1"/>
  <c r="G97" i="1"/>
  <c r="I97" i="1" s="1"/>
  <c r="G86" i="1"/>
  <c r="G64" i="1"/>
  <c r="G57" i="1"/>
  <c r="I57" i="1" s="1"/>
  <c r="F906" i="2"/>
  <c r="G22" i="1"/>
  <c r="I22" i="1" s="1"/>
  <c r="G76" i="1"/>
  <c r="I76" i="1" s="1"/>
  <c r="G103" i="1"/>
  <c r="I103" i="1" s="1"/>
  <c r="G135" i="1"/>
  <c r="I135" i="1" s="1"/>
  <c r="G45" i="1"/>
  <c r="G37" i="1"/>
  <c r="I37" i="1" s="1"/>
  <c r="G150" i="1"/>
  <c r="I150" i="1" s="1"/>
  <c r="F905" i="2" l="1"/>
  <c r="H905" i="2" s="1"/>
  <c r="H906" i="2"/>
  <c r="G235" i="1"/>
  <c r="I235" i="1" s="1"/>
  <c r="I236" i="1"/>
  <c r="F842" i="2"/>
  <c r="H843" i="2"/>
  <c r="G261" i="1"/>
  <c r="I261" i="1" s="1"/>
  <c r="I262" i="1"/>
  <c r="G40" i="1"/>
  <c r="I40" i="1" s="1"/>
  <c r="I41" i="1"/>
  <c r="G132" i="1"/>
  <c r="I132" i="1" s="1"/>
  <c r="I133" i="1"/>
  <c r="G10" i="1"/>
  <c r="I15" i="1"/>
  <c r="G120" i="1"/>
  <c r="I120" i="1" s="1"/>
  <c r="I123" i="1"/>
  <c r="F1005" i="2"/>
  <c r="G93" i="1"/>
  <c r="I93" i="1" s="1"/>
  <c r="I94" i="1"/>
  <c r="F199" i="2"/>
  <c r="H199" i="2" s="1"/>
  <c r="H200" i="2"/>
  <c r="F210" i="2"/>
  <c r="H210" i="2" s="1"/>
  <c r="H211" i="2"/>
  <c r="F396" i="2"/>
  <c r="H397" i="2"/>
  <c r="F462" i="2"/>
  <c r="H462" i="2" s="1"/>
  <c r="H463" i="2"/>
  <c r="F635" i="2"/>
  <c r="H635" i="2" s="1"/>
  <c r="H636" i="2"/>
  <c r="F707" i="2"/>
  <c r="H708" i="2"/>
  <c r="F776" i="2"/>
  <c r="H776" i="2" s="1"/>
  <c r="H778" i="2"/>
  <c r="F890" i="2"/>
  <c r="H890" i="2" s="1"/>
  <c r="H891" i="2"/>
  <c r="F935" i="2"/>
  <c r="H935" i="2" s="1"/>
  <c r="H936" i="2"/>
  <c r="F947" i="2"/>
  <c r="H948" i="2"/>
  <c r="F964" i="2"/>
  <c r="H964" i="2" s="1"/>
  <c r="H965" i="2"/>
  <c r="F979" i="2"/>
  <c r="H980" i="2"/>
  <c r="F1027" i="2"/>
  <c r="H1027" i="2" s="1"/>
  <c r="H1029" i="2"/>
  <c r="G243" i="1"/>
  <c r="I244" i="1"/>
  <c r="F132" i="2"/>
  <c r="H132" i="2" s="1"/>
  <c r="H133" i="2"/>
  <c r="F141" i="2"/>
  <c r="H141" i="2" s="1"/>
  <c r="H142" i="2"/>
  <c r="F161" i="2"/>
  <c r="H161" i="2" s="1"/>
  <c r="H162" i="2"/>
  <c r="F343" i="2"/>
  <c r="H343" i="2" s="1"/>
  <c r="H344" i="2"/>
  <c r="F401" i="2"/>
  <c r="H402" i="2"/>
  <c r="F412" i="2"/>
  <c r="H413" i="2"/>
  <c r="F425" i="2"/>
  <c r="H426" i="2"/>
  <c r="F479" i="2"/>
  <c r="H479" i="2" s="1"/>
  <c r="H480" i="2"/>
  <c r="F640" i="2"/>
  <c r="H640" i="2" s="1"/>
  <c r="H641" i="2"/>
  <c r="F722" i="2"/>
  <c r="H722" i="2" s="1"/>
  <c r="H724" i="2"/>
  <c r="F892" i="2"/>
  <c r="H892" i="2" s="1"/>
  <c r="H893" i="2"/>
  <c r="F937" i="2"/>
  <c r="H937" i="2" s="1"/>
  <c r="H938" i="2"/>
  <c r="F968" i="2"/>
  <c r="H968" i="2" s="1"/>
  <c r="H969" i="2"/>
  <c r="F984" i="2"/>
  <c r="H984" i="2" s="1"/>
  <c r="H985" i="2"/>
  <c r="F1035" i="2"/>
  <c r="H1035" i="2" s="1"/>
  <c r="H1036" i="2"/>
  <c r="G231" i="1"/>
  <c r="F646" i="2"/>
  <c r="H646" i="2" s="1"/>
  <c r="H647" i="2"/>
  <c r="G161" i="1"/>
  <c r="I161" i="1" s="1"/>
  <c r="I162" i="1"/>
  <c r="F112" i="2"/>
  <c r="F835" i="2"/>
  <c r="H835" i="2" s="1"/>
  <c r="H836" i="2"/>
  <c r="G81" i="1"/>
  <c r="I81" i="1" s="1"/>
  <c r="I82" i="1"/>
  <c r="F117" i="2"/>
  <c r="H118" i="2"/>
  <c r="F168" i="2"/>
  <c r="H168" i="2" s="1"/>
  <c r="H170" i="2"/>
  <c r="F262" i="2"/>
  <c r="H264" i="2"/>
  <c r="F365" i="2"/>
  <c r="H365" i="2" s="1"/>
  <c r="H366" i="2"/>
  <c r="F451" i="2"/>
  <c r="H452" i="2"/>
  <c r="F481" i="2"/>
  <c r="H481" i="2" s="1"/>
  <c r="H482" i="2"/>
  <c r="F644" i="2"/>
  <c r="H644" i="2" s="1"/>
  <c r="H645" i="2"/>
  <c r="F871" i="2"/>
  <c r="H872" i="2"/>
  <c r="F894" i="2"/>
  <c r="H894" i="2" s="1"/>
  <c r="H895" i="2"/>
  <c r="F972" i="2"/>
  <c r="H973" i="2"/>
  <c r="F1011" i="2"/>
  <c r="H1011" i="2" s="1"/>
  <c r="H1012" i="2"/>
  <c r="F1020" i="2"/>
  <c r="H1020" i="2" s="1"/>
  <c r="H1021" i="2"/>
  <c r="F1046" i="2"/>
  <c r="H1046" i="2" s="1"/>
  <c r="H1047" i="2"/>
  <c r="G63" i="1"/>
  <c r="I64" i="1"/>
  <c r="G44" i="1"/>
  <c r="I44" i="1" s="1"/>
  <c r="I45" i="1"/>
  <c r="G85" i="1"/>
  <c r="F989" i="2"/>
  <c r="H989" i="2" s="1"/>
  <c r="H990" i="2"/>
  <c r="F838" i="2"/>
  <c r="H838" i="2" s="1"/>
  <c r="H839" i="2"/>
  <c r="G52" i="1"/>
  <c r="I52" i="1" s="1"/>
  <c r="I53" i="1"/>
  <c r="F16" i="2"/>
  <c r="H17" i="2"/>
  <c r="F83" i="2"/>
  <c r="F312" i="2"/>
  <c r="H312" i="2" s="1"/>
  <c r="H313" i="2"/>
  <c r="F367" i="2"/>
  <c r="H367" i="2" s="1"/>
  <c r="H368" i="2"/>
  <c r="F460" i="2"/>
  <c r="H460" i="2" s="1"/>
  <c r="H461" i="2"/>
  <c r="F494" i="2"/>
  <c r="H494" i="2" s="1"/>
  <c r="H495" i="2"/>
  <c r="F598" i="2"/>
  <c r="H598" i="2" s="1"/>
  <c r="H599" i="2"/>
  <c r="F649" i="2"/>
  <c r="H649" i="2" s="1"/>
  <c r="H650" i="2"/>
  <c r="F801" i="2"/>
  <c r="H801" i="2" s="1"/>
  <c r="H802" i="2"/>
  <c r="F877" i="2"/>
  <c r="H878" i="2"/>
  <c r="F896" i="2"/>
  <c r="H896" i="2" s="1"/>
  <c r="H897" i="2"/>
  <c r="F962" i="2"/>
  <c r="H962" i="2" s="1"/>
  <c r="H963" i="2"/>
  <c r="F974" i="2"/>
  <c r="H974" i="2" s="1"/>
  <c r="H975" i="2"/>
  <c r="F1013" i="2"/>
  <c r="H1013" i="2" s="1"/>
  <c r="H1014" i="2"/>
  <c r="G100" i="1"/>
  <c r="I100" i="1" s="1"/>
  <c r="G169" i="1"/>
  <c r="F696" i="2"/>
  <c r="H696" i="2" s="1"/>
  <c r="G249" i="1"/>
  <c r="G234" i="1"/>
  <c r="I234" i="1" s="1"/>
  <c r="F739" i="2"/>
  <c r="G149" i="1"/>
  <c r="F207" i="2"/>
  <c r="F100" i="2"/>
  <c r="H100" i="2" s="1"/>
  <c r="F67" i="2"/>
  <c r="H67" i="2" s="1"/>
  <c r="F8" i="2"/>
  <c r="F1015" i="2"/>
  <c r="H1015" i="2" s="1"/>
  <c r="F276" i="2"/>
  <c r="H276" i="2" s="1"/>
  <c r="F910" i="2"/>
  <c r="F581" i="2"/>
  <c r="H581" i="2" s="1"/>
  <c r="F786" i="2"/>
  <c r="G56" i="1"/>
  <c r="F373" i="2"/>
  <c r="F342" i="2"/>
  <c r="H342" i="2" s="1"/>
  <c r="F486" i="2"/>
  <c r="H486" i="2" s="1"/>
  <c r="F672" i="2"/>
  <c r="H672" i="2" s="1"/>
  <c r="F213" i="2"/>
  <c r="G18" i="1"/>
  <c r="F679" i="2"/>
  <c r="H679" i="2" s="1"/>
  <c r="F939" i="2"/>
  <c r="H939" i="2" s="1"/>
  <c r="F919" i="2"/>
  <c r="H919" i="2" s="1"/>
  <c r="G70" i="1"/>
  <c r="I70" i="1" s="1"/>
  <c r="G36" i="1"/>
  <c r="I36" i="1" s="1"/>
  <c r="G154" i="1"/>
  <c r="I154" i="1" s="1"/>
  <c r="F1022" i="2"/>
  <c r="H1022" i="2" s="1"/>
  <c r="F493" i="2"/>
  <c r="H493" i="2" s="1"/>
  <c r="F734" i="2"/>
  <c r="F97" i="2"/>
  <c r="H97" i="2" s="1"/>
  <c r="F138" i="2"/>
  <c r="H138" i="2" s="1"/>
  <c r="F959" i="2"/>
  <c r="H959" i="2" s="1"/>
  <c r="F124" i="2"/>
  <c r="F86" i="2"/>
  <c r="H86" i="2" s="1"/>
  <c r="F64" i="2"/>
  <c r="H64" i="2" s="1"/>
  <c r="F318" i="2"/>
  <c r="F419" i="2"/>
  <c r="F21" i="2"/>
  <c r="F46" i="2"/>
  <c r="H46" i="2" s="1"/>
  <c r="F299" i="2"/>
  <c r="F669" i="2"/>
  <c r="H669" i="2" s="1"/>
  <c r="F39" i="2"/>
  <c r="H39" i="2" s="1"/>
  <c r="F26" i="2"/>
  <c r="H26" i="2" s="1"/>
  <c r="F52" i="2"/>
  <c r="H52" i="2" s="1"/>
  <c r="F61" i="2"/>
  <c r="H61" i="2" s="1"/>
  <c r="F42" i="2"/>
  <c r="H42" i="2" s="1"/>
  <c r="F29" i="2"/>
  <c r="H29" i="2" s="1"/>
  <c r="F49" i="2"/>
  <c r="H49" i="2" s="1"/>
  <c r="F58" i="2"/>
  <c r="H58" i="2" s="1"/>
  <c r="F406" i="2"/>
  <c r="F196" i="2"/>
  <c r="H196" i="2" s="1"/>
  <c r="F71" i="2"/>
  <c r="H71" i="2" s="1"/>
  <c r="F80" i="2"/>
  <c r="H80" i="2" s="1"/>
  <c r="F55" i="2"/>
  <c r="H55" i="2" s="1"/>
  <c r="F143" i="2"/>
  <c r="H143" i="2" s="1"/>
  <c r="F201" i="2"/>
  <c r="H201" i="2" s="1"/>
  <c r="F514" i="2"/>
  <c r="F575" i="2"/>
  <c r="H575" i="2" s="1"/>
  <c r="F692" i="2"/>
  <c r="H692" i="2" s="1"/>
  <c r="F902" i="2"/>
  <c r="F293" i="2"/>
  <c r="H293" i="2" s="1"/>
  <c r="F950" i="2"/>
  <c r="F795" i="2"/>
  <c r="H795" i="2" s="1"/>
  <c r="F956" i="2"/>
  <c r="H956" i="2" s="1"/>
  <c r="F330" i="2"/>
  <c r="F89" i="2"/>
  <c r="H89" i="2" s="1"/>
  <c r="F676" i="2"/>
  <c r="H676" i="2" s="1"/>
  <c r="F683" i="2"/>
  <c r="H683" i="2" s="1"/>
  <c r="F798" i="2"/>
  <c r="H798" i="2" s="1"/>
  <c r="F803" i="2"/>
  <c r="H803" i="2" s="1"/>
  <c r="F769" i="2"/>
  <c r="G131" i="1"/>
  <c r="F134" i="2"/>
  <c r="H134" i="2" s="1"/>
  <c r="F504" i="2"/>
  <c r="H504" i="2" s="1"/>
  <c r="F932" i="2"/>
  <c r="H932" i="2" s="1"/>
  <c r="D41" i="3"/>
  <c r="F41" i="3" s="1"/>
  <c r="D28" i="3"/>
  <c r="F28" i="3" s="1"/>
  <c r="F689" i="2"/>
  <c r="F1042" i="2"/>
  <c r="H1042" i="2" s="1"/>
  <c r="F885" i="2"/>
  <c r="H885" i="2" s="1"/>
  <c r="G119" i="1" l="1"/>
  <c r="F721" i="2"/>
  <c r="H721" i="2" s="1"/>
  <c r="F459" i="2"/>
  <c r="H459" i="2" s="1"/>
  <c r="F418" i="2"/>
  <c r="H419" i="2"/>
  <c r="F785" i="2"/>
  <c r="H785" i="2" s="1"/>
  <c r="H786" i="2"/>
  <c r="F869" i="2"/>
  <c r="H869" i="2" s="1"/>
  <c r="H871" i="2"/>
  <c r="F889" i="2"/>
  <c r="H889" i="2" s="1"/>
  <c r="H902" i="2"/>
  <c r="F768" i="2"/>
  <c r="H768" i="2" s="1"/>
  <c r="H769" i="2"/>
  <c r="F364" i="2"/>
  <c r="F405" i="2"/>
  <c r="H406" i="2"/>
  <c r="F20" i="2"/>
  <c r="H21" i="2"/>
  <c r="F160" i="2"/>
  <c r="H160" i="2" s="1"/>
  <c r="G39" i="1"/>
  <c r="I56" i="1"/>
  <c r="F7" i="2"/>
  <c r="H8" i="2"/>
  <c r="F738" i="2"/>
  <c r="H738" i="2" s="1"/>
  <c r="H739" i="2"/>
  <c r="G168" i="1"/>
  <c r="I169" i="1"/>
  <c r="F687" i="2"/>
  <c r="H687" i="2" s="1"/>
  <c r="H689" i="2"/>
  <c r="F15" i="2"/>
  <c r="H16" i="2"/>
  <c r="F971" i="2"/>
  <c r="H971" i="2" s="1"/>
  <c r="H972" i="2"/>
  <c r="F111" i="2"/>
  <c r="F424" i="2"/>
  <c r="H425" i="2"/>
  <c r="F400" i="2"/>
  <c r="H400" i="2" s="1"/>
  <c r="H401" i="2"/>
  <c r="F395" i="2"/>
  <c r="H396" i="2"/>
  <c r="G9" i="1"/>
  <c r="I9" i="1" s="1"/>
  <c r="I10" i="1"/>
  <c r="F841" i="2"/>
  <c r="H842" i="2"/>
  <c r="F949" i="2"/>
  <c r="H949" i="2" s="1"/>
  <c r="H950" i="2"/>
  <c r="F731" i="2"/>
  <c r="H731" i="2" s="1"/>
  <c r="H734" i="2"/>
  <c r="F329" i="2"/>
  <c r="H329" i="2" s="1"/>
  <c r="H330" i="2"/>
  <c r="F167" i="2"/>
  <c r="H167" i="2" s="1"/>
  <c r="F298" i="2"/>
  <c r="H298" i="2" s="1"/>
  <c r="H299" i="2"/>
  <c r="F311" i="2"/>
  <c r="H311" i="2" s="1"/>
  <c r="H318" i="2"/>
  <c r="F13" i="2"/>
  <c r="H13" i="2" s="1"/>
  <c r="G17" i="1"/>
  <c r="I17" i="1" s="1"/>
  <c r="I18" i="1"/>
  <c r="F478" i="2"/>
  <c r="H478" i="2" s="1"/>
  <c r="F634" i="2"/>
  <c r="H634" i="2" s="1"/>
  <c r="F206" i="2"/>
  <c r="H206" i="2" s="1"/>
  <c r="H207" i="2"/>
  <c r="G248" i="1"/>
  <c r="I248" i="1" s="1"/>
  <c r="I249" i="1"/>
  <c r="F123" i="2"/>
  <c r="H123" i="2" s="1"/>
  <c r="H124" i="2"/>
  <c r="G62" i="1"/>
  <c r="I63" i="1"/>
  <c r="G130" i="1"/>
  <c r="I131" i="1"/>
  <c r="F513" i="2"/>
  <c r="H513" i="2" s="1"/>
  <c r="H514" i="2"/>
  <c r="G80" i="1"/>
  <c r="I80" i="1" s="1"/>
  <c r="G35" i="1"/>
  <c r="I35" i="1" s="1"/>
  <c r="D15" i="3"/>
  <c r="F15" i="3" s="1"/>
  <c r="I119" i="1"/>
  <c r="F212" i="2"/>
  <c r="H212" i="2" s="1"/>
  <c r="H213" i="2"/>
  <c r="F369" i="2"/>
  <c r="H369" i="2" s="1"/>
  <c r="H373" i="2"/>
  <c r="F909" i="2"/>
  <c r="H910" i="2"/>
  <c r="G148" i="1"/>
  <c r="I148" i="1" s="1"/>
  <c r="I149" i="1"/>
  <c r="F876" i="2"/>
  <c r="H876" i="2" s="1"/>
  <c r="H877" i="2"/>
  <c r="F450" i="2"/>
  <c r="H451" i="2"/>
  <c r="F261" i="2"/>
  <c r="H261" i="2" s="1"/>
  <c r="H262" i="2"/>
  <c r="F116" i="2"/>
  <c r="H117" i="2"/>
  <c r="G230" i="1"/>
  <c r="F411" i="2"/>
  <c r="H412" i="2"/>
  <c r="G242" i="1"/>
  <c r="I242" i="1" s="1"/>
  <c r="I243" i="1"/>
  <c r="F978" i="2"/>
  <c r="H978" i="2" s="1"/>
  <c r="H979" i="2"/>
  <c r="F946" i="2"/>
  <c r="H947" i="2"/>
  <c r="F700" i="2"/>
  <c r="H700" i="2" s="1"/>
  <c r="H707" i="2"/>
  <c r="F884" i="2"/>
  <c r="F45" i="2"/>
  <c r="H45" i="2" s="1"/>
  <c r="F1004" i="2"/>
  <c r="H1004" i="2" s="1"/>
  <c r="F555" i="2"/>
  <c r="H555" i="2" s="1"/>
  <c r="F25" i="2"/>
  <c r="H25" i="2" s="1"/>
  <c r="G143" i="1"/>
  <c r="F38" i="2"/>
  <c r="H38" i="2" s="1"/>
  <c r="F131" i="2"/>
  <c r="H131" i="2" s="1"/>
  <c r="F931" i="2"/>
  <c r="H931" i="2" s="1"/>
  <c r="F953" i="2"/>
  <c r="H953" i="2" s="1"/>
  <c r="F767" i="2"/>
  <c r="H767" i="2" s="1"/>
  <c r="D24" i="3"/>
  <c r="F24" i="3" s="1"/>
  <c r="F265" i="2"/>
  <c r="F794" i="2"/>
  <c r="H794" i="2" s="1"/>
  <c r="D20" i="3"/>
  <c r="F20" i="3" s="1"/>
  <c r="D47" i="3"/>
  <c r="F47" i="3" s="1"/>
  <c r="D48" i="3"/>
  <c r="F48" i="3" s="1"/>
  <c r="F292" i="2"/>
  <c r="H292" i="2" s="1"/>
  <c r="D39" i="3"/>
  <c r="F39" i="3" s="1"/>
  <c r="F195" i="2"/>
  <c r="F668" i="2"/>
  <c r="H668" i="2" s="1"/>
  <c r="D23" i="3"/>
  <c r="F23" i="3" s="1"/>
  <c r="F503" i="2" l="1"/>
  <c r="H503" i="2" s="1"/>
  <c r="F720" i="2"/>
  <c r="H720" i="2" s="1"/>
  <c r="F458" i="2"/>
  <c r="H458" i="2" s="1"/>
  <c r="G229" i="1"/>
  <c r="I229" i="1" s="1"/>
  <c r="G142" i="1"/>
  <c r="I143" i="1"/>
  <c r="F883" i="2"/>
  <c r="H884" i="2"/>
  <c r="F945" i="2"/>
  <c r="H945" i="2" s="1"/>
  <c r="H946" i="2"/>
  <c r="F908" i="2"/>
  <c r="H909" i="2"/>
  <c r="D7" i="3"/>
  <c r="F7" i="3" s="1"/>
  <c r="F399" i="2"/>
  <c r="H399" i="2" s="1"/>
  <c r="H405" i="2"/>
  <c r="F194" i="2"/>
  <c r="H194" i="2" s="1"/>
  <c r="H195" i="2"/>
  <c r="F14" i="2"/>
  <c r="H14" i="2" s="1"/>
  <c r="H15" i="2"/>
  <c r="G167" i="1"/>
  <c r="I168" i="1"/>
  <c r="F6" i="2"/>
  <c r="H6" i="2" s="1"/>
  <c r="H7" i="2"/>
  <c r="F347" i="2"/>
  <c r="H347" i="2" s="1"/>
  <c r="H364" i="2"/>
  <c r="G129" i="1"/>
  <c r="I129" i="1" s="1"/>
  <c r="I130" i="1"/>
  <c r="G66" i="1"/>
  <c r="G34" i="1" s="1"/>
  <c r="I34" i="1" s="1"/>
  <c r="F410" i="2"/>
  <c r="H410" i="2" s="1"/>
  <c r="H411" i="2"/>
  <c r="H116" i="2"/>
  <c r="F115" i="2"/>
  <c r="H115" i="2" s="1"/>
  <c r="F444" i="2"/>
  <c r="H450" i="2"/>
  <c r="F19" i="2"/>
  <c r="H19" i="2" s="1"/>
  <c r="H20" i="2"/>
  <c r="D8" i="3"/>
  <c r="F8" i="3" s="1"/>
  <c r="F260" i="2"/>
  <c r="H260" i="2" s="1"/>
  <c r="H265" i="2"/>
  <c r="G8" i="1"/>
  <c r="I8" i="1" s="1"/>
  <c r="F328" i="2"/>
  <c r="H328" i="2" s="1"/>
  <c r="D10" i="3"/>
  <c r="F10" i="3" s="1"/>
  <c r="I62" i="1"/>
  <c r="H841" i="2"/>
  <c r="F806" i="2"/>
  <c r="H806" i="2" s="1"/>
  <c r="F394" i="2"/>
  <c r="H394" i="2" s="1"/>
  <c r="H395" i="2"/>
  <c r="F423" i="2"/>
  <c r="H423" i="2" s="1"/>
  <c r="H424" i="2"/>
  <c r="D9" i="3"/>
  <c r="F9" i="3" s="1"/>
  <c r="I39" i="1"/>
  <c r="F417" i="2"/>
  <c r="H417" i="2" s="1"/>
  <c r="H418" i="2"/>
  <c r="F554" i="2"/>
  <c r="F24" i="2"/>
  <c r="D36" i="3"/>
  <c r="F36" i="3" s="1"/>
  <c r="D43" i="3"/>
  <c r="F43" i="3" s="1"/>
  <c r="D35" i="3"/>
  <c r="F35" i="3" s="1"/>
  <c r="D31" i="3"/>
  <c r="F31" i="3" s="1"/>
  <c r="D27" i="3"/>
  <c r="F27" i="3" s="1"/>
  <c r="D21" i="3"/>
  <c r="D22" i="3"/>
  <c r="F22" i="3" s="1"/>
  <c r="D16" i="3" l="1"/>
  <c r="G118" i="1"/>
  <c r="I118" i="1" s="1"/>
  <c r="G166" i="1"/>
  <c r="I166" i="1" s="1"/>
  <c r="G7" i="1"/>
  <c r="I7" i="1" s="1"/>
  <c r="D13" i="3"/>
  <c r="F13" i="3" s="1"/>
  <c r="F18" i="2"/>
  <c r="H18" i="2" s="1"/>
  <c r="H24" i="2"/>
  <c r="F427" i="2"/>
  <c r="H427" i="2" s="1"/>
  <c r="H444" i="2"/>
  <c r="F21" i="3"/>
  <c r="I167" i="1"/>
  <c r="D19" i="3"/>
  <c r="F19" i="3" s="1"/>
  <c r="H908" i="2"/>
  <c r="F888" i="2"/>
  <c r="F855" i="2"/>
  <c r="H855" i="2" s="1"/>
  <c r="H883" i="2"/>
  <c r="I66" i="1"/>
  <c r="F16" i="3"/>
  <c r="F553" i="2"/>
  <c r="H553" i="2" s="1"/>
  <c r="H554" i="2"/>
  <c r="D17" i="3"/>
  <c r="F17" i="3" s="1"/>
  <c r="I142" i="1"/>
  <c r="G33" i="1"/>
  <c r="I33" i="1" s="1"/>
  <c r="D38" i="3"/>
  <c r="D33" i="3"/>
  <c r="F33" i="3" s="1"/>
  <c r="D40" i="3"/>
  <c r="F40" i="3" s="1"/>
  <c r="D45" i="3"/>
  <c r="F45" i="3" s="1"/>
  <c r="D6" i="3" l="1"/>
  <c r="F6" i="3" s="1"/>
  <c r="F793" i="2"/>
  <c r="H793" i="2" s="1"/>
  <c r="D14" i="3"/>
  <c r="F14" i="3" s="1"/>
  <c r="G1466" i="1"/>
  <c r="D18" i="3"/>
  <c r="D37" i="3"/>
  <c r="F37" i="3" s="1"/>
  <c r="F38" i="3"/>
  <c r="H888" i="2"/>
  <c r="F887" i="2"/>
  <c r="H887" i="2" s="1"/>
  <c r="F398" i="2"/>
  <c r="D30" i="3"/>
  <c r="F30" i="3" s="1"/>
  <c r="F18" i="3" l="1"/>
  <c r="D50" i="3"/>
  <c r="F50" i="3" s="1"/>
  <c r="D52" i="3"/>
  <c r="I1466" i="1"/>
  <c r="H398" i="2"/>
  <c r="F1052" i="2"/>
  <c r="H1052" i="2" s="1"/>
  <c r="G1469" i="1"/>
  <c r="F1054" i="2"/>
  <c r="F1056" i="2" l="1"/>
  <c r="F52" i="3"/>
  <c r="H1054" i="2"/>
  <c r="H1056" i="2" s="1"/>
  <c r="D53" i="3"/>
</calcChain>
</file>

<file path=xl/sharedStrings.xml><?xml version="1.0" encoding="utf-8"?>
<sst xmlns="http://schemas.openxmlformats.org/spreadsheetml/2006/main" count="10386" uniqueCount="1422">
  <si>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</si>
  <si>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</si>
  <si>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</si>
  <si>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</si>
  <si>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</si>
  <si>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</si>
  <si>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</si>
  <si>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</si>
  <si>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</si>
  <si>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</si>
  <si>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</si>
  <si>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</si>
  <si>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</si>
  <si>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</si>
  <si>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</si>
  <si>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</si>
  <si>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</si>
  <si>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</si>
  <si>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</si>
  <si>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</si>
  <si>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</si>
  <si>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</si>
  <si>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</si>
  <si>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</si>
  <si>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</si>
  <si>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</si>
  <si>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</si>
  <si>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</si>
  <si>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</si>
  <si>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</si>
  <si>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</si>
  <si>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</si>
  <si>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</si>
  <si>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</si>
  <si>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</si>
  <si>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</si>
  <si>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</si>
  <si>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</si>
  <si>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</si>
  <si>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</si>
  <si>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</si>
  <si>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</si>
  <si>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</si>
  <si>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</si>
  <si>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</si>
  <si>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</si>
  <si>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</si>
  <si>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</si>
  <si>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</si>
  <si>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81 3 00 00000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</si>
  <si>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</si>
  <si>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</si>
  <si>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</si>
  <si>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</si>
  <si>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</si>
  <si>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</si>
  <si>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</si>
  <si>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</si>
  <si>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</si>
  <si>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</si>
  <si>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</si>
  <si>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</si>
  <si>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</si>
  <si>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</si>
  <si>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</si>
  <si>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</si>
  <si>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</si>
  <si>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</si>
  <si>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</si>
  <si>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</si>
  <si>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</si>
  <si>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</si>
  <si>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</si>
  <si>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</si>
  <si>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</si>
  <si>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</si>
  <si>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</si>
  <si>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</si>
  <si>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</si>
  <si>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</si>
  <si>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</si>
  <si>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</si>
  <si>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</si>
  <si>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</si>
  <si>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</si>
  <si>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</si>
  <si>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</si>
  <si>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</si>
  <si>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</si>
  <si>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</si>
  <si>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</si>
  <si>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</si>
  <si>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</si>
  <si>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</si>
  <si>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</si>
  <si>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</si>
  <si>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</si>
  <si>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</si>
  <si>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</si>
  <si>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</si>
  <si>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</si>
  <si>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</si>
  <si>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</si>
  <si>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</si>
  <si>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</si>
  <si>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</si>
  <si>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</si>
  <si>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</si>
  <si>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</si>
  <si>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</si>
  <si>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</si>
  <si>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</si>
  <si>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</si>
  <si>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</si>
  <si>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</si>
  <si>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</si>
  <si>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</si>
  <si>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</si>
  <si>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</si>
  <si>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</si>
  <si>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</si>
  <si>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</si>
  <si>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</si>
  <si>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</si>
  <si>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</si>
  <si>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</si>
  <si>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</si>
  <si>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</si>
  <si>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</si>
  <si>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</si>
  <si>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</si>
  <si>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</si>
  <si>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</si>
  <si>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</si>
  <si>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</si>
  <si>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</si>
  <si>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</si>
  <si>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</si>
  <si>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</si>
  <si>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</si>
  <si>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</si>
  <si>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</si>
  <si>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</si>
  <si>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</si>
  <si>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</si>
  <si>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</si>
  <si>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</si>
  <si>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</si>
  <si>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</si>
  <si>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</si>
  <si>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</si>
  <si>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</si>
  <si>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</si>
  <si>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</si>
  <si>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</si>
  <si>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</si>
  <si>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</si>
  <si>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</si>
  <si>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</si>
  <si>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</si>
  <si>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</si>
  <si>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</si>
  <si>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</si>
  <si>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</si>
  <si>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</si>
  <si>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</si>
  <si>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</si>
  <si>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</si>
  <si>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</si>
  <si>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</si>
  <si>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</si>
  <si>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</si>
  <si>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</si>
  <si>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</si>
  <si>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</si>
  <si>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</si>
  <si>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</si>
  <si>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</si>
  <si>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</si>
  <si>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</si>
  <si>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</si>
  <si>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</si>
  <si>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</si>
  <si>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</si>
  <si>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</si>
  <si>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</si>
  <si>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</si>
  <si>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</si>
  <si>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</si>
  <si>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</si>
  <si>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</si>
  <si>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</si>
  <si>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</si>
  <si>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</si>
  <si>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</si>
  <si>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</si>
  <si>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</si>
  <si>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</si>
  <si>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</si>
  <si>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</si>
  <si>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</si>
  <si>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</si>
  <si>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</si>
  <si>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</si>
  <si>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</si>
  <si>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</si>
  <si>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</si>
  <si>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</si>
  <si>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</si>
  <si>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</si>
  <si>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</si>
  <si>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</si>
  <si>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</si>
  <si>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</si>
  <si>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</si>
  <si>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</si>
  <si>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</si>
  <si>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</si>
  <si>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</si>
  <si>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</si>
  <si>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</si>
  <si>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</si>
  <si>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</si>
  <si>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</si>
  <si>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</si>
  <si>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</si>
  <si>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</si>
  <si>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</si>
  <si>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</si>
  <si>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</si>
  <si>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</si>
  <si>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</si>
  <si>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</si>
  <si>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</si>
  <si>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</si>
  <si>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</si>
  <si>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</si>
  <si>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</si>
  <si>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</si>
  <si>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</si>
  <si>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</si>
  <si>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</si>
  <si>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</si>
  <si>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</si>
  <si>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</si>
  <si>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</si>
  <si>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</si>
  <si>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</si>
  <si>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</si>
  <si>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</si>
  <si>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</si>
  <si>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</si>
  <si>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</si>
  <si>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</si>
  <si>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</si>
  <si>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</si>
  <si>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</si>
  <si>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</si>
  <si>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</si>
  <si>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</si>
  <si>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</si>
  <si>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</si>
  <si>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</si>
  <si>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</si>
  <si>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</si>
  <si>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</si>
  <si>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</si>
  <si>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</si>
  <si>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</si>
  <si>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</si>
  <si>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</si>
  <si>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Детские дошкольные учреждения</t>
  </si>
  <si>
    <t>Другие субсидии бюджетным и автономным организациям на иные цели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</si>
  <si>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</si>
  <si>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</si>
  <si>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</si>
  <si>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</si>
  <si>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</si>
  <si>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</si>
  <si>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</si>
  <si>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</si>
  <si>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</si>
  <si>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</si>
  <si>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</si>
  <si>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79 7 00 00000</t>
  </si>
  <si>
    <t>79 7 99 00000</t>
  </si>
  <si>
    <t>79 7 99 45200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</si>
  <si>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</si>
  <si>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</si>
  <si>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</si>
  <si>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</si>
  <si>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</si>
  <si>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</si>
  <si>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</si>
  <si>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</si>
  <si>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</si>
  <si>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</si>
  <si>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28 4 00 00000</t>
  </si>
  <si>
    <t>Реализация полномочий Российской Федерации на оплату жилищно-коммунальных услуг отдельным категориям граждан</t>
  </si>
  <si>
    <t>Адресная субсидия гражданам в связи с ростом платы за коммунальные услуги</t>
  </si>
  <si>
    <t>Организация и осуществление деятельности по опеке и попечительству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</si>
  <si>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</si>
  <si>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</si>
  <si>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</si>
  <si>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</si>
  <si>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</si>
  <si>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</si>
  <si>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</si>
  <si>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</si>
  <si>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</si>
  <si>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</si>
  <si>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</si>
  <si>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</si>
  <si>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</si>
  <si>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</si>
  <si>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</si>
  <si>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</si>
  <si>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</si>
  <si>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</si>
  <si>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</si>
  <si>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</si>
  <si>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</si>
  <si>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</si>
  <si>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</si>
  <si>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</si>
  <si>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</si>
  <si>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88 0 00 00000</t>
  </si>
  <si>
    <t>88 0 07 00000</t>
  </si>
  <si>
    <t>88 0 07 85053</t>
  </si>
  <si>
    <t>87 0 22 00000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</si>
  <si>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</si>
  <si>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</si>
  <si>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</si>
  <si>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</si>
  <si>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</si>
  <si>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</si>
  <si>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</si>
  <si>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</si>
  <si>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</si>
  <si>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</si>
  <si>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60 2 07 00000</t>
  </si>
  <si>
    <t>58 0 00 00000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</si>
  <si>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</si>
  <si>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</si>
  <si>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</si>
  <si>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</si>
  <si>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</si>
  <si>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</si>
  <si>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</si>
  <si>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</si>
  <si>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</si>
  <si>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</si>
  <si>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</si>
  <si>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</si>
  <si>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</si>
  <si>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</si>
  <si>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</si>
  <si>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</si>
  <si>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</si>
  <si>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</si>
  <si>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</si>
  <si>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</si>
  <si>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</si>
  <si>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</si>
  <si>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</si>
  <si>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</si>
  <si>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</si>
  <si>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</si>
  <si>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</si>
  <si>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</si>
  <si>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</si>
  <si>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</si>
  <si>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>99 0 00 51200</t>
  </si>
  <si>
    <t>Организация работы комиссий по делам несовершеннолетних и защите их прав</t>
  </si>
  <si>
    <t>87 0 00 12010</t>
  </si>
  <si>
    <t>65 4 00 R0820</t>
  </si>
  <si>
    <t>Реализация программ формирования современной городской среды</t>
  </si>
  <si>
    <t>84 0 00 23000</t>
  </si>
  <si>
    <t>28 1 Р1 00000</t>
  </si>
  <si>
    <t>69 7 А1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</si>
  <si>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</si>
  <si>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</si>
  <si>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</si>
  <si>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</si>
  <si>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</si>
  <si>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</si>
  <si>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</si>
  <si>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</si>
  <si>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</si>
  <si>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</si>
  <si>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</si>
  <si>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</si>
  <si>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</si>
  <si>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</si>
  <si>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</si>
  <si>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</si>
  <si>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</si>
  <si>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</si>
  <si>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</si>
  <si>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</si>
  <si>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</si>
  <si>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</si>
  <si>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</si>
  <si>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</si>
  <si>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</si>
  <si>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</si>
  <si>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</si>
  <si>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</si>
  <si>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</si>
  <si>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</si>
  <si>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</si>
  <si>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</si>
  <si>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</si>
  <si>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</si>
  <si>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</si>
  <si>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</si>
  <si>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</si>
  <si>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</si>
  <si>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</si>
  <si>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</si>
  <si>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</si>
  <si>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</si>
  <si>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</si>
  <si>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</si>
  <si>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</si>
  <si>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</si>
  <si>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</si>
  <si>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</si>
  <si>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</si>
  <si>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</si>
  <si>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</si>
  <si>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</si>
  <si>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</si>
  <si>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</si>
  <si>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</si>
  <si>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</si>
  <si>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</si>
  <si>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</si>
  <si>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</si>
  <si>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</si>
  <si>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</si>
  <si>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</si>
  <si>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</si>
  <si>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</si>
  <si>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</si>
  <si>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</si>
  <si>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</si>
  <si>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</si>
  <si>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</si>
  <si>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</si>
  <si>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</si>
  <si>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</si>
  <si>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</si>
  <si>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</si>
  <si>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</si>
  <si>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</si>
  <si>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</si>
  <si>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</si>
  <si>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</si>
  <si>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</si>
  <si>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</si>
  <si>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</si>
  <si>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</si>
  <si>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</si>
  <si>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</si>
  <si>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</si>
  <si>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</si>
  <si>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</si>
  <si>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69 7 А1 5519M</t>
  </si>
  <si>
    <t>58 0 07 00000</t>
  </si>
  <si>
    <t>79 4 00 00000</t>
  </si>
  <si>
    <t>79 4 07 00000</t>
  </si>
  <si>
    <t>79 4 07 42000</t>
  </si>
  <si>
    <t xml:space="preserve">79 4 10 00000 </t>
  </si>
  <si>
    <t>79 4 10 42000</t>
  </si>
  <si>
    <t>79 4 24 42000</t>
  </si>
  <si>
    <t>79 4 99 00000</t>
  </si>
  <si>
    <t>79 4 99 42000</t>
  </si>
  <si>
    <t>79 4 10 00000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</si>
  <si>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</si>
  <si>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</si>
  <si>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</si>
  <si>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</si>
  <si>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</si>
  <si>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</si>
  <si>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</si>
  <si>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</si>
  <si>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</si>
  <si>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79 4 99 42100</t>
  </si>
  <si>
    <t>79 4 99 43300</t>
  </si>
  <si>
    <t>79 4 Е1 00000</t>
  </si>
  <si>
    <t>79 4 24 42100</t>
  </si>
  <si>
    <t xml:space="preserve">Проведение ремонтных работ по замене оконных блоков в муниципальных общеобразовательных организациях </t>
  </si>
  <si>
    <t>79 6 21 00000</t>
  </si>
  <si>
    <t>79 6 22 00000</t>
  </si>
  <si>
    <t>79 4 99 48900</t>
  </si>
  <si>
    <t>79 4 07 40044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</si>
  <si>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</si>
  <si>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</si>
  <si>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</si>
  <si>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</si>
  <si>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</si>
  <si>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</si>
  <si>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</si>
  <si>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</si>
  <si>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</si>
  <si>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</si>
  <si>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</si>
  <si>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</si>
  <si>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</si>
  <si>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</si>
  <si>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</si>
  <si>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</si>
  <si>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</si>
  <si>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</si>
  <si>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</si>
  <si>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65 1 F3 67483</t>
  </si>
  <si>
    <t>Муниципальная программа "Развитие улично-дорожной сети Миасского городского округа в Миасском городском округе"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</si>
  <si>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</si>
  <si>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46 0 07 00000</t>
  </si>
  <si>
    <t>46 0 07 73120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</si>
  <si>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</si>
  <si>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</si>
  <si>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</si>
  <si>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</si>
  <si>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</si>
  <si>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</si>
  <si>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</si>
  <si>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</si>
  <si>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Профессиональная подготовка, переподготовка и повышение квалификации</t>
  </si>
  <si>
    <t>74 0 G2 00000</t>
  </si>
  <si>
    <t>79 4 24 00000</t>
  </si>
  <si>
    <t>69 6 23 00000</t>
  </si>
  <si>
    <t>69 6 23 44000</t>
  </si>
  <si>
    <t>69 6 24 00000</t>
  </si>
  <si>
    <t>69 6 23 44100</t>
  </si>
  <si>
    <t>79 4 07 53035</t>
  </si>
  <si>
    <t>79 4 07 43300</t>
  </si>
  <si>
    <t>79 4 24 42300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</si>
  <si>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</si>
  <si>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</si>
  <si>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</si>
  <si>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</si>
  <si>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</si>
  <si>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</si>
  <si>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</si>
  <si>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</si>
  <si>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</si>
  <si>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69 6 07 44000</t>
  </si>
  <si>
    <t>69 6 07 44100</t>
  </si>
  <si>
    <t>69 6 07 45300</t>
  </si>
  <si>
    <t>80 3 07 S0049</t>
  </si>
  <si>
    <t xml:space="preserve">Финансовая поддержка организаций спортивной подготовки по базовым видам спорта 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</si>
  <si>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</si>
  <si>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</si>
  <si>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</si>
  <si>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</si>
  <si>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</si>
  <si>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</si>
  <si>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</si>
  <si>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</si>
  <si>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</si>
  <si>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</si>
  <si>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</si>
  <si>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</si>
  <si>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</si>
  <si>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</si>
  <si>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</si>
  <si>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</si>
  <si>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</si>
  <si>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</si>
  <si>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</si>
  <si>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</si>
  <si>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</si>
  <si>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</si>
  <si>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</si>
  <si>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</si>
  <si>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</si>
  <si>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</si>
  <si>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</si>
  <si>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</si>
  <si>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</si>
  <si>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</si>
  <si>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</si>
  <si>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</si>
  <si>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</si>
  <si>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</si>
  <si>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</si>
  <si>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</si>
  <si>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</si>
  <si>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</si>
  <si>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</si>
  <si>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</si>
  <si>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</si>
  <si>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</si>
  <si>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</si>
  <si>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80 3 Р5 52290</t>
  </si>
  <si>
    <t>Организация профильных смен для детей, состоящих на профилактическом учете</t>
  </si>
  <si>
    <t>79 4 07 S9010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</si>
  <si>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</si>
  <si>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</si>
  <si>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</si>
  <si>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</si>
  <si>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</si>
  <si>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Техническое оснащение муниципальных музеев</t>
  </si>
  <si>
    <t>67 0 А1 00000</t>
  </si>
  <si>
    <t>67 0 А1 55900</t>
  </si>
  <si>
    <t>69 7 07 L5191</t>
  </si>
  <si>
    <t>69 6 07 44200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</si>
  <si>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</si>
  <si>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</si>
  <si>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</si>
  <si>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</si>
  <si>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</si>
  <si>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</si>
  <si>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</si>
  <si>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</si>
  <si>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</si>
  <si>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</si>
  <si>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Муниципальная программа "Обеспечение деятельности Администрации Миасского городского округа"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</si>
  <si>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</si>
  <si>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Региональный проект "Творческие люди"</t>
  </si>
  <si>
    <t>69 8 00 22010</t>
  </si>
  <si>
    <t>Обеспечение контейнерным сбором образующихся в жилом фонде твердых коммунальных отходов</t>
  </si>
  <si>
    <t>Ликвидация несанкционированных свалок отходов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</si>
  <si>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</si>
  <si>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</si>
  <si>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</si>
  <si>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</si>
  <si>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</si>
  <si>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</si>
  <si>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</si>
  <si>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</si>
  <si>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</si>
  <si>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</si>
  <si>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</si>
  <si>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55 0 07 73130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</si>
  <si>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</si>
  <si>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</si>
  <si>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</si>
  <si>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</si>
  <si>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</si>
  <si>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</si>
  <si>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</si>
  <si>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</si>
  <si>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</si>
  <si>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</si>
  <si>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</si>
  <si>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</si>
  <si>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</si>
  <si>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</si>
  <si>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</si>
  <si>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</si>
  <si>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</si>
  <si>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</si>
  <si>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</si>
  <si>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</si>
  <si>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</si>
  <si>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</si>
  <si>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</si>
  <si>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</si>
  <si>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</si>
  <si>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</si>
  <si>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</si>
  <si>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</si>
  <si>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</si>
  <si>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</si>
  <si>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</si>
  <si>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</si>
  <si>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</si>
  <si>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</si>
  <si>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</si>
  <si>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</si>
  <si>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</si>
  <si>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</si>
  <si>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</si>
  <si>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</si>
  <si>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</si>
  <si>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Обеспечение мероприятий  по переселению граждан из аварийного жилищного фонда за счет средств местного бюджета</t>
  </si>
  <si>
    <t>Укрепление материально-технической базы и оснащение оборудованием детских школ искусств</t>
  </si>
  <si>
    <t>69 6 А2 00000</t>
  </si>
  <si>
    <t>69 6 А2 5519Б</t>
  </si>
  <si>
    <t>Государственная поддержка лучших работников  сельских учреждений культуры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</si>
  <si>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</si>
  <si>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</si>
  <si>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</si>
  <si>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</si>
  <si>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</si>
  <si>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</si>
  <si>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</si>
  <si>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</si>
  <si>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Государственная поддержка организаций, входящих в систему спортивной подготовки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</si>
  <si>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</si>
  <si>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</si>
  <si>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</si>
  <si>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</si>
  <si>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</si>
  <si>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</si>
  <si>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</si>
  <si>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</si>
  <si>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</si>
  <si>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</si>
  <si>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</si>
  <si>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</si>
  <si>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</si>
  <si>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79 4 ЕB 51790</t>
  </si>
  <si>
    <t>Обеспечение образовательных организаций 1-й и 2-й  категорий квалифицированной охраной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</si>
  <si>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</si>
  <si>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</si>
  <si>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</si>
  <si>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75 0 13 00000</t>
  </si>
  <si>
    <t>Организация работы органов управления социальной защиты населения муниципальных образований (софинансирование)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</si>
  <si>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</si>
  <si>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</si>
  <si>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</si>
  <si>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</si>
  <si>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</si>
  <si>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</si>
  <si>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</si>
  <si>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</si>
  <si>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</si>
  <si>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</si>
  <si>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</si>
  <si>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</si>
  <si>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</si>
  <si>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69 7 22 44100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</si>
  <si>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</si>
  <si>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</si>
  <si>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</si>
  <si>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</si>
  <si>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</si>
  <si>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</si>
  <si>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</si>
  <si>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</si>
  <si>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</si>
  <si>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</si>
  <si>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Муниципальная программа "Развитие градостроительной деятельности на территории Миасского городского округа"</t>
  </si>
  <si>
    <t>55 0 07 S6130</t>
  </si>
  <si>
    <t>59 0 13 S6190</t>
  </si>
  <si>
    <t>55 0 07 S6120</t>
  </si>
  <si>
    <t>56 0 07 S6200</t>
  </si>
  <si>
    <t>59 0 07 S6200</t>
  </si>
  <si>
    <t>60 2 07 S4020</t>
  </si>
  <si>
    <t>80 4 13 S0240</t>
  </si>
  <si>
    <t>74 0 G2 S3040</t>
  </si>
  <si>
    <t>Государственная поддержка закупки контейнеров для раздельного накопления твердых коммунальных отходов</t>
  </si>
  <si>
    <t>58 0 F2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</si>
  <si>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</si>
  <si>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58 0 07 S4010</t>
  </si>
  <si>
    <t>58 0 07 S5010</t>
  </si>
  <si>
    <t>Благоустройство мест отдыха, расположенных в городах с численностью населения до 500 тысяч человек</t>
  </si>
  <si>
    <t>94 0 00 03200</t>
  </si>
  <si>
    <t>65 4 00 28190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</si>
  <si>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</si>
  <si>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63 0 07 46130</t>
  </si>
  <si>
    <t>51 0 07 61040</t>
  </si>
  <si>
    <t>48 0 00 67020</t>
  </si>
  <si>
    <t>99 0 00 99060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</si>
  <si>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</si>
  <si>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99 0 00 99400</t>
  </si>
  <si>
    <t>91 0 00 S1030</t>
  </si>
  <si>
    <t>60 2 13 S4020</t>
  </si>
  <si>
    <t>Комплексы процессных мероприятий</t>
  </si>
  <si>
    <t>28 4 03 00000</t>
  </si>
  <si>
    <t>28 4 03 28430</t>
  </si>
  <si>
    <t>28 4 03 28380</t>
  </si>
  <si>
    <t>03 4 00 00000</t>
  </si>
  <si>
    <t>03 4 01 00000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</si>
  <si>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</si>
  <si>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03 4 01 03180</t>
  </si>
  <si>
    <t>03 4 01 03300</t>
  </si>
  <si>
    <t xml:space="preserve"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</si>
  <si>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04 4 00 00000</t>
  </si>
  <si>
    <t>04 4 02 00000</t>
  </si>
  <si>
    <t xml:space="preserve"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</t>
  </si>
  <si>
    <t>04 4 02 04090</t>
  </si>
  <si>
    <t>80 3 07 S0013</t>
  </si>
  <si>
    <t>80 3 07 S0014</t>
  </si>
  <si>
    <t>80 3 07 S0016</t>
  </si>
  <si>
    <t>80 3 07 S0017</t>
  </si>
  <si>
    <t>80 4 07 S0060</t>
  </si>
  <si>
    <t xml:space="preserve"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</t>
  </si>
  <si>
    <t>80 3 07 S0018</t>
  </si>
  <si>
    <t>80 3 07 S0012</t>
  </si>
  <si>
    <t>80 3 07 S0030</t>
  </si>
  <si>
    <t>80 3 07 S0040</t>
  </si>
  <si>
    <t>81 4 00 S8370</t>
  </si>
  <si>
    <t>28 4 03 28370</t>
  </si>
  <si>
    <t>28 4 03 28340</t>
  </si>
  <si>
    <t>28 4 03 28350</t>
  </si>
  <si>
    <t>28 4 03 28360</t>
  </si>
  <si>
    <t>28 4 03 28390</t>
  </si>
  <si>
    <t>28 4 03 28400</t>
  </si>
  <si>
    <t>28 4 03 28420</t>
  </si>
  <si>
    <t>28 4 03 28440</t>
  </si>
  <si>
    <t>28 4 03 28450</t>
  </si>
  <si>
    <t>28 4 03 28460</t>
  </si>
  <si>
    <t xml:space="preserve">Предоставление гражданам субсидий на оплату жилого помещения и коммунальных услуг </t>
  </si>
  <si>
    <t xml:space="preserve"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 </t>
  </si>
  <si>
    <t>28 4 03 52200</t>
  </si>
  <si>
    <t>28 4 03 52500</t>
  </si>
  <si>
    <t>28 4 03 R4620</t>
  </si>
  <si>
    <t>Региональные проекты, реализуемые в составе национальных проектов</t>
  </si>
  <si>
    <t>28 1 P1 00000</t>
  </si>
  <si>
    <t>28 1 P1 28010</t>
  </si>
  <si>
    <t>28 4 01 28040</t>
  </si>
  <si>
    <t>28 4 01 28050</t>
  </si>
  <si>
    <t>28 4 01 00000</t>
  </si>
  <si>
    <t>28 4 02 28200</t>
  </si>
  <si>
    <t>28 4 02 00000</t>
  </si>
  <si>
    <t>28 4 02 28170</t>
  </si>
  <si>
    <t xml:space="preserve"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</t>
  </si>
  <si>
    <t>28 4 01 28120</t>
  </si>
  <si>
    <t>28 4 03 28560</t>
  </si>
  <si>
    <t>28 4 03 28580</t>
  </si>
  <si>
    <t>28 4 03 28600</t>
  </si>
  <si>
    <t>28 4 08 00000</t>
  </si>
  <si>
    <t>28 4 08 28660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</si>
  <si>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</si>
  <si>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 xml:space="preserve"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 </t>
  </si>
  <si>
    <t>79 4 07 04050</t>
  </si>
  <si>
    <t>79 4 07 S4040</t>
  </si>
  <si>
    <t>79 4 10 04070</t>
  </si>
  <si>
    <t>79 4 99 04070</t>
  </si>
  <si>
    <t>79 4 07 03310</t>
  </si>
  <si>
    <t xml:space="preserve"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</si>
  <si>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 xml:space="preserve">Обеспечение питанием детей из малообеспеченных семей и детей с нарушениями здоровья, обучающихся в муниципальных общеобразовательных организациях </t>
  </si>
  <si>
    <t>79 4 07 S3190</t>
  </si>
  <si>
    <t>79 4 07 S3290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</si>
  <si>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</si>
  <si>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79 4 10 03260</t>
  </si>
  <si>
    <t>79 4 99 03230</t>
  </si>
  <si>
    <t>79 4 99 03260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</si>
  <si>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</si>
  <si>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>79 4 Е1 S3030</t>
  </si>
  <si>
    <t>79 6 07 S3173</t>
  </si>
  <si>
    <t>79 6 22 S3173</t>
  </si>
  <si>
    <t>79 6 07 S4060</t>
  </si>
  <si>
    <t>79 6 21 S4060</t>
  </si>
  <si>
    <t>79 4 10 03261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</si>
  <si>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</si>
  <si>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79 4 10 32610</t>
  </si>
  <si>
    <t>79 4 E2 51711</t>
  </si>
  <si>
    <t>Оснащение (обновление материально-технической базы) оборудованием, средствами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</si>
  <si>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Реализация мероприятий с детьми и молодежью </t>
  </si>
  <si>
    <t>79 4 07 S3350</t>
  </si>
  <si>
    <t>79 4 07 S4100</t>
  </si>
  <si>
    <t>79 4 99 03210</t>
  </si>
  <si>
    <t>Комплекс процессных мероприятий "Предоставление мер социальной поддержки отдельным категориям граждан"</t>
  </si>
  <si>
    <t xml:space="preserve">Ежемесячная денежная выплата в соответствии с Законом Челябинской области от 30 ноября 2004 года № 327-ЗО "О мерах социальной поддержки ветеранов в Челябинской области" </t>
  </si>
  <si>
    <t>Ежемесячная денежная выплата в соответствии с Законом Челябинской области от 28 октября 2004 года № 282-ЗО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</si>
  <si>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от 29 ноября 2007 года № 220-ЗО "О звании "Ветеран труда Челябинской области"</t>
  </si>
  <si>
    <t xml:space="preserve">Компенсация расходов на оплату жилых помещений и коммунальных услуг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</si>
  <si>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Компенсационные выплаты за пользование услугами связи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</si>
  <si>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</si>
  <si>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№ 410-ЗО "О возмещении стоимости услуг по погребению и выплате социального пособия на погребение" </t>
  </si>
  <si>
    <t>Меры социальной поддержки в соответствии с Законом Челябинской области от 24 августа 2016 года № 396-ЗО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</si>
  <si>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</si>
  <si>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Региональный проект "Финансовая поддержка семей при рождении детей"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</si>
  <si>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"Об областном единовременном пособии при рождении ребенка"</t>
  </si>
  <si>
    <t>Комплекс процессных мероприятий "Содействие росту реальных доходов семей с детьми"</t>
  </si>
  <si>
    <t>Пособие на ребенка в соответствии с Законом Челябинской области от 28 октября 2004 года № 299-ЗО "О пособии на ребенка"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</si>
  <si>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</si>
  <si>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 xml:space="preserve"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 </t>
  </si>
  <si>
    <t>Комплекс процессных мероприятий "Доступная среда"</t>
  </si>
  <si>
    <t xml:space="preserve">Оплата услуг специалистов по организации обучения детей плаванию по межведомственной программе "Плавание для всех" 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</si>
  <si>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</t>
  </si>
  <si>
    <t>Комплекс процессных мероприятий "Обеспечение доступности качественного общего, дополнительного и дополнительного профессионального образования"</t>
  </si>
  <si>
    <t>Комплекс процессных мероприятий "Обеспечение территориальной и экономической доступности дошкольного образования"</t>
  </si>
  <si>
    <t>Региональный проект "Цифровая культура"</t>
  </si>
  <si>
    <t>57 2 07 18100</t>
  </si>
  <si>
    <t>64 1 G2 00000</t>
  </si>
  <si>
    <t>64 1 G2 52690</t>
  </si>
  <si>
    <t xml:space="preserve">Укрепление материально-технической базы и оснащение оборудованием детских школ искусств </t>
  </si>
  <si>
    <t>69 7 07 S8120</t>
  </si>
  <si>
    <t>67 0 07 44200</t>
  </si>
  <si>
    <t>с</t>
  </si>
  <si>
    <t>67 0 21 00000</t>
  </si>
  <si>
    <t>67 0 21 44100</t>
  </si>
  <si>
    <t>67 0 24 44100</t>
  </si>
  <si>
    <t>67 0 24 00000</t>
  </si>
  <si>
    <t>Субсидии бюджетным и автономным учреждениям на текущий ремонт зданий и сооружений</t>
  </si>
  <si>
    <t>Закупка и монтаж оборудования для создания «умных» спортивных площадок</t>
  </si>
  <si>
    <t>80 4 07 L7530</t>
  </si>
  <si>
    <t>81 3 07 S8690</t>
  </si>
  <si>
    <t xml:space="preserve">Подпрограмма "Крепкая семья" </t>
  </si>
  <si>
    <t>81 2 00 00000</t>
  </si>
  <si>
    <t>81 2 07 00000</t>
  </si>
  <si>
    <t>81 2 07 80000</t>
  </si>
  <si>
    <t xml:space="preserve">Субсидии бюджетным и автономным учреждениям на текущий ремонт зданий и сооружений 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</si>
  <si>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</si>
  <si>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79 4 07 40045</t>
  </si>
  <si>
    <t>Мероприятия в области образования</t>
  </si>
  <si>
    <t>79 4 07 40000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</si>
  <si>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установлены-ми Федеральным законом "О защите населения и территорий от чрезвычайных ситуаций природного и техногенного характера"</t>
  </si>
  <si>
    <t xml:space="preserve"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</t>
  </si>
  <si>
    <t>28 1 Р1 28010</t>
  </si>
  <si>
    <t>Создание, модернизация (реконструкция)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</si>
  <si>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>55 0 07 S6140</t>
  </si>
  <si>
    <t>Региональный проект «Чистая страна»</t>
  </si>
  <si>
    <t>63 0 G1 00000</t>
  </si>
  <si>
    <t>63 0 G1 S3020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</si>
  <si>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</si>
  <si>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 xml:space="preserve">Капитальные вложения в муниципальные объекты физической культуры и спорта </t>
  </si>
  <si>
    <t>62 0 07 L5110</t>
  </si>
  <si>
    <t>64 0 07 46130</t>
  </si>
  <si>
    <t>79 6 07 S4110</t>
  </si>
  <si>
    <t>79 6 07 S3500</t>
  </si>
  <si>
    <t>79 4 07 S3510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</si>
  <si>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</si>
  <si>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</si>
  <si>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57 2 07 S6100</t>
  </si>
  <si>
    <t>Мероприятия по организации пляжей в традиционных местах неорганизованного отдыха людей вблизи водоемов</t>
  </si>
  <si>
    <t>Оснащение современным оборудованием муниципальных образовательных организаций, реализующих образовательные программы дошкольного об-разования, для получения детьми качественного образования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</si>
  <si>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</si>
  <si>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Приложение 2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</si>
  <si>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</si>
  <si>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62 0 07 S9340</t>
  </si>
  <si>
    <t>Проведение комплексных кадастровых работ на территории Челябинской области за счет средств областного бюджета</t>
  </si>
  <si>
    <t>70 6 07 44000</t>
  </si>
  <si>
    <t>80 4 07 S4016</t>
  </si>
  <si>
    <t>Реализация инициативного проекта «Спортивная площадка, расположенная по адресу: г. Миасс, ул. Пугачева, 18А»</t>
  </si>
  <si>
    <t>Реализация инициативного проекта «Парк Победы, расположенный в п. Нижний Атлян, ул. Городок, напротив дома №20»</t>
  </si>
  <si>
    <t>Реализация инициативного проекта «Ремонт участка автомобильной дороги в районе жилых домов №№ 86-145 по ул. Школьная и пер. Подстанционный в г. Миассе»</t>
  </si>
  <si>
    <t>58 0 07 S4012</t>
  </si>
  <si>
    <t>58 0 07 S4013</t>
  </si>
  <si>
    <t>Реализация инициативного проекта  «Благоустройство территории набережной Городского пруда (в районе домов № 2, 4, 6, 8 ул. Свердлова, г. Миасс»</t>
  </si>
  <si>
    <t>58 0 07 S4014</t>
  </si>
  <si>
    <t>Реализация инициативного проекта «Благоустройство дворовой территории многоквартирных домов №№ 1, 3, 5, 7, 7а по пр. Макеева №№ 9, 9а, 11 по ул. Менделеева в г. Миассе»;</t>
  </si>
  <si>
    <t>58 0 07 S4017</t>
  </si>
  <si>
    <t>Реализация инициативного проекта «Благоустройство дворовой территории многоквартирных домов №№ 11, 13, 13а, 15 по пр. Макеева №№ 12, 12а, 14 по ул. Молодежная в г. Миассе»</t>
  </si>
  <si>
    <t>58 0 07 S4018</t>
  </si>
  <si>
    <t>Реализация инициативного проекта «Благоустройство детского городка, расположенного по ул. Болотная»</t>
  </si>
  <si>
    <t>58 0 07 S4019</t>
  </si>
  <si>
    <t>59 0 07 S4013</t>
  </si>
  <si>
    <t>79 4 07 S4011</t>
  </si>
  <si>
    <t>Реализация инициативного проекта «Мини-футбольное поле п. Ленинск»</t>
  </si>
  <si>
    <t>Реализация инициативного проекта «Благоустройство территории, прилегающей к МОУ «СОШ № 31» с. Смородинка»</t>
  </si>
  <si>
    <t>Обновление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</si>
  <si>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</si>
  <si>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Приложение 4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</si>
  <si>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</si>
  <si>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64 1 00 97100</t>
  </si>
  <si>
    <t>58 0 07 S4015</t>
  </si>
  <si>
    <t>Реализация инициативного проекта "Благоустройство дворовой территории многоквартирных домов №№ 1, 3, 5, 7, 7а по пр. Макеева №№ 9, 9а, 11 по ул. Менделеева в г. Миассе"</t>
  </si>
  <si>
    <t>Реализация инициативного проекта "Благоустройство дворовой территории многоквартирных домов №№ 11, 13, 13а, 15 по пр. Макеева №№ 12, 12а, 14 по ул. Молодежная в г. Миассе"</t>
  </si>
  <si>
    <t>51 0 99 00000</t>
  </si>
  <si>
    <t>73 0 99 00000</t>
  </si>
  <si>
    <t>74 0 99 00000</t>
  </si>
  <si>
    <t>63 0 G1 S3031</t>
  </si>
  <si>
    <t>28 4 01 28770</t>
  </si>
  <si>
    <t>Субвенция местным бюджетам на реализацию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</t>
  </si>
  <si>
    <t>Муниципальная программа "Формирование современной городской среды  на территории Миасского городского округа на 2018-2026 годы"</t>
  </si>
  <si>
    <t>79 4 23 00000</t>
  </si>
  <si>
    <t>79 4 23 03260</t>
  </si>
  <si>
    <t>79 4 24 03260</t>
  </si>
  <si>
    <t>Создание условий для всестороннего развития, реализации потенциала и успешной интеграции в общество молодых людей</t>
  </si>
  <si>
    <t>79 5 E8 21030</t>
  </si>
  <si>
    <t>60 2 13 S401А</t>
  </si>
  <si>
    <t>81 1 07 85057</t>
  </si>
  <si>
    <t>Единовременная денежная выплата гражданам, заключившим контракт с Министерством обороны Российской Федерации о прохождении военной службы в Вооруженных силах Российской Федерации</t>
  </si>
  <si>
    <t>50 0 00 99090</t>
  </si>
  <si>
    <t>99 0 00 99150</t>
  </si>
  <si>
    <t>Осуществление переданных полномочий на государственную регистрацию актов гражданского состояния за счет средств областного бюджета</t>
  </si>
  <si>
    <t>55 0 07 73170</t>
  </si>
  <si>
    <t>Отдельные мероприятия в других видах транспорта</t>
  </si>
  <si>
    <t>55 0 13 00000</t>
  </si>
  <si>
    <t>55 0 13 S6140</t>
  </si>
  <si>
    <t>69 2 24 00000</t>
  </si>
  <si>
    <t>69 2 24 42300</t>
  </si>
  <si>
    <t>79 4 07 03520</t>
  </si>
  <si>
    <t>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</si>
  <si>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79 4 07 42157</t>
  </si>
  <si>
    <t>Обеспечение бесплатным двухразовым горячим питанием обучающихся на период прохождения одним из членов семьи военной службы по мобилизации</t>
  </si>
  <si>
    <t>79 4 Е4 03120</t>
  </si>
  <si>
    <t>Региональный проект "Цифровая образовательная среда"</t>
  </si>
  <si>
    <t>Выплата вознаграждения победителям конкурсного отбора образовательных организаций, реализующих образовательные программы начального общего, основного общего и (или) среднего общего образования, для создания на их базе информационно-библиотечных центров</t>
  </si>
  <si>
    <t>Обеспечение мероприятий по переселению граждан из аварийного жилищного фонда за счет средств публично-правовой компании "Фонд развития территорий"</t>
  </si>
  <si>
    <t xml:space="preserve">Осуществление переданных государственных полномочий в области охраны труда </t>
  </si>
  <si>
    <t>Осуществление переданных государственных полномочий в области охраны труда</t>
  </si>
  <si>
    <t>79 4 07 50501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</si>
  <si>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</si>
  <si>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80 4 07 S0270</t>
  </si>
  <si>
    <t>Создание модульных и каркасно-тентовых объектов и закупка спортивно-технологического оборудования</t>
  </si>
  <si>
    <t>80 3 07 S0120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</si>
  <si>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"Готов к труду и обороне" в центрах тестирования, созданных муниципальными образованиями</t>
  </si>
  <si>
    <t>28 4 03 5250F</t>
  </si>
  <si>
    <t>Реализация полномочий Российской Федерации на оплату жилищно-коммунальных услуг отдельным категориям граждан за счет средств резервного фонда Правительства Российской Федерации</t>
  </si>
  <si>
    <t>Осуществление переданных государственных полномочий по ежемесячной денежной выплате на оплату жилья и коммунальных услуг многодетной семье</t>
  </si>
  <si>
    <t>%</t>
  </si>
  <si>
    <t xml:space="preserve">Уточненный план  на 2024 год      </t>
  </si>
  <si>
    <t>Исполнено за 2024 год</t>
  </si>
  <si>
    <t>Приложение 5</t>
  </si>
  <si>
    <t xml:space="preserve">Распределение бюджетных ассигнований по разделам и подразделам классификации расходов бюджета за 2024 год </t>
  </si>
  <si>
    <t xml:space="preserve">Ведомственная структура расходов бюджета Миасского городского округа за 2024 год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</si>
  <si>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за 2024 год</t>
  </si>
  <si>
    <t>Приложение 3</t>
  </si>
  <si>
    <t>Приложение 6</t>
  </si>
  <si>
    <t>Источники внутренних заимствований</t>
  </si>
  <si>
    <t>Срок погашения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</si>
  <si>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</si>
  <si>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</si>
  <si>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</si>
  <si>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</si>
  <si>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</si>
  <si>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 xml:space="preserve"> - </t>
  </si>
  <si>
    <t>Приложение 7</t>
  </si>
  <si>
    <t>Источники внешних заимствований</t>
  </si>
  <si>
    <t>Приложение 8</t>
  </si>
  <si>
    <t>Код бюджетной классификации РФ</t>
  </si>
  <si>
    <t>Наименование источника средств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</si>
  <si>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</si>
  <si>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</si>
  <si>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</si>
  <si>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</si>
  <si>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</si>
  <si>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</si>
  <si>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</si>
  <si>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</si>
  <si>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</si>
  <si>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</si>
  <si>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</si>
  <si>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</si>
  <si>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</si>
  <si>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</si>
  <si>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</si>
  <si>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</si>
  <si>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</si>
  <si>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</si>
  <si>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</si>
  <si>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</si>
  <si>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</si>
  <si>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</si>
  <si>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</si>
  <si>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</si>
  <si>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</si>
  <si>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</si>
  <si>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</si>
  <si>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</si>
  <si>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01 05 02 01 04 0000 510</t>
  </si>
  <si>
    <t>Увеличение прочих остатков денежных средств  бюджетов городских округов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</si>
  <si>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</si>
  <si>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</si>
  <si>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</si>
  <si>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</si>
  <si>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</si>
  <si>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</si>
  <si>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</si>
  <si>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</si>
  <si>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</si>
  <si>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</si>
  <si>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</si>
  <si>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</si>
  <si>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Уточненный план на 2024 год</t>
  </si>
  <si>
    <t xml:space="preserve">Источники 
внутреннего финансирования дефицита бюджета Миасского  городского округа 
за 2024 год  </t>
  </si>
  <si>
    <t xml:space="preserve">Программа муниципальных внешних заимствований за 2024 год </t>
  </si>
  <si>
    <t xml:space="preserve">Программа муниципальных внутренних заимствований за 2024 год </t>
  </si>
  <si>
    <t>тыс.рублей</t>
  </si>
  <si>
    <t>тыс. рублей</t>
  </si>
  <si>
    <t>Нормативы отчислений доходов</t>
  </si>
  <si>
    <t xml:space="preserve">в бюджет Миасского городского округа на 2024 год </t>
  </si>
  <si>
    <t>и на плановый период 2025 и 2026 годов</t>
  </si>
  <si>
    <t>Наименование дохода</t>
  </si>
  <si>
    <t>Норматив отчислений, %</t>
  </si>
  <si>
    <t>Доходы от погашения задолженности и перерасчетов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</si>
  <si>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</si>
  <si>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>Налог на рекламу,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</si>
  <si>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</si>
  <si>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Прочие местные налоги и сборы, мобилизуемые на территориях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</si>
  <si>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</si>
  <si>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от размещения временно свободных средств бюджетов городских округов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</si>
  <si>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</si>
  <si>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Доходы от оказания платных услуг и компенсации затрат государства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</si>
  <si>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</si>
  <si>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</si>
  <si>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Прочие доходы от оказания платных услуг (работ) получателями средств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</si>
  <si>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</si>
  <si>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</t>
  </si>
  <si>
    <t>Доходы от административных платежей и сборов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</si>
  <si>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</si>
  <si>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Доходы от штрафов, санкций, возмещения ущерба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</si>
  <si>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</si>
  <si>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</si>
  <si>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</si>
  <si>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прочих неналоговых доходов</t>
  </si>
  <si>
    <t>Невыясненные поступления, зачисляемые в бюджеты городских округов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</si>
  <si>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</si>
  <si>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Прочие неналоговые доходы бюджетов городских округов</t>
  </si>
  <si>
    <t>Средства самообложения граждан, зачисляемые в бюджеты городских округов</t>
  </si>
  <si>
    <t>Инициативные платежи, зачисляемые в бюджеты городских округов</t>
  </si>
  <si>
    <t>Прочие неналоговые доходы бюджетов городских округов в части невыясненных поступлений, по которым не осуществлен возврат (уточнение) не позднее трех лет со дня их зачисления на единый счет бюджета городского округа</t>
  </si>
  <si>
    <t>Доходы от безвозмездных поступлений от других бюджетов бюджетной системы Российской Федерации</t>
  </si>
  <si>
    <t>Дотации бюджетам городских округов</t>
  </si>
  <si>
    <t>Субсидии бюджетам городских округов</t>
  </si>
  <si>
    <t>Субвенции бюджетам городских округов</t>
  </si>
  <si>
    <t>Иные межбюджетные трансферты, передаваемые бюджетам городских округов</t>
  </si>
  <si>
    <t>Прочие безвозмездные поступления в бюджеты городских округов</t>
  </si>
  <si>
    <t>Доходы от безвозмездных поступлений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</si>
  <si>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</si>
  <si>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Доходы от безвозмездных поступлений от негосударственных организаций</t>
  </si>
  <si>
    <t>Безвозмездные поступления  от негосударственных организаций в бюджеты городских округов</t>
  </si>
  <si>
    <t>Доходы от прочих безвозмездных поступлений</t>
  </si>
  <si>
    <t>Доходы от перечислений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</si>
  <si>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</si>
  <si>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городских округов (в бюджеты городских округов) для осуществления взыскания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</si>
  <si>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</si>
  <si>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</si>
  <si>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</si>
  <si>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</si>
  <si>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  1</t>
  </si>
  <si>
    <t>Доходы бюджета Миасского городского округа за 2024 год</t>
  </si>
  <si>
    <t>Коды бюджетной классификации</t>
  </si>
  <si>
    <t>Наименование доходов</t>
  </si>
  <si>
    <t>Уточненный бюджет на 2024 год, тыс. рублей</t>
  </si>
  <si>
    <t>Исполнено за 2024 год, тыс. рублей</t>
  </si>
  <si>
    <t>Процент исполнения, %</t>
  </si>
  <si>
    <t xml:space="preserve"> 182 101 02000 01 0000 110</t>
  </si>
  <si>
    <t xml:space="preserve"> Налог на доходы физических лиц</t>
  </si>
  <si>
    <t>182 101 02010 01 0000 110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</si>
  <si>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</si>
  <si>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</si>
  <si>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</si>
  <si>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</si>
  <si>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</si>
  <si>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</si>
  <si>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</si>
  <si>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</si>
  <si>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</si>
  <si>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182 101 02080 01 0000 110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</si>
  <si>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</si>
  <si>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</si>
  <si>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</si>
  <si>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</si>
  <si>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</si>
  <si>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100 103 02000 01 0000 110</t>
  </si>
  <si>
    <t>Акцизы по подакцизным товарам (продукции), производимым на территории Российской Федерации</t>
  </si>
  <si>
    <t>182 103 02230 01 0000 110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</si>
  <si>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</si>
  <si>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</si>
  <si>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</si>
  <si>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</si>
  <si>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</si>
  <si>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</si>
  <si>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</si>
  <si>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182 105 00000 00 0000 000</t>
  </si>
  <si>
    <t>Налоги  на  совокупный  доход</t>
  </si>
  <si>
    <t xml:space="preserve">182 105 01000 00 0000 110   </t>
  </si>
  <si>
    <t>Налог, взимаемый в связи с применением упрощенной системы налогообложения</t>
  </si>
  <si>
    <t xml:space="preserve">182 105 02000 02 0000 110   </t>
  </si>
  <si>
    <t>Единый налог на вмененный доход для отдельных видов деятельности</t>
  </si>
  <si>
    <t>182 105 03000 01 0000 110</t>
  </si>
  <si>
    <t>Единый сельскохозяйственный налог</t>
  </si>
  <si>
    <t>182 105 04000 02 0000 110</t>
  </si>
  <si>
    <t>Налог, взимаемый в связи с применением патентной системы налогообложения</t>
  </si>
  <si>
    <t>182 106 00000 00 0000 000</t>
  </si>
  <si>
    <t>Налоги  на  имущество</t>
  </si>
  <si>
    <t>182 106 01020 04 0000 110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</si>
  <si>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</si>
  <si>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182 106 06000 00 0000 110</t>
  </si>
  <si>
    <r>
      <t>Земельный налог</t>
    </r>
    <r>
      <rPr>
        <b/>
        <sz val="12"/>
        <color indexed="9"/>
        <rFont val="Times New Roman"/>
        <family val="1"/>
        <charset val="204"/>
      </rPr>
      <t>, в т.ч.:</t>
    </r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</si>
  <si>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</si>
  <si>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</si>
  <si>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</si>
  <si>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</si>
  <si>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</si>
  <si>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</si>
  <si>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</si>
  <si>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</si>
  <si>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283 108 07150 01 0000 110</t>
  </si>
  <si>
    <t>Государственная пошлина за выдачу разрешения на установку рекламной конструкции</t>
  </si>
  <si>
    <t>в 2,9 раза</t>
  </si>
  <si>
    <t>283 108 07173 01 0000 110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</si>
  <si>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</si>
  <si>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000 109 00000 00 0000 000</t>
  </si>
  <si>
    <t>Задолженность и перерасчеты по отмененным налогам, сборам и иным обязательным платежам</t>
  </si>
  <si>
    <t>НАЛОГОВЫЕ ДОХОДЫ</t>
  </si>
  <si>
    <t>000 111 00000 00 0000 000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</si>
  <si>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</si>
  <si>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</si>
  <si>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</si>
  <si>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</si>
  <si>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</si>
  <si>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</si>
  <si>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в 2,1 раза</t>
  </si>
  <si>
    <t>287 111 05034 04 0000 120</t>
  </si>
  <si>
    <t>288 111 05034 04 0000 120</t>
  </si>
  <si>
    <t>289 111 05034 04 0000 120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</si>
  <si>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</si>
  <si>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</si>
  <si>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</si>
  <si>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</si>
  <si>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</si>
  <si>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</si>
  <si>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</si>
  <si>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</si>
  <si>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048 112 01000 01 0000 120</t>
  </si>
  <si>
    <t>Плата за негативное воздействие на окружающую среду</t>
  </si>
  <si>
    <t>048 112 01010 01 0000 120</t>
  </si>
  <si>
    <t>Плата за выбросы загрязняющих веществ в атмосферный воздух стационарными объектами</t>
  </si>
  <si>
    <t>048 112 01030 01 0000 120</t>
  </si>
  <si>
    <t>Плата за сбросы загрязняющих веществ в водные объекты</t>
  </si>
  <si>
    <t>048 112 01041 01 0000 120</t>
  </si>
  <si>
    <t>Плата за размещение отходов производства</t>
  </si>
  <si>
    <t>048 112 01042 01 0000 120</t>
  </si>
  <si>
    <t>Плата за размещение твердых коммунальных отходов</t>
  </si>
  <si>
    <t>000 113 00000 00 0000 000</t>
  </si>
  <si>
    <t>000 113 01994 04 0000 130</t>
  </si>
  <si>
    <t>288 113 01994 04 0010 130</t>
  </si>
  <si>
    <t>в т.ч. справочно: 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</si>
  <si>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000 113 02064 04 0000 130</t>
  </si>
  <si>
    <t>000 113 02994 04 0000 130</t>
  </si>
  <si>
    <t>в 9,6 раз</t>
  </si>
  <si>
    <t>000 114 00000 00 0000  000</t>
  </si>
  <si>
    <t>Доходы от продажи материальных и нематериальных активов</t>
  </si>
  <si>
    <t>289 114 02042 04 0000 410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</si>
  <si>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</si>
  <si>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</si>
  <si>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</si>
  <si>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</si>
  <si>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</si>
  <si>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288 114 02042 04 0000 440</t>
  </si>
  <si>
    <t>283 114 02043 04 0000 440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</si>
  <si>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</si>
  <si>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283 1 14 03040 04 0000 410 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</si>
  <si>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</si>
  <si>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</si>
  <si>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</si>
  <si>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</si>
  <si>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
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</si>
  <si>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</si>
  <si>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</si>
  <si>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</si>
  <si>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</si>
  <si>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000 1 16 00000 00 0000 000</t>
  </si>
  <si>
    <t xml:space="preserve">Штрафы, санкции, возмещение ущерба                               </t>
  </si>
  <si>
    <t>000 116 01053 01 0000 140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</si>
  <si>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</si>
  <si>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</si>
  <si>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</si>
  <si>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</si>
  <si>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</si>
  <si>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</si>
  <si>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</si>
  <si>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</si>
  <si>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</si>
  <si>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</si>
  <si>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</si>
  <si>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</si>
  <si>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</si>
  <si>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</si>
  <si>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</si>
  <si>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</si>
  <si>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</si>
  <si>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</si>
  <si>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</si>
  <si>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292 116 01154 01 0000 140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</si>
  <si>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</si>
  <si>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000 116 01163 01 0000 140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</si>
  <si>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</si>
  <si>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</si>
  <si>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</si>
  <si>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</si>
  <si>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</si>
  <si>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</si>
  <si>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</si>
  <si>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</si>
  <si>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</si>
  <si>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283 116 02020 02 0000 140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</si>
  <si>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</si>
  <si>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</si>
  <si>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</si>
  <si>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</si>
  <si>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</si>
  <si>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</si>
  <si>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</si>
  <si>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000  116 10031 04 0000 140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</si>
  <si>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</si>
  <si>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</si>
  <si>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</si>
  <si>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000 116 10061 04 0000 140</t>
  </si>
  <si>
    <t>000 116 10100 04 0000 140</t>
  </si>
  <si>
    <t>000 116 10123 01 0000 140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</si>
  <si>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</si>
  <si>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</si>
  <si>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</si>
  <si>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</si>
  <si>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</si>
  <si>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000 117 00000 00 0000 000</t>
  </si>
  <si>
    <t>Прочие неналоговые доходы</t>
  </si>
  <si>
    <t>000 117 01040 04 0000 180</t>
  </si>
  <si>
    <t>Невыясненные поступления</t>
  </si>
  <si>
    <t>000 117 05040 04 0000 180</t>
  </si>
  <si>
    <t>283 1 17 15020 04 0000 150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</si>
  <si>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</si>
  <si>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</si>
  <si>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</si>
  <si>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</si>
  <si>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</si>
  <si>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</si>
  <si>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</si>
  <si>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</si>
  <si>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</si>
  <si>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284 202 15002 04 0000 150</t>
  </si>
  <si>
    <t>Дотации бюджетам городских округов на поддержку мер по обеспечению сбалансированности бюджетов</t>
  </si>
  <si>
    <t>284 202 15009 04 0000 150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</si>
  <si>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</si>
  <si>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284 202 19999 04 0000 150</t>
  </si>
  <si>
    <t>Прочие дотации бюджетам городских округов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</si>
  <si>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</si>
  <si>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</si>
  <si>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</si>
  <si>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</si>
  <si>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287 202 20077 04 0000 150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</si>
  <si>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</si>
  <si>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283 202 20299 04 0000 150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</si>
  <si>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</si>
  <si>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283 2 02 20300 04 0000 150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</si>
  <si>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</si>
  <si>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283 202 20302 04 0000 150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</si>
  <si>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</si>
  <si>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283 2 02 20303 04 0000 150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</si>
  <si>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</si>
  <si>
    <t xml:space="preserve">287 2 02 25081 04 0000 150 </t>
  </si>
  <si>
    <t xml:space="preserve">Прочие субсидии бюджетам городских округов на государственную поддержку организаций, входящих в систему спортивной подготовки </t>
  </si>
  <si>
    <t>288 202 25171 04 0000 150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</si>
  <si>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</si>
  <si>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288 202 25172 04 0000 150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</si>
  <si>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</si>
  <si>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287 202 25229 04 0000 150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</si>
  <si>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</si>
  <si>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288 202 25304 04 0000 150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</si>
  <si>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</si>
  <si>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283 2 02 25424 04 0000 150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</si>
  <si>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</si>
  <si>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289 2 02 25467 04 0000 150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</si>
  <si>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</si>
  <si>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283 202 25497 04 0000 150</t>
  </si>
  <si>
    <t>Субсидии бюджетам городских округов на реализацию мероприятий по обеспечению жильем молодых семей</t>
  </si>
  <si>
    <t>283 202 25511 04 0000 150</t>
  </si>
  <si>
    <t>Субсидии бюджетам на проведение комплексных кадастровых работ</t>
  </si>
  <si>
    <t>289 202 25519 04 0000 150</t>
  </si>
  <si>
    <t>Субсидии бюджетам городских округов на поддержку отрасли культуры</t>
  </si>
  <si>
    <t>283 202 25555 04 0000 150</t>
  </si>
  <si>
    <t>Субсидии бюджетам городских округов на реализацию программ формирования современной городской среды</t>
  </si>
  <si>
    <t>283 202 25753 04 0000 150</t>
  </si>
  <si>
    <t>Субсидии бюджетам городских округов на софинансирование закупки оборудования для создания "умных" спортивных площадок</t>
  </si>
  <si>
    <t>283 202 27112 04 0000 150</t>
  </si>
  <si>
    <t>283 202 29999 04 0000 150</t>
  </si>
  <si>
    <r>
      <t>Прочие субсидии бюджетам городских округов</t>
    </r>
    <r>
      <rPr>
        <sz val="12"/>
        <color indexed="10"/>
        <rFont val="Times New Roman"/>
        <family val="1"/>
        <charset val="204"/>
      </rPr>
      <t xml:space="preserve"> </t>
    </r>
  </si>
  <si>
    <t>285 202 29999 04 0000 150</t>
  </si>
  <si>
    <t xml:space="preserve">Прочие субсидии бюджетам городских округов </t>
  </si>
  <si>
    <t>287 202 29999 04 0000 150</t>
  </si>
  <si>
    <t>288 202 29999 04 0000 150</t>
  </si>
  <si>
    <t>000 2 02 30000 00 0000 150</t>
  </si>
  <si>
    <t>Субвенции бюджетам субъектов Российской Федерации и муниципальных образований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</si>
  <si>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</si>
  <si>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</si>
  <si>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</si>
  <si>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</si>
  <si>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</si>
  <si>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>Субвенции бюджетам городских округов на выполнение передаваемых полномочий субъектов Российской Федерации</t>
  </si>
  <si>
    <t>285 202 30024 04 0000 150</t>
  </si>
  <si>
    <t>288 202 30024 04 0000 150</t>
  </si>
  <si>
    <t>285 202 30027 04 0000 150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</si>
  <si>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</si>
  <si>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</si>
  <si>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</si>
  <si>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</si>
  <si>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</si>
  <si>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</si>
  <si>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</si>
  <si>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</si>
  <si>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</si>
  <si>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</si>
  <si>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оплату жилищно-коммунальных услуг отдельным категориям граждан</t>
  </si>
  <si>
    <t>285 202 35462 04 0000 150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</si>
  <si>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</si>
  <si>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283 202 35930 04 0000 150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</si>
  <si>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</si>
  <si>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</si>
  <si>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</t>
  </si>
  <si>
    <t>000 2 02 40000 00 0000 150</t>
  </si>
  <si>
    <t>288 2 02 45050 04 0000 150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</si>
  <si>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</t>
  </si>
  <si>
    <t>288 202 45179 04 0000 150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</si>
  <si>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</si>
  <si>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288 202 45303 04 0000 150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</si>
  <si>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</si>
  <si>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289 2 02 45453 04 0000 150</t>
  </si>
  <si>
    <t>Межбюджетные трансферты, передаваемые бюджетам городских округов на создание виртуальных концертных залов</t>
  </si>
  <si>
    <t>283 202 49999 04 0000 150</t>
  </si>
  <si>
    <t>Прочие межбюджетные трансферты, передаваемые бюджетам городских округов</t>
  </si>
  <si>
    <t>285 202 49999 04 0000 150</t>
  </si>
  <si>
    <t>288 2 02 49999 04 0000 150</t>
  </si>
  <si>
    <t>Прочие межбюджетные трансферты, передаваемые бюджетам городских округов на 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</t>
  </si>
  <si>
    <t>289 202 49999 04 0000 150</t>
  </si>
  <si>
    <t>000 2 03 00000 00 0000 000</t>
  </si>
  <si>
    <t>Безвозмездные поступления от государственных (муниципальных) организаций</t>
  </si>
  <si>
    <t xml:space="preserve">288 2 03 04099 04 0000 150 </t>
  </si>
  <si>
    <t>Прочие безвозмездные поступления от государственных (муниципальных) организаций в бюджеты городских округов</t>
  </si>
  <si>
    <t>000 2 04 04000 00 0000 150</t>
  </si>
  <si>
    <t>Безвозмездные поступления от негосударственных организаций</t>
  </si>
  <si>
    <t>285 2 04 04010 04 0000 150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</si>
  <si>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</si>
  <si>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287 204 04020 04 0000 150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</si>
  <si>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</si>
  <si>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288 204 04020 04 0000 150</t>
  </si>
  <si>
    <t>289 204 04020 04 0000 150</t>
  </si>
  <si>
    <t>000 207 00000 00 0000 150</t>
  </si>
  <si>
    <t>Прочие безвозмездные поступления</t>
  </si>
  <si>
    <t>285 207 04020 04 0000 150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</si>
  <si>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</si>
  <si>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287 207 04020 04 0000 150</t>
  </si>
  <si>
    <t>288 207 04020 04 0000 150</t>
  </si>
  <si>
    <t>289 2 07 04020 04 0000 150</t>
  </si>
  <si>
    <t>283 2 07 04050 04 0000 150</t>
  </si>
  <si>
    <t>288 2 07 04050 04 0000 150</t>
  </si>
  <si>
    <t>000 218 00000 04 0000 150</t>
  </si>
  <si>
    <t>000 219 00000 04 0000 150</t>
  </si>
  <si>
    <t>БЕЗВОЗМЕЗДНЫЕ ПОСТУПЛЕНИЯ</t>
  </si>
  <si>
    <t>ВСЕГО ДОХОДОВ</t>
  </si>
  <si>
    <t>к прил.2 пояснит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</si>
</sst>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/>
    <xf numFmtId="0" fontId="1" fillId="0" borderId="0"/>
    <xf numFmtId="0" fontId="2" fillId="0" borderId="0"/>
    <xf numFmtId="0" fontId="2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2" fillId="0" borderId="0"/>
    <xf numFmtId="0" fontId="30" fillId="0" borderId="0"/>
    <xf numFmtId="164" fontId="5" fillId="0" borderId="0" applyFont="0" applyFill="0" applyBorder="0" applyAlignment="0" applyProtection="0"/>
  </cellStyleXfs>
  <cellXfs count="300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0" fontId="3" fillId="2" borderId="6" xfId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15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11" applyFont="1"/>
    <xf numFmtId="0" fontId="17" fillId="0" borderId="0" xfId="0" applyFont="1" applyFill="1"/>
    <xf numFmtId="0" fontId="3" fillId="0" borderId="0" xfId="0" applyFont="1" applyFill="1" applyAlignment="1"/>
    <xf numFmtId="0" fontId="4" fillId="0" borderId="0" xfId="11" applyFont="1"/>
    <xf numFmtId="0" fontId="17" fillId="2" borderId="0" xfId="0" applyFont="1" applyFill="1" applyAlignment="1">
      <alignment horizontal="center" vertical="center"/>
    </xf>
    <xf numFmtId="0" fontId="3" fillId="0" borderId="1" xfId="11" applyFont="1" applyBorder="1" applyAlignment="1">
      <alignment horizontal="center" vertical="center"/>
    </xf>
    <xf numFmtId="0" fontId="3" fillId="0" borderId="1" xfId="11" applyFont="1" applyBorder="1" applyAlignment="1">
      <alignment horizontal="center" vertical="justify"/>
    </xf>
    <xf numFmtId="0" fontId="3" fillId="0" borderId="1" xfId="11" applyFont="1" applyBorder="1" applyAlignment="1">
      <alignment horizontal="justify" vertical="center" wrapText="1"/>
    </xf>
    <xf numFmtId="165" fontId="3" fillId="0" borderId="1" xfId="11" applyNumberFormat="1" applyFont="1" applyFill="1" applyBorder="1" applyAlignment="1">
      <alignment horizontal="center" vertical="center"/>
    </xf>
    <xf numFmtId="0" fontId="3" fillId="0" borderId="1" xfId="11" applyFont="1" applyBorder="1" applyAlignment="1">
      <alignment vertical="center" wrapText="1"/>
    </xf>
    <xf numFmtId="0" fontId="3" fillId="0" borderId="1" xfId="11" applyFont="1" applyBorder="1" applyAlignment="1">
      <alignment vertical="center"/>
    </xf>
    <xf numFmtId="0" fontId="19" fillId="0" borderId="0" xfId="11" applyFont="1" applyAlignment="1">
      <alignment horizontal="left" vertical="center"/>
    </xf>
    <xf numFmtId="49" fontId="3" fillId="0" borderId="0" xfId="12" applyNumberFormat="1" applyFont="1" applyAlignment="1">
      <alignment horizontal="left"/>
    </xf>
    <xf numFmtId="0" fontId="3" fillId="0" borderId="0" xfId="12" applyFont="1" applyAlignment="1"/>
    <xf numFmtId="0" fontId="3" fillId="0" borderId="0" xfId="12" applyFont="1" applyFill="1" applyAlignment="1">
      <alignment horizontal="right"/>
    </xf>
    <xf numFmtId="0" fontId="3" fillId="0" borderId="0" xfId="12" applyFont="1"/>
    <xf numFmtId="0" fontId="1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12" applyFont="1" applyFill="1" applyAlignment="1"/>
    <xf numFmtId="0" fontId="3" fillId="0" borderId="1" xfId="12" applyFont="1" applyBorder="1" applyAlignment="1">
      <alignment horizontal="center" vertical="center" wrapText="1"/>
    </xf>
    <xf numFmtId="49" fontId="20" fillId="0" borderId="1" xfId="12" applyNumberFormat="1" applyFont="1" applyBorder="1" applyAlignment="1">
      <alignment horizontal="center" vertical="center" wrapText="1"/>
    </xf>
    <xf numFmtId="49" fontId="3" fillId="0" borderId="1" xfId="12" applyNumberFormat="1" applyFont="1" applyBorder="1" applyAlignment="1">
      <alignment horizontal="center" vertical="center" wrapText="1"/>
    </xf>
    <xf numFmtId="165" fontId="3" fillId="0" borderId="1" xfId="12" applyNumberFormat="1" applyFont="1" applyFill="1" applyBorder="1" applyAlignment="1">
      <alignment horizontal="center" vertical="center" wrapText="1"/>
    </xf>
    <xf numFmtId="0" fontId="3" fillId="2" borderId="1" xfId="13" applyFont="1" applyFill="1" applyBorder="1" applyAlignment="1">
      <alignment horizontal="justify" vertical="center" wrapText="1"/>
    </xf>
    <xf numFmtId="0" fontId="3" fillId="0" borderId="1" xfId="13" applyFont="1" applyFill="1" applyBorder="1" applyAlignment="1">
      <alignment horizontal="justify" vertical="center"/>
    </xf>
    <xf numFmtId="49" fontId="3" fillId="0" borderId="1" xfId="12" applyNumberFormat="1" applyFont="1" applyFill="1" applyBorder="1" applyAlignment="1">
      <alignment horizontal="center" vertical="center" wrapText="1"/>
    </xf>
    <xf numFmtId="0" fontId="3" fillId="0" borderId="0" xfId="12" applyFont="1" applyFill="1"/>
    <xf numFmtId="0" fontId="9" fillId="0" borderId="0" xfId="12" applyFont="1"/>
    <xf numFmtId="49" fontId="3" fillId="0" borderId="1" xfId="12" applyNumberFormat="1" applyFont="1" applyFill="1" applyBorder="1" applyAlignment="1">
      <alignment horizontal="center" vertical="center"/>
    </xf>
    <xf numFmtId="0" fontId="3" fillId="0" borderId="1" xfId="12" applyFont="1" applyFill="1" applyBorder="1" applyAlignment="1">
      <alignment horizontal="justify" vertical="center" wrapText="1"/>
    </xf>
    <xf numFmtId="165" fontId="3" fillId="0" borderId="1" xfId="12" applyNumberFormat="1" applyFont="1" applyFill="1" applyBorder="1" applyAlignment="1">
      <alignment horizontal="center" vertical="center"/>
    </xf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3" fillId="2" borderId="0" xfId="2" applyFont="1" applyFill="1"/>
    <xf numFmtId="0" fontId="22" fillId="2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24" fillId="2" borderId="0" xfId="21" applyFont="1" applyFill="1" applyAlignment="1">
      <alignment horizontal="center" vertical="center" wrapText="1"/>
    </xf>
    <xf numFmtId="0" fontId="24" fillId="2" borderId="0" xfId="21" applyFont="1" applyFill="1" applyAlignment="1">
      <alignment horizontal="justify" vertical="center" wrapText="1"/>
    </xf>
    <xf numFmtId="0" fontId="24" fillId="0" borderId="0" xfId="21" applyFont="1" applyFill="1" applyAlignment="1">
      <alignment horizontal="center" vertical="center" wrapText="1"/>
    </xf>
    <xf numFmtId="167" fontId="25" fillId="2" borderId="0" xfId="6" applyNumberFormat="1" applyFont="1" applyFill="1" applyAlignment="1">
      <alignment horizontal="center" vertical="center" wrapText="1"/>
    </xf>
    <xf numFmtId="0" fontId="26" fillId="2" borderId="0" xfId="21" applyFont="1" applyFill="1" applyAlignment="1">
      <alignment vertical="center" wrapText="1"/>
    </xf>
    <xf numFmtId="167" fontId="24" fillId="2" borderId="0" xfId="15" applyNumberFormat="1" applyFont="1" applyFill="1" applyAlignment="1">
      <alignment horizontal="left" vertical="center" wrapText="1"/>
    </xf>
    <xf numFmtId="0" fontId="27" fillId="2" borderId="0" xfId="21" applyFont="1" applyFill="1" applyAlignment="1">
      <alignment horizontal="justify" vertical="center" wrapText="1"/>
    </xf>
    <xf numFmtId="0" fontId="25" fillId="0" borderId="0" xfId="21" applyFont="1" applyFill="1" applyAlignment="1">
      <alignment horizontal="center" vertical="center" wrapText="1"/>
    </xf>
    <xf numFmtId="0" fontId="4" fillId="2" borderId="1" xfId="21" applyFont="1" applyFill="1" applyBorder="1" applyAlignment="1">
      <alignment horizontal="center" vertical="center" wrapText="1"/>
    </xf>
    <xf numFmtId="0" fontId="4" fillId="2" borderId="1" xfId="21" applyFont="1" applyFill="1" applyBorder="1" applyAlignment="1">
      <alignment horizontal="justify" vertical="center" wrapText="1"/>
    </xf>
    <xf numFmtId="165" fontId="4" fillId="0" borderId="1" xfId="15" applyNumberFormat="1" applyFont="1" applyFill="1" applyBorder="1" applyAlignment="1">
      <alignment horizontal="center" vertical="center" wrapText="1"/>
    </xf>
    <xf numFmtId="165" fontId="4" fillId="2" borderId="1" xfId="15" applyNumberFormat="1" applyFont="1" applyFill="1" applyBorder="1" applyAlignment="1">
      <alignment horizontal="center" vertical="center" wrapText="1"/>
    </xf>
    <xf numFmtId="3" fontId="3" fillId="2" borderId="3" xfId="21" applyNumberFormat="1" applyFont="1" applyFill="1" applyBorder="1" applyAlignment="1">
      <alignment horizontal="center" vertical="center" wrapText="1"/>
    </xf>
    <xf numFmtId="0" fontId="3" fillId="2" borderId="1" xfId="21" applyFont="1" applyFill="1" applyBorder="1" applyAlignment="1">
      <alignment horizontal="justify" vertical="center" wrapText="1"/>
    </xf>
    <xf numFmtId="165" fontId="3" fillId="0" borderId="1" xfId="21" applyNumberFormat="1" applyFont="1" applyFill="1" applyBorder="1" applyAlignment="1">
      <alignment horizontal="center" vertical="center" wrapText="1"/>
    </xf>
    <xf numFmtId="165" fontId="3" fillId="2" borderId="1" xfId="21" applyNumberFormat="1" applyFont="1" applyFill="1" applyBorder="1" applyAlignment="1">
      <alignment horizontal="center" vertical="center" wrapText="1"/>
    </xf>
    <xf numFmtId="3" fontId="3" fillId="2" borderId="1" xfId="21" applyNumberFormat="1" applyFont="1" applyFill="1" applyBorder="1" applyAlignment="1">
      <alignment horizontal="center" vertical="center" wrapText="1"/>
    </xf>
    <xf numFmtId="3" fontId="3" fillId="2" borderId="1" xfId="21" applyNumberFormat="1" applyFont="1" applyFill="1" applyBorder="1" applyAlignment="1">
      <alignment horizontal="justify" vertical="center" wrapText="1"/>
    </xf>
    <xf numFmtId="3" fontId="4" fillId="2" borderId="1" xfId="21" applyNumberFormat="1" applyFont="1" applyFill="1" applyBorder="1" applyAlignment="1">
      <alignment horizontal="center" vertical="center" wrapText="1"/>
    </xf>
    <xf numFmtId="3" fontId="4" fillId="2" borderId="1" xfId="21" applyNumberFormat="1" applyFont="1" applyFill="1" applyBorder="1" applyAlignment="1">
      <alignment horizontal="justify" vertical="center" wrapText="1"/>
    </xf>
    <xf numFmtId="165" fontId="3" fillId="0" borderId="1" xfId="15" applyNumberFormat="1" applyFont="1" applyFill="1" applyBorder="1" applyAlignment="1">
      <alignment horizontal="center" vertical="center" wrapText="1"/>
    </xf>
    <xf numFmtId="165" fontId="3" fillId="2" borderId="1" xfId="15" applyNumberFormat="1" applyFont="1" applyFill="1" applyBorder="1" applyAlignment="1">
      <alignment horizontal="center" vertical="center" wrapText="1"/>
    </xf>
    <xf numFmtId="0" fontId="4" fillId="2" borderId="1" xfId="21" quotePrefix="1" applyFont="1" applyFill="1" applyBorder="1" applyAlignment="1">
      <alignment horizontal="justify" vertical="center" wrapText="1"/>
    </xf>
    <xf numFmtId="0" fontId="3" fillId="2" borderId="1" xfId="21" applyFont="1" applyFill="1" applyBorder="1" applyAlignment="1">
      <alignment horizontal="center" vertical="center" wrapText="1"/>
    </xf>
    <xf numFmtId="0" fontId="4" fillId="0" borderId="1" xfId="21" applyFont="1" applyFill="1" applyBorder="1" applyAlignment="1">
      <alignment horizontal="justify" vertical="center" wrapText="1"/>
    </xf>
    <xf numFmtId="49" fontId="3" fillId="2" borderId="1" xfId="22" applyNumberFormat="1" applyFont="1" applyFill="1" applyBorder="1" applyAlignment="1">
      <alignment horizontal="center" vertical="center" wrapText="1"/>
    </xf>
    <xf numFmtId="0" fontId="3" fillId="2" borderId="1" xfId="22" applyNumberFormat="1" applyFont="1" applyFill="1" applyBorder="1" applyAlignment="1">
      <alignment horizontal="justify" vertical="center" wrapText="1"/>
    </xf>
    <xf numFmtId="0" fontId="3" fillId="2" borderId="1" xfId="21" applyNumberFormat="1" applyFont="1" applyFill="1" applyBorder="1" applyAlignment="1">
      <alignment horizontal="justify" vertical="center" wrapText="1"/>
    </xf>
    <xf numFmtId="0" fontId="3" fillId="3" borderId="1" xfId="21" applyFont="1" applyFill="1" applyBorder="1" applyAlignment="1">
      <alignment horizontal="center" vertical="center" wrapText="1"/>
    </xf>
    <xf numFmtId="0" fontId="3" fillId="2" borderId="1" xfId="21" applyNumberFormat="1" applyFont="1" applyFill="1" applyBorder="1" applyAlignment="1">
      <alignment horizontal="justify" vertical="center"/>
    </xf>
    <xf numFmtId="49" fontId="3" fillId="0" borderId="1" xfId="21" applyNumberFormat="1" applyFont="1" applyBorder="1" applyAlignment="1">
      <alignment horizontal="justify" vertical="center" wrapText="1"/>
    </xf>
    <xf numFmtId="165" fontId="3" fillId="0" borderId="7" xfId="15" applyNumberFormat="1" applyFont="1" applyFill="1" applyBorder="1" applyAlignment="1">
      <alignment horizontal="center" vertical="center" wrapText="1"/>
    </xf>
    <xf numFmtId="165" fontId="3" fillId="2" borderId="7" xfId="15" applyNumberFormat="1" applyFont="1" applyFill="1" applyBorder="1" applyAlignment="1">
      <alignment horizontal="center" vertical="center" wrapText="1"/>
    </xf>
    <xf numFmtId="0" fontId="3" fillId="0" borderId="1" xfId="21" applyNumberFormat="1" applyFont="1" applyBorder="1" applyAlignment="1">
      <alignment horizontal="justify" vertical="center" wrapText="1"/>
    </xf>
    <xf numFmtId="165" fontId="17" fillId="0" borderId="1" xfId="15" applyNumberFormat="1" applyFont="1" applyFill="1" applyBorder="1" applyAlignment="1">
      <alignment horizontal="center" vertical="center" wrapText="1"/>
    </xf>
    <xf numFmtId="165" fontId="17" fillId="2" borderId="1" xfId="15" applyNumberFormat="1" applyFont="1" applyFill="1" applyBorder="1" applyAlignment="1">
      <alignment horizontal="center" vertical="center" wrapText="1"/>
    </xf>
    <xf numFmtId="49" fontId="4" fillId="2" borderId="8" xfId="22" applyNumberFormat="1" applyFont="1" applyFill="1" applyBorder="1" applyAlignment="1">
      <alignment horizontal="justify" vertical="center" wrapText="1"/>
    </xf>
    <xf numFmtId="49" fontId="4" fillId="2" borderId="1" xfId="21" applyNumberFormat="1" applyFont="1" applyFill="1" applyBorder="1" applyAlignment="1">
      <alignment horizontal="justify" vertical="center" wrapText="1"/>
    </xf>
    <xf numFmtId="0" fontId="4" fillId="0" borderId="1" xfId="21" applyFont="1" applyFill="1" applyBorder="1" applyAlignment="1">
      <alignment horizontal="center" vertical="center" wrapText="1"/>
    </xf>
    <xf numFmtId="0" fontId="17" fillId="2" borderId="1" xfId="21" applyFont="1" applyFill="1" applyBorder="1" applyAlignment="1">
      <alignment horizontal="center" vertical="center" wrapText="1"/>
    </xf>
    <xf numFmtId="0" fontId="3" fillId="2" borderId="1" xfId="21" applyFont="1" applyFill="1" applyBorder="1" applyAlignment="1">
      <alignment horizontal="justify" vertical="center"/>
    </xf>
    <xf numFmtId="3" fontId="3" fillId="0" borderId="1" xfId="21" applyNumberFormat="1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justify" vertical="center" wrapText="1"/>
    </xf>
    <xf numFmtId="0" fontId="3" fillId="0" borderId="1" xfId="21" applyFont="1" applyFill="1" applyBorder="1" applyAlignment="1">
      <alignment horizontal="center" vertical="center" wrapText="1"/>
    </xf>
    <xf numFmtId="0" fontId="17" fillId="2" borderId="1" xfId="21" applyFont="1" applyFill="1" applyBorder="1" applyAlignment="1">
      <alignment horizontal="justify" vertical="center" wrapText="1"/>
    </xf>
    <xf numFmtId="0" fontId="17" fillId="0" borderId="1" xfId="21" applyFont="1" applyFill="1" applyBorder="1" applyAlignment="1">
      <alignment horizontal="center" vertical="center" wrapText="1"/>
    </xf>
    <xf numFmtId="0" fontId="17" fillId="0" borderId="1" xfId="21" applyFont="1" applyFill="1" applyBorder="1" applyAlignment="1">
      <alignment horizontal="justify" vertical="center" wrapText="1"/>
    </xf>
    <xf numFmtId="0" fontId="17" fillId="2" borderId="1" xfId="21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Fill="1"/>
    <xf numFmtId="165" fontId="3" fillId="2" borderId="1" xfId="12" applyNumberFormat="1" applyFont="1" applyFill="1" applyBorder="1" applyAlignment="1">
      <alignment horizontal="center" vertical="center" wrapText="1"/>
    </xf>
    <xf numFmtId="165" fontId="17" fillId="2" borderId="1" xfId="1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 wrapText="1"/>
    </xf>
    <xf numFmtId="0" fontId="3" fillId="2" borderId="0" xfId="2" applyFont="1" applyFill="1" applyAlignment="1">
      <alignment horizontal="right" vertical="center"/>
    </xf>
    <xf numFmtId="49" fontId="4" fillId="2" borderId="5" xfId="22" applyNumberFormat="1" applyFont="1" applyFill="1" applyBorder="1" applyAlignment="1">
      <alignment horizontal="center" vertical="center" wrapText="1"/>
    </xf>
    <xf numFmtId="49" fontId="4" fillId="2" borderId="7" xfId="22" applyNumberFormat="1" applyFont="1" applyFill="1" applyBorder="1" applyAlignment="1">
      <alignment horizontal="center" vertical="center" wrapText="1"/>
    </xf>
    <xf numFmtId="0" fontId="4" fillId="2" borderId="5" xfId="21" applyFont="1" applyFill="1" applyBorder="1" applyAlignment="1">
      <alignment horizontal="left" vertical="center" wrapText="1"/>
    </xf>
    <xf numFmtId="0" fontId="3" fillId="0" borderId="7" xfId="21" applyFont="1" applyBorder="1" applyAlignment="1">
      <alignment horizontal="left"/>
    </xf>
    <xf numFmtId="49" fontId="4" fillId="2" borderId="1" xfId="22" applyNumberFormat="1" applyFont="1" applyFill="1" applyBorder="1" applyAlignment="1">
      <alignment horizontal="left" vertical="center" wrapText="1"/>
    </xf>
    <xf numFmtId="166" fontId="4" fillId="2" borderId="0" xfId="21" applyNumberFormat="1" applyFont="1" applyFill="1" applyAlignment="1">
      <alignment horizontal="center" vertical="center" wrapText="1"/>
    </xf>
    <xf numFmtId="0" fontId="3" fillId="2" borderId="3" xfId="21" applyFont="1" applyFill="1" applyBorder="1" applyAlignment="1">
      <alignment horizontal="center" vertical="center" wrapText="1"/>
    </xf>
    <xf numFmtId="0" fontId="3" fillId="2" borderId="2" xfId="21" applyFont="1" applyFill="1" applyBorder="1" applyAlignment="1">
      <alignment horizontal="center" vertical="center" wrapText="1"/>
    </xf>
    <xf numFmtId="0" fontId="3" fillId="2" borderId="4" xfId="21" applyFont="1" applyFill="1" applyBorder="1" applyAlignment="1">
      <alignment horizontal="center" vertical="center" wrapText="1"/>
    </xf>
    <xf numFmtId="0" fontId="3" fillId="0" borderId="3" xfId="21" applyFont="1" applyFill="1" applyBorder="1" applyAlignment="1">
      <alignment horizontal="center" vertical="center" wrapText="1"/>
    </xf>
    <xf numFmtId="0" fontId="3" fillId="0" borderId="4" xfId="2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0" xfId="1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11" applyFont="1" applyAlignment="1">
      <alignment horizontal="center" vertical="center"/>
    </xf>
    <xf numFmtId="0" fontId="17" fillId="0" borderId="0" xfId="0" applyFont="1" applyAlignment="1"/>
    <xf numFmtId="0" fontId="4" fillId="0" borderId="0" xfId="12" applyFont="1" applyAlignment="1">
      <alignment horizontal="center" vertical="justify" wrapText="1"/>
    </xf>
  </cellXfs>
  <cellStyles count="25">
    <cellStyle name="Normal" xfId="23"/>
    <cellStyle name="Гиперссылка" xfId="9" builtinId="8"/>
    <cellStyle name="Обычный" xfId="0" builtinId="0"/>
    <cellStyle name="Обычный 2" xfId="1"/>
    <cellStyle name="Обычный 2 2" xfId="2"/>
    <cellStyle name="Обычный 2 2 2" xfId="21"/>
    <cellStyle name="Обычный 2 3" xfId="3"/>
    <cellStyle name="Обычный 3" xfId="4"/>
    <cellStyle name="Обычный 3 2" xfId="5"/>
    <cellStyle name="Обычный 4" xfId="7"/>
    <cellStyle name="Обычный 5" xfId="10"/>
    <cellStyle name="Обычный_бюджет на 2008 год 1" xfId="11"/>
    <cellStyle name="Обычный_Источники" xfId="13"/>
    <cellStyle name="Обычный_Лист2" xfId="22"/>
    <cellStyle name="Обычный_Приложение №1+№4" xfId="12"/>
    <cellStyle name="Процентный 2" xfId="14"/>
    <cellStyle name="Финансовый" xfId="6" builtinId="3"/>
    <cellStyle name="Финансовый 2" xfId="8"/>
    <cellStyle name="Финансовый 2 2" xfId="15"/>
    <cellStyle name="Финансовый 2 2 2" xfId="16"/>
    <cellStyle name="Финансовый 2 3" xfId="17"/>
    <cellStyle name="Финансовый 2 4" xfId="18"/>
    <cellStyle name="Финансовый 2 5" xfId="19"/>
    <cellStyle name="Финансовый 3" xfId="20"/>
    <cellStyle name="Финансовый 4" xfId="2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zoomScaleNormal="100" workbookViewId="0">
      <selection activeCell="B7" sqref="B7"/>
    </sheetView>
  </sheetViews>
  <sheetFormatPr defaultRowHeight="15.75" x14ac:dyDescent="0.25"/>
  <cols>
    <col min="1" max="1" width="88.42578125" style="210" customWidth="1"/>
    <col min="2" max="2" width="14.5703125" style="218" customWidth="1"/>
    <col min="3" max="3" width="17.140625" style="212" customWidth="1"/>
    <col min="4" max="16384" width="9.140625" style="212"/>
  </cols>
  <sheetData>
    <row r="1" spans="1:3" s="209" customFormat="1" x14ac:dyDescent="0.25">
      <c r="A1" s="271" t="s">
        <v>1109</v>
      </c>
      <c r="B1" s="271"/>
      <c r="C1" s="208"/>
    </row>
    <row r="2" spans="1:3" s="210" customFormat="1" x14ac:dyDescent="0.25">
      <c r="A2" s="272" t="s">
        <v>1421</v>
      </c>
      <c r="B2" s="272"/>
    </row>
    <row r="3" spans="1:3" x14ac:dyDescent="0.25">
      <c r="A3" s="211" t="s">
        <v>1059</v>
      </c>
      <c r="B3" s="72"/>
    </row>
    <row r="4" spans="1:3" x14ac:dyDescent="0.25">
      <c r="A4" s="213" t="s">
        <v>1060</v>
      </c>
      <c r="B4" s="72"/>
    </row>
    <row r="5" spans="1:3" x14ac:dyDescent="0.25">
      <c r="A5" s="213" t="s">
        <v>1061</v>
      </c>
      <c r="B5" s="72"/>
    </row>
    <row r="6" spans="1:3" ht="49.5" customHeight="1" x14ac:dyDescent="0.25">
      <c r="A6" s="214" t="s">
        <v>1062</v>
      </c>
      <c r="B6" s="214" t="s">
        <v>1063</v>
      </c>
    </row>
    <row r="7" spans="1:3" ht="31.5" x14ac:dyDescent="0.25">
      <c r="A7" s="215" t="s">
        <v>1064</v>
      </c>
      <c r="B7" s="214"/>
    </row>
    <row r="8" spans="1:3" ht="32.25" customHeight="1" x14ac:dyDescent="0.25">
      <c r="A8" s="216" t="s">
        <v>1065</v>
      </c>
      <c r="B8" s="217">
        <v>100</v>
      </c>
    </row>
    <row r="9" spans="1:3" ht="17.25" customHeight="1" x14ac:dyDescent="0.25">
      <c r="A9" s="216" t="s">
        <v>1066</v>
      </c>
      <c r="B9" s="217">
        <v>100</v>
      </c>
    </row>
    <row r="10" spans="1:3" ht="47.25" x14ac:dyDescent="0.25">
      <c r="A10" s="216" t="s">
        <v>1067</v>
      </c>
      <c r="B10" s="217">
        <v>100</v>
      </c>
    </row>
    <row r="11" spans="1:3" x14ac:dyDescent="0.25">
      <c r="A11" s="216" t="s">
        <v>1068</v>
      </c>
      <c r="B11" s="217">
        <v>100</v>
      </c>
    </row>
    <row r="12" spans="1:3" ht="31.5" x14ac:dyDescent="0.25">
      <c r="A12" s="215" t="s">
        <v>1069</v>
      </c>
      <c r="B12" s="217"/>
    </row>
    <row r="13" spans="1:3" ht="19.5" customHeight="1" x14ac:dyDescent="0.25">
      <c r="A13" s="216" t="s">
        <v>1070</v>
      </c>
      <c r="B13" s="217">
        <v>100</v>
      </c>
    </row>
    <row r="14" spans="1:3" ht="78.75" x14ac:dyDescent="0.25">
      <c r="A14" s="216" t="s">
        <v>1071</v>
      </c>
      <c r="B14" s="217">
        <v>100</v>
      </c>
    </row>
    <row r="15" spans="1:3" x14ac:dyDescent="0.25">
      <c r="A15" s="215" t="s">
        <v>1072</v>
      </c>
      <c r="B15" s="217"/>
    </row>
    <row r="16" spans="1:3" ht="31.5" x14ac:dyDescent="0.25">
      <c r="A16" s="216" t="s">
        <v>1073</v>
      </c>
      <c r="B16" s="217">
        <v>100</v>
      </c>
    </row>
    <row r="17" spans="1:2" ht="47.25" x14ac:dyDescent="0.25">
      <c r="A17" s="216" t="s">
        <v>1074</v>
      </c>
      <c r="B17" s="217">
        <v>100</v>
      </c>
    </row>
    <row r="18" spans="1:2" ht="31.5" x14ac:dyDescent="0.25">
      <c r="A18" s="216" t="s">
        <v>1075</v>
      </c>
      <c r="B18" s="217">
        <v>100</v>
      </c>
    </row>
    <row r="19" spans="1:2" ht="31.5" x14ac:dyDescent="0.25">
      <c r="A19" s="216" t="s">
        <v>1076</v>
      </c>
      <c r="B19" s="217">
        <v>100</v>
      </c>
    </row>
    <row r="20" spans="1:2" x14ac:dyDescent="0.25">
      <c r="A20" s="216" t="s">
        <v>1077</v>
      </c>
      <c r="B20" s="217">
        <v>100</v>
      </c>
    </row>
    <row r="21" spans="1:2" x14ac:dyDescent="0.25">
      <c r="A21" s="215" t="s">
        <v>1078</v>
      </c>
      <c r="B21" s="217"/>
    </row>
    <row r="22" spans="1:2" ht="31.5" x14ac:dyDescent="0.25">
      <c r="A22" s="216" t="s">
        <v>1079</v>
      </c>
      <c r="B22" s="217">
        <v>100</v>
      </c>
    </row>
    <row r="23" spans="1:2" x14ac:dyDescent="0.25">
      <c r="A23" s="215" t="s">
        <v>1080</v>
      </c>
      <c r="B23" s="217"/>
    </row>
    <row r="24" spans="1:2" ht="117" customHeight="1" x14ac:dyDescent="0.25">
      <c r="A24" s="216" t="s">
        <v>1081</v>
      </c>
      <c r="B24" s="217">
        <v>100</v>
      </c>
    </row>
    <row r="25" spans="1:2" ht="110.25" x14ac:dyDescent="0.25">
      <c r="A25" s="216" t="s">
        <v>1082</v>
      </c>
      <c r="B25" s="217">
        <v>100</v>
      </c>
    </row>
    <row r="26" spans="1:2" ht="47.25" x14ac:dyDescent="0.25">
      <c r="A26" s="216" t="s">
        <v>1083</v>
      </c>
      <c r="B26" s="217">
        <v>100</v>
      </c>
    </row>
    <row r="27" spans="1:2" ht="18" customHeight="1" x14ac:dyDescent="0.25">
      <c r="A27" s="215" t="s">
        <v>1084</v>
      </c>
      <c r="B27" s="217"/>
    </row>
    <row r="28" spans="1:2" x14ac:dyDescent="0.25">
      <c r="A28" s="216" t="s">
        <v>1085</v>
      </c>
      <c r="B28" s="217">
        <v>100</v>
      </c>
    </row>
    <row r="29" spans="1:2" ht="51.75" customHeight="1" x14ac:dyDescent="0.25">
      <c r="A29" s="216" t="s">
        <v>1086</v>
      </c>
      <c r="B29" s="217">
        <v>100</v>
      </c>
    </row>
    <row r="30" spans="1:2" ht="16.5" customHeight="1" x14ac:dyDescent="0.25">
      <c r="A30" s="216" t="s">
        <v>1087</v>
      </c>
      <c r="B30" s="217">
        <v>100</v>
      </c>
    </row>
    <row r="31" spans="1:2" ht="16.5" customHeight="1" x14ac:dyDescent="0.25">
      <c r="A31" s="216" t="s">
        <v>1088</v>
      </c>
      <c r="B31" s="217">
        <v>100</v>
      </c>
    </row>
    <row r="32" spans="1:2" ht="16.5" customHeight="1" x14ac:dyDescent="0.25">
      <c r="A32" s="216" t="s">
        <v>1089</v>
      </c>
      <c r="B32" s="217">
        <v>100</v>
      </c>
    </row>
    <row r="33" spans="1:2" ht="52.5" customHeight="1" x14ac:dyDescent="0.25">
      <c r="A33" s="216" t="s">
        <v>1090</v>
      </c>
      <c r="B33" s="217">
        <v>100</v>
      </c>
    </row>
    <row r="34" spans="1:2" ht="36.75" customHeight="1" x14ac:dyDescent="0.25">
      <c r="A34" s="215" t="s">
        <v>1091</v>
      </c>
      <c r="B34" s="214"/>
    </row>
    <row r="35" spans="1:2" x14ac:dyDescent="0.25">
      <c r="A35" s="216" t="s">
        <v>1092</v>
      </c>
      <c r="B35" s="217">
        <v>100</v>
      </c>
    </row>
    <row r="36" spans="1:2" ht="17.25" customHeight="1" x14ac:dyDescent="0.25">
      <c r="A36" s="216" t="s">
        <v>1093</v>
      </c>
      <c r="B36" s="217">
        <v>100</v>
      </c>
    </row>
    <row r="37" spans="1:2" ht="19.5" customHeight="1" x14ac:dyDescent="0.25">
      <c r="A37" s="216" t="s">
        <v>1094</v>
      </c>
      <c r="B37" s="217">
        <v>100</v>
      </c>
    </row>
    <row r="38" spans="1:2" ht="16.5" customHeight="1" x14ac:dyDescent="0.25">
      <c r="A38" s="216" t="s">
        <v>1095</v>
      </c>
      <c r="B38" s="217">
        <v>100</v>
      </c>
    </row>
    <row r="39" spans="1:2" ht="19.5" customHeight="1" x14ac:dyDescent="0.25">
      <c r="A39" s="216" t="s">
        <v>1096</v>
      </c>
      <c r="B39" s="217">
        <v>100</v>
      </c>
    </row>
    <row r="40" spans="1:2" ht="34.5" customHeight="1" x14ac:dyDescent="0.25">
      <c r="A40" s="215" t="s">
        <v>1097</v>
      </c>
      <c r="B40" s="214"/>
    </row>
    <row r="41" spans="1:2" ht="35.25" customHeight="1" x14ac:dyDescent="0.25">
      <c r="A41" s="216" t="s">
        <v>1098</v>
      </c>
      <c r="B41" s="217">
        <v>100</v>
      </c>
    </row>
    <row r="42" spans="1:2" x14ac:dyDescent="0.25">
      <c r="A42" s="215" t="s">
        <v>1099</v>
      </c>
      <c r="B42" s="214"/>
    </row>
    <row r="43" spans="1:2" ht="31.5" x14ac:dyDescent="0.25">
      <c r="A43" s="216" t="s">
        <v>1100</v>
      </c>
      <c r="B43" s="217">
        <v>100</v>
      </c>
    </row>
    <row r="44" spans="1:2" ht="18.75" customHeight="1" x14ac:dyDescent="0.25">
      <c r="A44" s="215" t="s">
        <v>1101</v>
      </c>
      <c r="B44" s="214"/>
    </row>
    <row r="45" spans="1:2" ht="17.25" customHeight="1" x14ac:dyDescent="0.25">
      <c r="A45" s="216" t="s">
        <v>1096</v>
      </c>
      <c r="B45" s="217">
        <v>100</v>
      </c>
    </row>
    <row r="46" spans="1:2" ht="63" x14ac:dyDescent="0.25">
      <c r="A46" s="215" t="s">
        <v>1102</v>
      </c>
      <c r="B46" s="214"/>
    </row>
    <row r="47" spans="1:2" ht="78.75" x14ac:dyDescent="0.25">
      <c r="A47" s="216" t="s">
        <v>1103</v>
      </c>
      <c r="B47" s="217">
        <v>100</v>
      </c>
    </row>
    <row r="48" spans="1:2" ht="31.5" x14ac:dyDescent="0.25">
      <c r="A48" s="216" t="s">
        <v>1104</v>
      </c>
      <c r="B48" s="217">
        <v>100</v>
      </c>
    </row>
    <row r="49" spans="1:2" ht="47.25" x14ac:dyDescent="0.25">
      <c r="A49" s="215" t="s">
        <v>1105</v>
      </c>
      <c r="B49" s="214"/>
    </row>
    <row r="50" spans="1:2" ht="63" x14ac:dyDescent="0.25">
      <c r="A50" s="216" t="s">
        <v>1106</v>
      </c>
      <c r="B50" s="217">
        <v>100</v>
      </c>
    </row>
    <row r="51" spans="1:2" ht="31.5" x14ac:dyDescent="0.25">
      <c r="A51" s="215" t="s">
        <v>1107</v>
      </c>
      <c r="B51" s="214"/>
    </row>
    <row r="52" spans="1:2" ht="31.5" x14ac:dyDescent="0.25">
      <c r="A52" s="216" t="s">
        <v>1108</v>
      </c>
      <c r="B52" s="217">
        <v>100</v>
      </c>
    </row>
  </sheetData>
  <mergeCells count="2">
    <mergeCell ref="A1:B1"/>
    <mergeCell ref="A2:B2"/>
  </mergeCells>
  <pageMargins left="0.86614173228346458" right="0.23622047244094491" top="0.23622047244094491" bottom="0.23622047244094491" header="0.23622047244094491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4"/>
  <sheetViews>
    <sheetView zoomScaleNormal="100" workbookViewId="0">
      <selection activeCell="E2" sqref="E2"/>
    </sheetView>
  </sheetViews>
  <sheetFormatPr defaultRowHeight="15" x14ac:dyDescent="0.25"/>
  <cols>
    <col min="1" max="1" width="29.42578125" customWidth="1"/>
    <col min="2" max="2" width="84" style="267" customWidth="1"/>
    <col min="3" max="3" width="14.5703125" style="268" customWidth="1"/>
    <col min="4" max="5" width="13.7109375" customWidth="1"/>
    <col min="253" max="253" width="29.42578125" customWidth="1"/>
    <col min="254" max="254" width="56.5703125" customWidth="1"/>
    <col min="255" max="255" width="14.5703125" customWidth="1"/>
    <col min="256" max="256" width="13.7109375" customWidth="1"/>
    <col min="257" max="257" width="13.42578125" customWidth="1"/>
    <col min="258" max="258" width="13.7109375" customWidth="1"/>
    <col min="259" max="259" width="13.28515625" customWidth="1"/>
    <col min="260" max="260" width="14.5703125" customWidth="1"/>
    <col min="261" max="261" width="14.42578125" customWidth="1"/>
    <col min="509" max="509" width="29.42578125" customWidth="1"/>
    <col min="510" max="510" width="56.5703125" customWidth="1"/>
    <col min="511" max="511" width="14.5703125" customWidth="1"/>
    <col min="512" max="512" width="13.7109375" customWidth="1"/>
    <col min="513" max="513" width="13.42578125" customWidth="1"/>
    <col min="514" max="514" width="13.7109375" customWidth="1"/>
    <col min="515" max="515" width="13.28515625" customWidth="1"/>
    <col min="516" max="516" width="14.5703125" customWidth="1"/>
    <col min="517" max="517" width="14.42578125" customWidth="1"/>
    <col min="765" max="765" width="29.42578125" customWidth="1"/>
    <col min="766" max="766" width="56.5703125" customWidth="1"/>
    <col min="767" max="767" width="14.5703125" customWidth="1"/>
    <col min="768" max="768" width="13.7109375" customWidth="1"/>
    <col min="769" max="769" width="13.42578125" customWidth="1"/>
    <col min="770" max="770" width="13.7109375" customWidth="1"/>
    <col min="771" max="771" width="13.28515625" customWidth="1"/>
    <col min="772" max="772" width="14.5703125" customWidth="1"/>
    <col min="773" max="773" width="14.42578125" customWidth="1"/>
    <col min="1021" max="1021" width="29.42578125" customWidth="1"/>
    <col min="1022" max="1022" width="56.5703125" customWidth="1"/>
    <col min="1023" max="1023" width="14.5703125" customWidth="1"/>
    <col min="1024" max="1024" width="13.7109375" customWidth="1"/>
    <col min="1025" max="1025" width="13.42578125" customWidth="1"/>
    <col min="1026" max="1026" width="13.7109375" customWidth="1"/>
    <col min="1027" max="1027" width="13.28515625" customWidth="1"/>
    <col min="1028" max="1028" width="14.5703125" customWidth="1"/>
    <col min="1029" max="1029" width="14.42578125" customWidth="1"/>
    <col min="1277" max="1277" width="29.42578125" customWidth="1"/>
    <col min="1278" max="1278" width="56.5703125" customWidth="1"/>
    <col min="1279" max="1279" width="14.5703125" customWidth="1"/>
    <col min="1280" max="1280" width="13.7109375" customWidth="1"/>
    <col min="1281" max="1281" width="13.42578125" customWidth="1"/>
    <col min="1282" max="1282" width="13.7109375" customWidth="1"/>
    <col min="1283" max="1283" width="13.28515625" customWidth="1"/>
    <col min="1284" max="1284" width="14.5703125" customWidth="1"/>
    <col min="1285" max="1285" width="14.42578125" customWidth="1"/>
    <col min="1533" max="1533" width="29.42578125" customWidth="1"/>
    <col min="1534" max="1534" width="56.5703125" customWidth="1"/>
    <col min="1535" max="1535" width="14.5703125" customWidth="1"/>
    <col min="1536" max="1536" width="13.7109375" customWidth="1"/>
    <col min="1537" max="1537" width="13.42578125" customWidth="1"/>
    <col min="1538" max="1538" width="13.7109375" customWidth="1"/>
    <col min="1539" max="1539" width="13.28515625" customWidth="1"/>
    <col min="1540" max="1540" width="14.5703125" customWidth="1"/>
    <col min="1541" max="1541" width="14.42578125" customWidth="1"/>
    <col min="1789" max="1789" width="29.42578125" customWidth="1"/>
    <col min="1790" max="1790" width="56.5703125" customWidth="1"/>
    <col min="1791" max="1791" width="14.5703125" customWidth="1"/>
    <col min="1792" max="1792" width="13.7109375" customWidth="1"/>
    <col min="1793" max="1793" width="13.42578125" customWidth="1"/>
    <col min="1794" max="1794" width="13.7109375" customWidth="1"/>
    <col min="1795" max="1795" width="13.28515625" customWidth="1"/>
    <col min="1796" max="1796" width="14.5703125" customWidth="1"/>
    <col min="1797" max="1797" width="14.42578125" customWidth="1"/>
    <col min="2045" max="2045" width="29.42578125" customWidth="1"/>
    <col min="2046" max="2046" width="56.5703125" customWidth="1"/>
    <col min="2047" max="2047" width="14.5703125" customWidth="1"/>
    <col min="2048" max="2048" width="13.7109375" customWidth="1"/>
    <col min="2049" max="2049" width="13.42578125" customWidth="1"/>
    <col min="2050" max="2050" width="13.7109375" customWidth="1"/>
    <col min="2051" max="2051" width="13.28515625" customWidth="1"/>
    <col min="2052" max="2052" width="14.5703125" customWidth="1"/>
    <col min="2053" max="2053" width="14.42578125" customWidth="1"/>
    <col min="2301" max="2301" width="29.42578125" customWidth="1"/>
    <col min="2302" max="2302" width="56.5703125" customWidth="1"/>
    <col min="2303" max="2303" width="14.5703125" customWidth="1"/>
    <col min="2304" max="2304" width="13.7109375" customWidth="1"/>
    <col min="2305" max="2305" width="13.42578125" customWidth="1"/>
    <col min="2306" max="2306" width="13.7109375" customWidth="1"/>
    <col min="2307" max="2307" width="13.28515625" customWidth="1"/>
    <col min="2308" max="2308" width="14.5703125" customWidth="1"/>
    <col min="2309" max="2309" width="14.42578125" customWidth="1"/>
    <col min="2557" max="2557" width="29.42578125" customWidth="1"/>
    <col min="2558" max="2558" width="56.5703125" customWidth="1"/>
    <col min="2559" max="2559" width="14.5703125" customWidth="1"/>
    <col min="2560" max="2560" width="13.7109375" customWidth="1"/>
    <col min="2561" max="2561" width="13.42578125" customWidth="1"/>
    <col min="2562" max="2562" width="13.7109375" customWidth="1"/>
    <col min="2563" max="2563" width="13.28515625" customWidth="1"/>
    <col min="2564" max="2564" width="14.5703125" customWidth="1"/>
    <col min="2565" max="2565" width="14.42578125" customWidth="1"/>
    <col min="2813" max="2813" width="29.42578125" customWidth="1"/>
    <col min="2814" max="2814" width="56.5703125" customWidth="1"/>
    <col min="2815" max="2815" width="14.5703125" customWidth="1"/>
    <col min="2816" max="2816" width="13.7109375" customWidth="1"/>
    <col min="2817" max="2817" width="13.42578125" customWidth="1"/>
    <col min="2818" max="2818" width="13.7109375" customWidth="1"/>
    <col min="2819" max="2819" width="13.28515625" customWidth="1"/>
    <col min="2820" max="2820" width="14.5703125" customWidth="1"/>
    <col min="2821" max="2821" width="14.42578125" customWidth="1"/>
    <col min="3069" max="3069" width="29.42578125" customWidth="1"/>
    <col min="3070" max="3070" width="56.5703125" customWidth="1"/>
    <col min="3071" max="3071" width="14.5703125" customWidth="1"/>
    <col min="3072" max="3072" width="13.7109375" customWidth="1"/>
    <col min="3073" max="3073" width="13.42578125" customWidth="1"/>
    <col min="3074" max="3074" width="13.7109375" customWidth="1"/>
    <col min="3075" max="3075" width="13.28515625" customWidth="1"/>
    <col min="3076" max="3076" width="14.5703125" customWidth="1"/>
    <col min="3077" max="3077" width="14.42578125" customWidth="1"/>
    <col min="3325" max="3325" width="29.42578125" customWidth="1"/>
    <col min="3326" max="3326" width="56.5703125" customWidth="1"/>
    <col min="3327" max="3327" width="14.5703125" customWidth="1"/>
    <col min="3328" max="3328" width="13.7109375" customWidth="1"/>
    <col min="3329" max="3329" width="13.42578125" customWidth="1"/>
    <col min="3330" max="3330" width="13.7109375" customWidth="1"/>
    <col min="3331" max="3331" width="13.28515625" customWidth="1"/>
    <col min="3332" max="3332" width="14.5703125" customWidth="1"/>
    <col min="3333" max="3333" width="14.42578125" customWidth="1"/>
    <col min="3581" max="3581" width="29.42578125" customWidth="1"/>
    <col min="3582" max="3582" width="56.5703125" customWidth="1"/>
    <col min="3583" max="3583" width="14.5703125" customWidth="1"/>
    <col min="3584" max="3584" width="13.7109375" customWidth="1"/>
    <col min="3585" max="3585" width="13.42578125" customWidth="1"/>
    <col min="3586" max="3586" width="13.7109375" customWidth="1"/>
    <col min="3587" max="3587" width="13.28515625" customWidth="1"/>
    <col min="3588" max="3588" width="14.5703125" customWidth="1"/>
    <col min="3589" max="3589" width="14.42578125" customWidth="1"/>
    <col min="3837" max="3837" width="29.42578125" customWidth="1"/>
    <col min="3838" max="3838" width="56.5703125" customWidth="1"/>
    <col min="3839" max="3839" width="14.5703125" customWidth="1"/>
    <col min="3840" max="3840" width="13.7109375" customWidth="1"/>
    <col min="3841" max="3841" width="13.42578125" customWidth="1"/>
    <col min="3842" max="3842" width="13.7109375" customWidth="1"/>
    <col min="3843" max="3843" width="13.28515625" customWidth="1"/>
    <col min="3844" max="3844" width="14.5703125" customWidth="1"/>
    <col min="3845" max="3845" width="14.42578125" customWidth="1"/>
    <col min="4093" max="4093" width="29.42578125" customWidth="1"/>
    <col min="4094" max="4094" width="56.5703125" customWidth="1"/>
    <col min="4095" max="4095" width="14.5703125" customWidth="1"/>
    <col min="4096" max="4096" width="13.7109375" customWidth="1"/>
    <col min="4097" max="4097" width="13.42578125" customWidth="1"/>
    <col min="4098" max="4098" width="13.7109375" customWidth="1"/>
    <col min="4099" max="4099" width="13.28515625" customWidth="1"/>
    <col min="4100" max="4100" width="14.5703125" customWidth="1"/>
    <col min="4101" max="4101" width="14.42578125" customWidth="1"/>
    <col min="4349" max="4349" width="29.42578125" customWidth="1"/>
    <col min="4350" max="4350" width="56.5703125" customWidth="1"/>
    <col min="4351" max="4351" width="14.5703125" customWidth="1"/>
    <col min="4352" max="4352" width="13.7109375" customWidth="1"/>
    <col min="4353" max="4353" width="13.42578125" customWidth="1"/>
    <col min="4354" max="4354" width="13.7109375" customWidth="1"/>
    <col min="4355" max="4355" width="13.28515625" customWidth="1"/>
    <col min="4356" max="4356" width="14.5703125" customWidth="1"/>
    <col min="4357" max="4357" width="14.42578125" customWidth="1"/>
    <col min="4605" max="4605" width="29.42578125" customWidth="1"/>
    <col min="4606" max="4606" width="56.5703125" customWidth="1"/>
    <col min="4607" max="4607" width="14.5703125" customWidth="1"/>
    <col min="4608" max="4608" width="13.7109375" customWidth="1"/>
    <col min="4609" max="4609" width="13.42578125" customWidth="1"/>
    <col min="4610" max="4610" width="13.7109375" customWidth="1"/>
    <col min="4611" max="4611" width="13.28515625" customWidth="1"/>
    <col min="4612" max="4612" width="14.5703125" customWidth="1"/>
    <col min="4613" max="4613" width="14.42578125" customWidth="1"/>
    <col min="4861" max="4861" width="29.42578125" customWidth="1"/>
    <col min="4862" max="4862" width="56.5703125" customWidth="1"/>
    <col min="4863" max="4863" width="14.5703125" customWidth="1"/>
    <col min="4864" max="4864" width="13.7109375" customWidth="1"/>
    <col min="4865" max="4865" width="13.42578125" customWidth="1"/>
    <col min="4866" max="4866" width="13.7109375" customWidth="1"/>
    <col min="4867" max="4867" width="13.28515625" customWidth="1"/>
    <col min="4868" max="4868" width="14.5703125" customWidth="1"/>
    <col min="4869" max="4869" width="14.42578125" customWidth="1"/>
    <col min="5117" max="5117" width="29.42578125" customWidth="1"/>
    <col min="5118" max="5118" width="56.5703125" customWidth="1"/>
    <col min="5119" max="5119" width="14.5703125" customWidth="1"/>
    <col min="5120" max="5120" width="13.7109375" customWidth="1"/>
    <col min="5121" max="5121" width="13.42578125" customWidth="1"/>
    <col min="5122" max="5122" width="13.7109375" customWidth="1"/>
    <col min="5123" max="5123" width="13.28515625" customWidth="1"/>
    <col min="5124" max="5124" width="14.5703125" customWidth="1"/>
    <col min="5125" max="5125" width="14.42578125" customWidth="1"/>
    <col min="5373" max="5373" width="29.42578125" customWidth="1"/>
    <col min="5374" max="5374" width="56.5703125" customWidth="1"/>
    <col min="5375" max="5375" width="14.5703125" customWidth="1"/>
    <col min="5376" max="5376" width="13.7109375" customWidth="1"/>
    <col min="5377" max="5377" width="13.42578125" customWidth="1"/>
    <col min="5378" max="5378" width="13.7109375" customWidth="1"/>
    <col min="5379" max="5379" width="13.28515625" customWidth="1"/>
    <col min="5380" max="5380" width="14.5703125" customWidth="1"/>
    <col min="5381" max="5381" width="14.42578125" customWidth="1"/>
    <col min="5629" max="5629" width="29.42578125" customWidth="1"/>
    <col min="5630" max="5630" width="56.5703125" customWidth="1"/>
    <col min="5631" max="5631" width="14.5703125" customWidth="1"/>
    <col min="5632" max="5632" width="13.7109375" customWidth="1"/>
    <col min="5633" max="5633" width="13.42578125" customWidth="1"/>
    <col min="5634" max="5634" width="13.7109375" customWidth="1"/>
    <col min="5635" max="5635" width="13.28515625" customWidth="1"/>
    <col min="5636" max="5636" width="14.5703125" customWidth="1"/>
    <col min="5637" max="5637" width="14.42578125" customWidth="1"/>
    <col min="5885" max="5885" width="29.42578125" customWidth="1"/>
    <col min="5886" max="5886" width="56.5703125" customWidth="1"/>
    <col min="5887" max="5887" width="14.5703125" customWidth="1"/>
    <col min="5888" max="5888" width="13.7109375" customWidth="1"/>
    <col min="5889" max="5889" width="13.42578125" customWidth="1"/>
    <col min="5890" max="5890" width="13.7109375" customWidth="1"/>
    <col min="5891" max="5891" width="13.28515625" customWidth="1"/>
    <col min="5892" max="5892" width="14.5703125" customWidth="1"/>
    <col min="5893" max="5893" width="14.42578125" customWidth="1"/>
    <col min="6141" max="6141" width="29.42578125" customWidth="1"/>
    <col min="6142" max="6142" width="56.5703125" customWidth="1"/>
    <col min="6143" max="6143" width="14.5703125" customWidth="1"/>
    <col min="6144" max="6144" width="13.7109375" customWidth="1"/>
    <col min="6145" max="6145" width="13.42578125" customWidth="1"/>
    <col min="6146" max="6146" width="13.7109375" customWidth="1"/>
    <col min="6147" max="6147" width="13.28515625" customWidth="1"/>
    <col min="6148" max="6148" width="14.5703125" customWidth="1"/>
    <col min="6149" max="6149" width="14.42578125" customWidth="1"/>
    <col min="6397" max="6397" width="29.42578125" customWidth="1"/>
    <col min="6398" max="6398" width="56.5703125" customWidth="1"/>
    <col min="6399" max="6399" width="14.5703125" customWidth="1"/>
    <col min="6400" max="6400" width="13.7109375" customWidth="1"/>
    <col min="6401" max="6401" width="13.42578125" customWidth="1"/>
    <col min="6402" max="6402" width="13.7109375" customWidth="1"/>
    <col min="6403" max="6403" width="13.28515625" customWidth="1"/>
    <col min="6404" max="6404" width="14.5703125" customWidth="1"/>
    <col min="6405" max="6405" width="14.42578125" customWidth="1"/>
    <col min="6653" max="6653" width="29.42578125" customWidth="1"/>
    <col min="6654" max="6654" width="56.5703125" customWidth="1"/>
    <col min="6655" max="6655" width="14.5703125" customWidth="1"/>
    <col min="6656" max="6656" width="13.7109375" customWidth="1"/>
    <col min="6657" max="6657" width="13.42578125" customWidth="1"/>
    <col min="6658" max="6658" width="13.7109375" customWidth="1"/>
    <col min="6659" max="6659" width="13.28515625" customWidth="1"/>
    <col min="6660" max="6660" width="14.5703125" customWidth="1"/>
    <col min="6661" max="6661" width="14.42578125" customWidth="1"/>
    <col min="6909" max="6909" width="29.42578125" customWidth="1"/>
    <col min="6910" max="6910" width="56.5703125" customWidth="1"/>
    <col min="6911" max="6911" width="14.5703125" customWidth="1"/>
    <col min="6912" max="6912" width="13.7109375" customWidth="1"/>
    <col min="6913" max="6913" width="13.42578125" customWidth="1"/>
    <col min="6914" max="6914" width="13.7109375" customWidth="1"/>
    <col min="6915" max="6915" width="13.28515625" customWidth="1"/>
    <col min="6916" max="6916" width="14.5703125" customWidth="1"/>
    <col min="6917" max="6917" width="14.42578125" customWidth="1"/>
    <col min="7165" max="7165" width="29.42578125" customWidth="1"/>
    <col min="7166" max="7166" width="56.5703125" customWidth="1"/>
    <col min="7167" max="7167" width="14.5703125" customWidth="1"/>
    <col min="7168" max="7168" width="13.7109375" customWidth="1"/>
    <col min="7169" max="7169" width="13.42578125" customWidth="1"/>
    <col min="7170" max="7170" width="13.7109375" customWidth="1"/>
    <col min="7171" max="7171" width="13.28515625" customWidth="1"/>
    <col min="7172" max="7172" width="14.5703125" customWidth="1"/>
    <col min="7173" max="7173" width="14.42578125" customWidth="1"/>
    <col min="7421" max="7421" width="29.42578125" customWidth="1"/>
    <col min="7422" max="7422" width="56.5703125" customWidth="1"/>
    <col min="7423" max="7423" width="14.5703125" customWidth="1"/>
    <col min="7424" max="7424" width="13.7109375" customWidth="1"/>
    <col min="7425" max="7425" width="13.42578125" customWidth="1"/>
    <col min="7426" max="7426" width="13.7109375" customWidth="1"/>
    <col min="7427" max="7427" width="13.28515625" customWidth="1"/>
    <col min="7428" max="7428" width="14.5703125" customWidth="1"/>
    <col min="7429" max="7429" width="14.42578125" customWidth="1"/>
    <col min="7677" max="7677" width="29.42578125" customWidth="1"/>
    <col min="7678" max="7678" width="56.5703125" customWidth="1"/>
    <col min="7679" max="7679" width="14.5703125" customWidth="1"/>
    <col min="7680" max="7680" width="13.7109375" customWidth="1"/>
    <col min="7681" max="7681" width="13.42578125" customWidth="1"/>
    <col min="7682" max="7682" width="13.7109375" customWidth="1"/>
    <col min="7683" max="7683" width="13.28515625" customWidth="1"/>
    <col min="7684" max="7684" width="14.5703125" customWidth="1"/>
    <col min="7685" max="7685" width="14.42578125" customWidth="1"/>
    <col min="7933" max="7933" width="29.42578125" customWidth="1"/>
    <col min="7934" max="7934" width="56.5703125" customWidth="1"/>
    <col min="7935" max="7935" width="14.5703125" customWidth="1"/>
    <col min="7936" max="7936" width="13.7109375" customWidth="1"/>
    <col min="7937" max="7937" width="13.42578125" customWidth="1"/>
    <col min="7938" max="7938" width="13.7109375" customWidth="1"/>
    <col min="7939" max="7939" width="13.28515625" customWidth="1"/>
    <col min="7940" max="7940" width="14.5703125" customWidth="1"/>
    <col min="7941" max="7941" width="14.42578125" customWidth="1"/>
    <col min="8189" max="8189" width="29.42578125" customWidth="1"/>
    <col min="8190" max="8190" width="56.5703125" customWidth="1"/>
    <col min="8191" max="8191" width="14.5703125" customWidth="1"/>
    <col min="8192" max="8192" width="13.7109375" customWidth="1"/>
    <col min="8193" max="8193" width="13.42578125" customWidth="1"/>
    <col min="8194" max="8194" width="13.7109375" customWidth="1"/>
    <col min="8195" max="8195" width="13.28515625" customWidth="1"/>
    <col min="8196" max="8196" width="14.5703125" customWidth="1"/>
    <col min="8197" max="8197" width="14.42578125" customWidth="1"/>
    <col min="8445" max="8445" width="29.42578125" customWidth="1"/>
    <col min="8446" max="8446" width="56.5703125" customWidth="1"/>
    <col min="8447" max="8447" width="14.5703125" customWidth="1"/>
    <col min="8448" max="8448" width="13.7109375" customWidth="1"/>
    <col min="8449" max="8449" width="13.42578125" customWidth="1"/>
    <col min="8450" max="8450" width="13.7109375" customWidth="1"/>
    <col min="8451" max="8451" width="13.28515625" customWidth="1"/>
    <col min="8452" max="8452" width="14.5703125" customWidth="1"/>
    <col min="8453" max="8453" width="14.42578125" customWidth="1"/>
    <col min="8701" max="8701" width="29.42578125" customWidth="1"/>
    <col min="8702" max="8702" width="56.5703125" customWidth="1"/>
    <col min="8703" max="8703" width="14.5703125" customWidth="1"/>
    <col min="8704" max="8704" width="13.7109375" customWidth="1"/>
    <col min="8705" max="8705" width="13.42578125" customWidth="1"/>
    <col min="8706" max="8706" width="13.7109375" customWidth="1"/>
    <col min="8707" max="8707" width="13.28515625" customWidth="1"/>
    <col min="8708" max="8708" width="14.5703125" customWidth="1"/>
    <col min="8709" max="8709" width="14.42578125" customWidth="1"/>
    <col min="8957" max="8957" width="29.42578125" customWidth="1"/>
    <col min="8958" max="8958" width="56.5703125" customWidth="1"/>
    <col min="8959" max="8959" width="14.5703125" customWidth="1"/>
    <col min="8960" max="8960" width="13.7109375" customWidth="1"/>
    <col min="8961" max="8961" width="13.42578125" customWidth="1"/>
    <col min="8962" max="8962" width="13.7109375" customWidth="1"/>
    <col min="8963" max="8963" width="13.28515625" customWidth="1"/>
    <col min="8964" max="8964" width="14.5703125" customWidth="1"/>
    <col min="8965" max="8965" width="14.42578125" customWidth="1"/>
    <col min="9213" max="9213" width="29.42578125" customWidth="1"/>
    <col min="9214" max="9214" width="56.5703125" customWidth="1"/>
    <col min="9215" max="9215" width="14.5703125" customWidth="1"/>
    <col min="9216" max="9216" width="13.7109375" customWidth="1"/>
    <col min="9217" max="9217" width="13.42578125" customWidth="1"/>
    <col min="9218" max="9218" width="13.7109375" customWidth="1"/>
    <col min="9219" max="9219" width="13.28515625" customWidth="1"/>
    <col min="9220" max="9220" width="14.5703125" customWidth="1"/>
    <col min="9221" max="9221" width="14.42578125" customWidth="1"/>
    <col min="9469" max="9469" width="29.42578125" customWidth="1"/>
    <col min="9470" max="9470" width="56.5703125" customWidth="1"/>
    <col min="9471" max="9471" width="14.5703125" customWidth="1"/>
    <col min="9472" max="9472" width="13.7109375" customWidth="1"/>
    <col min="9473" max="9473" width="13.42578125" customWidth="1"/>
    <col min="9474" max="9474" width="13.7109375" customWidth="1"/>
    <col min="9475" max="9475" width="13.28515625" customWidth="1"/>
    <col min="9476" max="9476" width="14.5703125" customWidth="1"/>
    <col min="9477" max="9477" width="14.42578125" customWidth="1"/>
    <col min="9725" max="9725" width="29.42578125" customWidth="1"/>
    <col min="9726" max="9726" width="56.5703125" customWidth="1"/>
    <col min="9727" max="9727" width="14.5703125" customWidth="1"/>
    <col min="9728" max="9728" width="13.7109375" customWidth="1"/>
    <col min="9729" max="9729" width="13.42578125" customWidth="1"/>
    <col min="9730" max="9730" width="13.7109375" customWidth="1"/>
    <col min="9731" max="9731" width="13.28515625" customWidth="1"/>
    <col min="9732" max="9732" width="14.5703125" customWidth="1"/>
    <col min="9733" max="9733" width="14.42578125" customWidth="1"/>
    <col min="9981" max="9981" width="29.42578125" customWidth="1"/>
    <col min="9982" max="9982" width="56.5703125" customWidth="1"/>
    <col min="9983" max="9983" width="14.5703125" customWidth="1"/>
    <col min="9984" max="9984" width="13.7109375" customWidth="1"/>
    <col min="9985" max="9985" width="13.42578125" customWidth="1"/>
    <col min="9986" max="9986" width="13.7109375" customWidth="1"/>
    <col min="9987" max="9987" width="13.28515625" customWidth="1"/>
    <col min="9988" max="9988" width="14.5703125" customWidth="1"/>
    <col min="9989" max="9989" width="14.42578125" customWidth="1"/>
    <col min="10237" max="10237" width="29.42578125" customWidth="1"/>
    <col min="10238" max="10238" width="56.5703125" customWidth="1"/>
    <col min="10239" max="10239" width="14.5703125" customWidth="1"/>
    <col min="10240" max="10240" width="13.7109375" customWidth="1"/>
    <col min="10241" max="10241" width="13.42578125" customWidth="1"/>
    <col min="10242" max="10242" width="13.7109375" customWidth="1"/>
    <col min="10243" max="10243" width="13.28515625" customWidth="1"/>
    <col min="10244" max="10244" width="14.5703125" customWidth="1"/>
    <col min="10245" max="10245" width="14.42578125" customWidth="1"/>
    <col min="10493" max="10493" width="29.42578125" customWidth="1"/>
    <col min="10494" max="10494" width="56.5703125" customWidth="1"/>
    <col min="10495" max="10495" width="14.5703125" customWidth="1"/>
    <col min="10496" max="10496" width="13.7109375" customWidth="1"/>
    <col min="10497" max="10497" width="13.42578125" customWidth="1"/>
    <col min="10498" max="10498" width="13.7109375" customWidth="1"/>
    <col min="10499" max="10499" width="13.28515625" customWidth="1"/>
    <col min="10500" max="10500" width="14.5703125" customWidth="1"/>
    <col min="10501" max="10501" width="14.42578125" customWidth="1"/>
    <col min="10749" max="10749" width="29.42578125" customWidth="1"/>
    <col min="10750" max="10750" width="56.5703125" customWidth="1"/>
    <col min="10751" max="10751" width="14.5703125" customWidth="1"/>
    <col min="10752" max="10752" width="13.7109375" customWidth="1"/>
    <col min="10753" max="10753" width="13.42578125" customWidth="1"/>
    <col min="10754" max="10754" width="13.7109375" customWidth="1"/>
    <col min="10755" max="10755" width="13.28515625" customWidth="1"/>
    <col min="10756" max="10756" width="14.5703125" customWidth="1"/>
    <col min="10757" max="10757" width="14.42578125" customWidth="1"/>
    <col min="11005" max="11005" width="29.42578125" customWidth="1"/>
    <col min="11006" max="11006" width="56.5703125" customWidth="1"/>
    <col min="11007" max="11007" width="14.5703125" customWidth="1"/>
    <col min="11008" max="11008" width="13.7109375" customWidth="1"/>
    <col min="11009" max="11009" width="13.42578125" customWidth="1"/>
    <col min="11010" max="11010" width="13.7109375" customWidth="1"/>
    <col min="11011" max="11011" width="13.28515625" customWidth="1"/>
    <col min="11012" max="11012" width="14.5703125" customWidth="1"/>
    <col min="11013" max="11013" width="14.42578125" customWidth="1"/>
    <col min="11261" max="11261" width="29.42578125" customWidth="1"/>
    <col min="11262" max="11262" width="56.5703125" customWidth="1"/>
    <col min="11263" max="11263" width="14.5703125" customWidth="1"/>
    <col min="11264" max="11264" width="13.7109375" customWidth="1"/>
    <col min="11265" max="11265" width="13.42578125" customWidth="1"/>
    <col min="11266" max="11266" width="13.7109375" customWidth="1"/>
    <col min="11267" max="11267" width="13.28515625" customWidth="1"/>
    <col min="11268" max="11268" width="14.5703125" customWidth="1"/>
    <col min="11269" max="11269" width="14.42578125" customWidth="1"/>
    <col min="11517" max="11517" width="29.42578125" customWidth="1"/>
    <col min="11518" max="11518" width="56.5703125" customWidth="1"/>
    <col min="11519" max="11519" width="14.5703125" customWidth="1"/>
    <col min="11520" max="11520" width="13.7109375" customWidth="1"/>
    <col min="11521" max="11521" width="13.42578125" customWidth="1"/>
    <col min="11522" max="11522" width="13.7109375" customWidth="1"/>
    <col min="11523" max="11523" width="13.28515625" customWidth="1"/>
    <col min="11524" max="11524" width="14.5703125" customWidth="1"/>
    <col min="11525" max="11525" width="14.42578125" customWidth="1"/>
    <col min="11773" max="11773" width="29.42578125" customWidth="1"/>
    <col min="11774" max="11774" width="56.5703125" customWidth="1"/>
    <col min="11775" max="11775" width="14.5703125" customWidth="1"/>
    <col min="11776" max="11776" width="13.7109375" customWidth="1"/>
    <col min="11777" max="11777" width="13.42578125" customWidth="1"/>
    <col min="11778" max="11778" width="13.7109375" customWidth="1"/>
    <col min="11779" max="11779" width="13.28515625" customWidth="1"/>
    <col min="11780" max="11780" width="14.5703125" customWidth="1"/>
    <col min="11781" max="11781" width="14.42578125" customWidth="1"/>
    <col min="12029" max="12029" width="29.42578125" customWidth="1"/>
    <col min="12030" max="12030" width="56.5703125" customWidth="1"/>
    <col min="12031" max="12031" width="14.5703125" customWidth="1"/>
    <col min="12032" max="12032" width="13.7109375" customWidth="1"/>
    <col min="12033" max="12033" width="13.42578125" customWidth="1"/>
    <col min="12034" max="12034" width="13.7109375" customWidth="1"/>
    <col min="12035" max="12035" width="13.28515625" customWidth="1"/>
    <col min="12036" max="12036" width="14.5703125" customWidth="1"/>
    <col min="12037" max="12037" width="14.42578125" customWidth="1"/>
    <col min="12285" max="12285" width="29.42578125" customWidth="1"/>
    <col min="12286" max="12286" width="56.5703125" customWidth="1"/>
    <col min="12287" max="12287" width="14.5703125" customWidth="1"/>
    <col min="12288" max="12288" width="13.7109375" customWidth="1"/>
    <col min="12289" max="12289" width="13.42578125" customWidth="1"/>
    <col min="12290" max="12290" width="13.7109375" customWidth="1"/>
    <col min="12291" max="12291" width="13.28515625" customWidth="1"/>
    <col min="12292" max="12292" width="14.5703125" customWidth="1"/>
    <col min="12293" max="12293" width="14.42578125" customWidth="1"/>
    <col min="12541" max="12541" width="29.42578125" customWidth="1"/>
    <col min="12542" max="12542" width="56.5703125" customWidth="1"/>
    <col min="12543" max="12543" width="14.5703125" customWidth="1"/>
    <col min="12544" max="12544" width="13.7109375" customWidth="1"/>
    <col min="12545" max="12545" width="13.42578125" customWidth="1"/>
    <col min="12546" max="12546" width="13.7109375" customWidth="1"/>
    <col min="12547" max="12547" width="13.28515625" customWidth="1"/>
    <col min="12548" max="12548" width="14.5703125" customWidth="1"/>
    <col min="12549" max="12549" width="14.42578125" customWidth="1"/>
    <col min="12797" max="12797" width="29.42578125" customWidth="1"/>
    <col min="12798" max="12798" width="56.5703125" customWidth="1"/>
    <col min="12799" max="12799" width="14.5703125" customWidth="1"/>
    <col min="12800" max="12800" width="13.7109375" customWidth="1"/>
    <col min="12801" max="12801" width="13.42578125" customWidth="1"/>
    <col min="12802" max="12802" width="13.7109375" customWidth="1"/>
    <col min="12803" max="12803" width="13.28515625" customWidth="1"/>
    <col min="12804" max="12804" width="14.5703125" customWidth="1"/>
    <col min="12805" max="12805" width="14.42578125" customWidth="1"/>
    <col min="13053" max="13053" width="29.42578125" customWidth="1"/>
    <col min="13054" max="13054" width="56.5703125" customWidth="1"/>
    <col min="13055" max="13055" width="14.5703125" customWidth="1"/>
    <col min="13056" max="13056" width="13.7109375" customWidth="1"/>
    <col min="13057" max="13057" width="13.42578125" customWidth="1"/>
    <col min="13058" max="13058" width="13.7109375" customWidth="1"/>
    <col min="13059" max="13059" width="13.28515625" customWidth="1"/>
    <col min="13060" max="13060" width="14.5703125" customWidth="1"/>
    <col min="13061" max="13061" width="14.42578125" customWidth="1"/>
    <col min="13309" max="13309" width="29.42578125" customWidth="1"/>
    <col min="13310" max="13310" width="56.5703125" customWidth="1"/>
    <col min="13311" max="13311" width="14.5703125" customWidth="1"/>
    <col min="13312" max="13312" width="13.7109375" customWidth="1"/>
    <col min="13313" max="13313" width="13.42578125" customWidth="1"/>
    <col min="13314" max="13314" width="13.7109375" customWidth="1"/>
    <col min="13315" max="13315" width="13.28515625" customWidth="1"/>
    <col min="13316" max="13316" width="14.5703125" customWidth="1"/>
    <col min="13317" max="13317" width="14.42578125" customWidth="1"/>
    <col min="13565" max="13565" width="29.42578125" customWidth="1"/>
    <col min="13566" max="13566" width="56.5703125" customWidth="1"/>
    <col min="13567" max="13567" width="14.5703125" customWidth="1"/>
    <col min="13568" max="13568" width="13.7109375" customWidth="1"/>
    <col min="13569" max="13569" width="13.42578125" customWidth="1"/>
    <col min="13570" max="13570" width="13.7109375" customWidth="1"/>
    <col min="13571" max="13571" width="13.28515625" customWidth="1"/>
    <col min="13572" max="13572" width="14.5703125" customWidth="1"/>
    <col min="13573" max="13573" width="14.42578125" customWidth="1"/>
    <col min="13821" max="13821" width="29.42578125" customWidth="1"/>
    <col min="13822" max="13822" width="56.5703125" customWidth="1"/>
    <col min="13823" max="13823" width="14.5703125" customWidth="1"/>
    <col min="13824" max="13824" width="13.7109375" customWidth="1"/>
    <col min="13825" max="13825" width="13.42578125" customWidth="1"/>
    <col min="13826" max="13826" width="13.7109375" customWidth="1"/>
    <col min="13827" max="13827" width="13.28515625" customWidth="1"/>
    <col min="13828" max="13828" width="14.5703125" customWidth="1"/>
    <col min="13829" max="13829" width="14.42578125" customWidth="1"/>
    <col min="14077" max="14077" width="29.42578125" customWidth="1"/>
    <col min="14078" max="14078" width="56.5703125" customWidth="1"/>
    <col min="14079" max="14079" width="14.5703125" customWidth="1"/>
    <col min="14080" max="14080" width="13.7109375" customWidth="1"/>
    <col min="14081" max="14081" width="13.42578125" customWidth="1"/>
    <col min="14082" max="14082" width="13.7109375" customWidth="1"/>
    <col min="14083" max="14083" width="13.28515625" customWidth="1"/>
    <col min="14084" max="14084" width="14.5703125" customWidth="1"/>
    <col min="14085" max="14085" width="14.42578125" customWidth="1"/>
    <col min="14333" max="14333" width="29.42578125" customWidth="1"/>
    <col min="14334" max="14334" width="56.5703125" customWidth="1"/>
    <col min="14335" max="14335" width="14.5703125" customWidth="1"/>
    <col min="14336" max="14336" width="13.7109375" customWidth="1"/>
    <col min="14337" max="14337" width="13.42578125" customWidth="1"/>
    <col min="14338" max="14338" width="13.7109375" customWidth="1"/>
    <col min="14339" max="14339" width="13.28515625" customWidth="1"/>
    <col min="14340" max="14340" width="14.5703125" customWidth="1"/>
    <col min="14341" max="14341" width="14.42578125" customWidth="1"/>
    <col min="14589" max="14589" width="29.42578125" customWidth="1"/>
    <col min="14590" max="14590" width="56.5703125" customWidth="1"/>
    <col min="14591" max="14591" width="14.5703125" customWidth="1"/>
    <col min="14592" max="14592" width="13.7109375" customWidth="1"/>
    <col min="14593" max="14593" width="13.42578125" customWidth="1"/>
    <col min="14594" max="14594" width="13.7109375" customWidth="1"/>
    <col min="14595" max="14595" width="13.28515625" customWidth="1"/>
    <col min="14596" max="14596" width="14.5703125" customWidth="1"/>
    <col min="14597" max="14597" width="14.42578125" customWidth="1"/>
    <col min="14845" max="14845" width="29.42578125" customWidth="1"/>
    <col min="14846" max="14846" width="56.5703125" customWidth="1"/>
    <col min="14847" max="14847" width="14.5703125" customWidth="1"/>
    <col min="14848" max="14848" width="13.7109375" customWidth="1"/>
    <col min="14849" max="14849" width="13.42578125" customWidth="1"/>
    <col min="14850" max="14850" width="13.7109375" customWidth="1"/>
    <col min="14851" max="14851" width="13.28515625" customWidth="1"/>
    <col min="14852" max="14852" width="14.5703125" customWidth="1"/>
    <col min="14853" max="14853" width="14.42578125" customWidth="1"/>
    <col min="15101" max="15101" width="29.42578125" customWidth="1"/>
    <col min="15102" max="15102" width="56.5703125" customWidth="1"/>
    <col min="15103" max="15103" width="14.5703125" customWidth="1"/>
    <col min="15104" max="15104" width="13.7109375" customWidth="1"/>
    <col min="15105" max="15105" width="13.42578125" customWidth="1"/>
    <col min="15106" max="15106" width="13.7109375" customWidth="1"/>
    <col min="15107" max="15107" width="13.28515625" customWidth="1"/>
    <col min="15108" max="15108" width="14.5703125" customWidth="1"/>
    <col min="15109" max="15109" width="14.42578125" customWidth="1"/>
    <col min="15357" max="15357" width="29.42578125" customWidth="1"/>
    <col min="15358" max="15358" width="56.5703125" customWidth="1"/>
    <col min="15359" max="15359" width="14.5703125" customWidth="1"/>
    <col min="15360" max="15360" width="13.7109375" customWidth="1"/>
    <col min="15361" max="15361" width="13.42578125" customWidth="1"/>
    <col min="15362" max="15362" width="13.7109375" customWidth="1"/>
    <col min="15363" max="15363" width="13.28515625" customWidth="1"/>
    <col min="15364" max="15364" width="14.5703125" customWidth="1"/>
    <col min="15365" max="15365" width="14.42578125" customWidth="1"/>
    <col min="15613" max="15613" width="29.42578125" customWidth="1"/>
    <col min="15614" max="15614" width="56.5703125" customWidth="1"/>
    <col min="15615" max="15615" width="14.5703125" customWidth="1"/>
    <col min="15616" max="15616" width="13.7109375" customWidth="1"/>
    <col min="15617" max="15617" width="13.42578125" customWidth="1"/>
    <col min="15618" max="15618" width="13.7109375" customWidth="1"/>
    <col min="15619" max="15619" width="13.28515625" customWidth="1"/>
    <col min="15620" max="15620" width="14.5703125" customWidth="1"/>
    <col min="15621" max="15621" width="14.42578125" customWidth="1"/>
    <col min="15869" max="15869" width="29.42578125" customWidth="1"/>
    <col min="15870" max="15870" width="56.5703125" customWidth="1"/>
    <col min="15871" max="15871" width="14.5703125" customWidth="1"/>
    <col min="15872" max="15872" width="13.7109375" customWidth="1"/>
    <col min="15873" max="15873" width="13.42578125" customWidth="1"/>
    <col min="15874" max="15874" width="13.7109375" customWidth="1"/>
    <col min="15875" max="15875" width="13.28515625" customWidth="1"/>
    <col min="15876" max="15876" width="14.5703125" customWidth="1"/>
    <col min="15877" max="15877" width="14.42578125" customWidth="1"/>
    <col min="16125" max="16125" width="29.42578125" customWidth="1"/>
    <col min="16126" max="16126" width="56.5703125" customWidth="1"/>
    <col min="16127" max="16127" width="14.5703125" customWidth="1"/>
    <col min="16128" max="16128" width="13.7109375" customWidth="1"/>
    <col min="16129" max="16129" width="13.42578125" customWidth="1"/>
    <col min="16130" max="16130" width="13.7109375" customWidth="1"/>
    <col min="16131" max="16131" width="13.28515625" customWidth="1"/>
    <col min="16132" max="16132" width="14.5703125" customWidth="1"/>
    <col min="16133" max="16133" width="14.42578125" customWidth="1"/>
  </cols>
  <sheetData>
    <row r="1" spans="1:5" ht="15.75" x14ac:dyDescent="0.25">
      <c r="E1" s="14" t="s">
        <v>915</v>
      </c>
    </row>
    <row r="2" spans="1:5" ht="15.75" x14ac:dyDescent="0.25">
      <c r="A2" s="219"/>
      <c r="B2" s="220"/>
      <c r="C2" s="221"/>
      <c r="D2" s="222"/>
      <c r="E2" s="177" t="s">
        <v>1421</v>
      </c>
    </row>
    <row r="3" spans="1:5" ht="15.75" x14ac:dyDescent="0.25">
      <c r="A3" s="278" t="s">
        <v>1110</v>
      </c>
      <c r="B3" s="278"/>
      <c r="C3" s="278"/>
      <c r="D3" s="278"/>
      <c r="E3" s="278"/>
    </row>
    <row r="4" spans="1:5" x14ac:dyDescent="0.25">
      <c r="A4" s="224"/>
      <c r="B4" s="225"/>
      <c r="C4" s="226"/>
      <c r="D4" s="222"/>
      <c r="E4" s="223"/>
    </row>
    <row r="5" spans="1:5" x14ac:dyDescent="0.25">
      <c r="A5" s="279" t="s">
        <v>1111</v>
      </c>
      <c r="B5" s="279" t="s">
        <v>1112</v>
      </c>
      <c r="C5" s="282" t="s">
        <v>1113</v>
      </c>
      <c r="D5" s="279" t="s">
        <v>1114</v>
      </c>
      <c r="E5" s="279" t="s">
        <v>1115</v>
      </c>
    </row>
    <row r="6" spans="1:5" x14ac:dyDescent="0.25">
      <c r="A6" s="280"/>
      <c r="B6" s="281"/>
      <c r="C6" s="283"/>
      <c r="D6" s="281"/>
      <c r="E6" s="281"/>
    </row>
    <row r="7" spans="1:5" ht="15.75" x14ac:dyDescent="0.25">
      <c r="A7" s="227" t="s">
        <v>1116</v>
      </c>
      <c r="B7" s="228" t="s">
        <v>1117</v>
      </c>
      <c r="C7" s="229">
        <f>SUM(C8:C15)</f>
        <v>2158489</v>
      </c>
      <c r="D7" s="230">
        <f>SUM(D8:D15)</f>
        <v>2179127.4</v>
      </c>
      <c r="E7" s="230">
        <f>D7/C7*100</f>
        <v>100.95615034406012</v>
      </c>
    </row>
    <row r="8" spans="1:5" ht="63" x14ac:dyDescent="0.25">
      <c r="A8" s="231" t="s">
        <v>1118</v>
      </c>
      <c r="B8" s="232" t="s">
        <v>1119</v>
      </c>
      <c r="C8" s="233">
        <v>1821950.4</v>
      </c>
      <c r="D8" s="234">
        <v>1835462</v>
      </c>
      <c r="E8" s="234">
        <f t="shared" ref="E8:E71" si="0">D8/C8*100</f>
        <v>100.74160086904671</v>
      </c>
    </row>
    <row r="9" spans="1:5" ht="94.5" x14ac:dyDescent="0.25">
      <c r="A9" s="235" t="s">
        <v>1120</v>
      </c>
      <c r="B9" s="236" t="s">
        <v>1121</v>
      </c>
      <c r="C9" s="233">
        <v>9500</v>
      </c>
      <c r="D9" s="234">
        <v>9352.2000000000007</v>
      </c>
      <c r="E9" s="234">
        <f t="shared" si="0"/>
        <v>98.4442105263158</v>
      </c>
    </row>
    <row r="10" spans="1:5" ht="31.5" x14ac:dyDescent="0.25">
      <c r="A10" s="235" t="s">
        <v>1122</v>
      </c>
      <c r="B10" s="232" t="s">
        <v>1123</v>
      </c>
      <c r="C10" s="233">
        <v>28515</v>
      </c>
      <c r="D10" s="234">
        <v>28817.200000000001</v>
      </c>
      <c r="E10" s="234">
        <f t="shared" si="0"/>
        <v>101.05979309135542</v>
      </c>
    </row>
    <row r="11" spans="1:5" ht="78.75" x14ac:dyDescent="0.25">
      <c r="A11" s="235" t="s">
        <v>1124</v>
      </c>
      <c r="B11" s="236" t="s">
        <v>1125</v>
      </c>
      <c r="C11" s="233">
        <v>8700</v>
      </c>
      <c r="D11" s="234">
        <v>9581.2000000000007</v>
      </c>
      <c r="E11" s="234">
        <f t="shared" si="0"/>
        <v>110.12873563218393</v>
      </c>
    </row>
    <row r="12" spans="1:5" ht="94.5" x14ac:dyDescent="0.25">
      <c r="A12" s="235" t="s">
        <v>1126</v>
      </c>
      <c r="B12" s="236" t="s">
        <v>1127</v>
      </c>
      <c r="C12" s="233">
        <v>0</v>
      </c>
      <c r="D12" s="234">
        <v>0</v>
      </c>
      <c r="E12" s="234">
        <v>0</v>
      </c>
    </row>
    <row r="13" spans="1:5" ht="78.75" x14ac:dyDescent="0.25">
      <c r="A13" s="235" t="s">
        <v>1128</v>
      </c>
      <c r="B13" s="236" t="s">
        <v>1129</v>
      </c>
      <c r="C13" s="233">
        <v>87750</v>
      </c>
      <c r="D13" s="234">
        <v>92937.5</v>
      </c>
      <c r="E13" s="234">
        <f t="shared" si="0"/>
        <v>105.9116809116809</v>
      </c>
    </row>
    <row r="14" spans="1:5" ht="47.25" x14ac:dyDescent="0.25">
      <c r="A14" s="235" t="s">
        <v>1130</v>
      </c>
      <c r="B14" s="236" t="s">
        <v>1131</v>
      </c>
      <c r="C14" s="233">
        <v>41500</v>
      </c>
      <c r="D14" s="234">
        <v>41254.699999999997</v>
      </c>
      <c r="E14" s="234">
        <f t="shared" si="0"/>
        <v>99.4089156626506</v>
      </c>
    </row>
    <row r="15" spans="1:5" ht="47.25" x14ac:dyDescent="0.25">
      <c r="A15" s="235" t="s">
        <v>1132</v>
      </c>
      <c r="B15" s="236" t="s">
        <v>1133</v>
      </c>
      <c r="C15" s="233">
        <v>160573.6</v>
      </c>
      <c r="D15" s="234">
        <v>161722.6</v>
      </c>
      <c r="E15" s="234">
        <f t="shared" si="0"/>
        <v>100.71555971840951</v>
      </c>
    </row>
    <row r="16" spans="1:5" ht="31.5" x14ac:dyDescent="0.25">
      <c r="A16" s="237" t="s">
        <v>1134</v>
      </c>
      <c r="B16" s="238" t="s">
        <v>1135</v>
      </c>
      <c r="C16" s="229">
        <f>SUM(C17:C20)</f>
        <v>38370</v>
      </c>
      <c r="D16" s="230">
        <f>SUM(D17:D20)</f>
        <v>38230.999999999993</v>
      </c>
      <c r="E16" s="230">
        <f t="shared" si="0"/>
        <v>99.637737816002073</v>
      </c>
    </row>
    <row r="17" spans="1:5" ht="63" x14ac:dyDescent="0.25">
      <c r="A17" s="235" t="s">
        <v>1136</v>
      </c>
      <c r="B17" s="236" t="s">
        <v>1137</v>
      </c>
      <c r="C17" s="239">
        <v>19845.2</v>
      </c>
      <c r="D17" s="240">
        <v>19751.5</v>
      </c>
      <c r="E17" s="240">
        <f t="shared" si="0"/>
        <v>99.527845524358526</v>
      </c>
    </row>
    <row r="18" spans="1:5" ht="78.75" x14ac:dyDescent="0.25">
      <c r="A18" s="235" t="s">
        <v>1138</v>
      </c>
      <c r="B18" s="236" t="s">
        <v>1139</v>
      </c>
      <c r="C18" s="239">
        <v>114.6</v>
      </c>
      <c r="D18" s="240">
        <v>114.1</v>
      </c>
      <c r="E18" s="240">
        <f t="shared" si="0"/>
        <v>99.563699825479929</v>
      </c>
    </row>
    <row r="19" spans="1:5" ht="63" x14ac:dyDescent="0.25">
      <c r="A19" s="235" t="s">
        <v>1140</v>
      </c>
      <c r="B19" s="236" t="s">
        <v>1141</v>
      </c>
      <c r="C19" s="239">
        <v>20570</v>
      </c>
      <c r="D19" s="240">
        <v>20515.3</v>
      </c>
      <c r="E19" s="240">
        <f t="shared" si="0"/>
        <v>99.734078755469127</v>
      </c>
    </row>
    <row r="20" spans="1:5" ht="63" x14ac:dyDescent="0.25">
      <c r="A20" s="235" t="s">
        <v>1142</v>
      </c>
      <c r="B20" s="236" t="s">
        <v>1143</v>
      </c>
      <c r="C20" s="239">
        <v>-2159.8000000000002</v>
      </c>
      <c r="D20" s="240">
        <v>-2149.9</v>
      </c>
      <c r="E20" s="240">
        <f t="shared" si="0"/>
        <v>99.541624224465224</v>
      </c>
    </row>
    <row r="21" spans="1:5" ht="15.75" x14ac:dyDescent="0.25">
      <c r="A21" s="227" t="s">
        <v>1144</v>
      </c>
      <c r="B21" s="241" t="s">
        <v>1145</v>
      </c>
      <c r="C21" s="229">
        <f>C22+C23+C24+C25</f>
        <v>578348.9</v>
      </c>
      <c r="D21" s="230">
        <f>D22+D23+D24+D25</f>
        <v>576830.69999999995</v>
      </c>
      <c r="E21" s="230">
        <f t="shared" si="0"/>
        <v>99.737494097421106</v>
      </c>
    </row>
    <row r="22" spans="1:5" ht="15.75" x14ac:dyDescent="0.25">
      <c r="A22" s="242" t="s">
        <v>1146</v>
      </c>
      <c r="B22" s="232" t="s">
        <v>1147</v>
      </c>
      <c r="C22" s="239">
        <v>557143</v>
      </c>
      <c r="D22" s="240">
        <v>556718.1</v>
      </c>
      <c r="E22" s="240">
        <f t="shared" si="0"/>
        <v>99.923735916990779</v>
      </c>
    </row>
    <row r="23" spans="1:5" ht="15.75" x14ac:dyDescent="0.25">
      <c r="A23" s="242" t="s">
        <v>1148</v>
      </c>
      <c r="B23" s="232" t="s">
        <v>1149</v>
      </c>
      <c r="C23" s="239">
        <v>228</v>
      </c>
      <c r="D23" s="240">
        <v>219.6</v>
      </c>
      <c r="E23" s="240">
        <f t="shared" si="0"/>
        <v>96.315789473684205</v>
      </c>
    </row>
    <row r="24" spans="1:5" ht="15.75" x14ac:dyDescent="0.25">
      <c r="A24" s="242" t="s">
        <v>1150</v>
      </c>
      <c r="B24" s="232" t="s">
        <v>1151</v>
      </c>
      <c r="C24" s="239">
        <v>365.9</v>
      </c>
      <c r="D24" s="240">
        <v>365.9</v>
      </c>
      <c r="E24" s="240">
        <f t="shared" si="0"/>
        <v>100</v>
      </c>
    </row>
    <row r="25" spans="1:5" ht="15.75" x14ac:dyDescent="0.25">
      <c r="A25" s="242" t="s">
        <v>1152</v>
      </c>
      <c r="B25" s="232" t="s">
        <v>1153</v>
      </c>
      <c r="C25" s="239">
        <v>20612</v>
      </c>
      <c r="D25" s="240">
        <v>19527.099999999999</v>
      </c>
      <c r="E25" s="240">
        <f t="shared" si="0"/>
        <v>94.736561226470002</v>
      </c>
    </row>
    <row r="26" spans="1:5" ht="15.75" x14ac:dyDescent="0.25">
      <c r="A26" s="227" t="s">
        <v>1154</v>
      </c>
      <c r="B26" s="241" t="s">
        <v>1155</v>
      </c>
      <c r="C26" s="229">
        <f>C27+C28</f>
        <v>204342</v>
      </c>
      <c r="D26" s="230">
        <f>D27+D28</f>
        <v>209657.2</v>
      </c>
      <c r="E26" s="230">
        <f t="shared" si="0"/>
        <v>102.60112947901068</v>
      </c>
    </row>
    <row r="27" spans="1:5" ht="31.5" x14ac:dyDescent="0.25">
      <c r="A27" s="242" t="s">
        <v>1156</v>
      </c>
      <c r="B27" s="232" t="s">
        <v>1157</v>
      </c>
      <c r="C27" s="239">
        <v>97000</v>
      </c>
      <c r="D27" s="240">
        <v>101368.5</v>
      </c>
      <c r="E27" s="240">
        <f t="shared" si="0"/>
        <v>104.50360824742269</v>
      </c>
    </row>
    <row r="28" spans="1:5" ht="15.75" x14ac:dyDescent="0.25">
      <c r="A28" s="242" t="s">
        <v>1158</v>
      </c>
      <c r="B28" s="228" t="s">
        <v>1159</v>
      </c>
      <c r="C28" s="229">
        <f>SUM(C29:C30)</f>
        <v>107342</v>
      </c>
      <c r="D28" s="230">
        <f>SUM(D29:D30)</f>
        <v>108288.70000000001</v>
      </c>
      <c r="E28" s="230">
        <f t="shared" si="0"/>
        <v>100.88194742039465</v>
      </c>
    </row>
    <row r="29" spans="1:5" ht="31.5" x14ac:dyDescent="0.25">
      <c r="A29" s="242" t="s">
        <v>1160</v>
      </c>
      <c r="B29" s="232" t="s">
        <v>1161</v>
      </c>
      <c r="C29" s="239">
        <v>82647</v>
      </c>
      <c r="D29" s="240">
        <v>82501.3</v>
      </c>
      <c r="E29" s="240">
        <f t="shared" si="0"/>
        <v>99.823708059578692</v>
      </c>
    </row>
    <row r="30" spans="1:5" ht="31.5" x14ac:dyDescent="0.25">
      <c r="A30" s="242" t="s">
        <v>1162</v>
      </c>
      <c r="B30" s="232" t="s">
        <v>1163</v>
      </c>
      <c r="C30" s="239">
        <v>24695</v>
      </c>
      <c r="D30" s="240">
        <v>25787.4</v>
      </c>
      <c r="E30" s="240">
        <f t="shared" si="0"/>
        <v>104.42356752379025</v>
      </c>
    </row>
    <row r="31" spans="1:5" ht="15.75" x14ac:dyDescent="0.25">
      <c r="A31" s="227" t="s">
        <v>1164</v>
      </c>
      <c r="B31" s="228" t="s">
        <v>1165</v>
      </c>
      <c r="C31" s="229">
        <f>SUM(C32:C34)</f>
        <v>41707</v>
      </c>
      <c r="D31" s="230">
        <f>SUM(D32:D34)</f>
        <v>45538.8</v>
      </c>
      <c r="E31" s="230">
        <f t="shared" si="0"/>
        <v>109.1874265710792</v>
      </c>
    </row>
    <row r="32" spans="1:5" ht="47.25" x14ac:dyDescent="0.25">
      <c r="A32" s="242" t="s">
        <v>1166</v>
      </c>
      <c r="B32" s="232" t="s">
        <v>1167</v>
      </c>
      <c r="C32" s="239">
        <v>41095</v>
      </c>
      <c r="D32" s="240">
        <v>43778.8</v>
      </c>
      <c r="E32" s="240">
        <f t="shared" si="0"/>
        <v>106.5307214989658</v>
      </c>
    </row>
    <row r="33" spans="1:5" ht="31.5" x14ac:dyDescent="0.25">
      <c r="A33" s="242" t="s">
        <v>1168</v>
      </c>
      <c r="B33" s="232" t="s">
        <v>1169</v>
      </c>
      <c r="C33" s="239">
        <v>612</v>
      </c>
      <c r="D33" s="240">
        <v>1760</v>
      </c>
      <c r="E33" s="240" t="s">
        <v>1170</v>
      </c>
    </row>
    <row r="34" spans="1:5" ht="78.75" x14ac:dyDescent="0.25">
      <c r="A34" s="242" t="s">
        <v>1171</v>
      </c>
      <c r="B34" s="232" t="s">
        <v>1172</v>
      </c>
      <c r="C34" s="239">
        <v>0</v>
      </c>
      <c r="D34" s="240">
        <v>0</v>
      </c>
      <c r="E34" s="240">
        <v>0</v>
      </c>
    </row>
    <row r="35" spans="1:5" ht="31.5" x14ac:dyDescent="0.25">
      <c r="A35" s="227" t="s">
        <v>1173</v>
      </c>
      <c r="B35" s="243" t="s">
        <v>1174</v>
      </c>
      <c r="C35" s="229">
        <v>0</v>
      </c>
      <c r="D35" s="230">
        <v>-0.1</v>
      </c>
      <c r="E35" s="230">
        <v>0</v>
      </c>
    </row>
    <row r="36" spans="1:5" ht="15.75" x14ac:dyDescent="0.25">
      <c r="A36" s="273" t="s">
        <v>1175</v>
      </c>
      <c r="B36" s="274"/>
      <c r="C36" s="229">
        <f>C7+C16+C21+C26+C31+C35</f>
        <v>3021256.9</v>
      </c>
      <c r="D36" s="230">
        <f>D7+D16+D21+D26+D31+D35</f>
        <v>3049384.9999999995</v>
      </c>
      <c r="E36" s="230">
        <f t="shared" si="0"/>
        <v>100.93100656220261</v>
      </c>
    </row>
    <row r="37" spans="1:5" ht="31.5" x14ac:dyDescent="0.25">
      <c r="A37" s="227" t="s">
        <v>1176</v>
      </c>
      <c r="B37" s="241" t="s">
        <v>1069</v>
      </c>
      <c r="C37" s="229">
        <f>SUM(C38:C47)</f>
        <v>115206.80000000002</v>
      </c>
      <c r="D37" s="230">
        <f>SUM(D38:D47)</f>
        <v>116197.69999999998</v>
      </c>
      <c r="E37" s="230">
        <f t="shared" si="0"/>
        <v>100.86010547988484</v>
      </c>
    </row>
    <row r="38" spans="1:5" ht="63" x14ac:dyDescent="0.25">
      <c r="A38" s="244" t="s">
        <v>1177</v>
      </c>
      <c r="B38" s="245" t="s">
        <v>1178</v>
      </c>
      <c r="C38" s="239">
        <v>89631.1</v>
      </c>
      <c r="D38" s="240">
        <v>90592.2</v>
      </c>
      <c r="E38" s="240">
        <f t="shared" si="0"/>
        <v>101.07228406211681</v>
      </c>
    </row>
    <row r="39" spans="1:5" ht="63" x14ac:dyDescent="0.25">
      <c r="A39" s="244" t="s">
        <v>1179</v>
      </c>
      <c r="B39" s="245" t="s">
        <v>1180</v>
      </c>
      <c r="C39" s="239">
        <v>5323.7</v>
      </c>
      <c r="D39" s="240">
        <v>5200.8999999999996</v>
      </c>
      <c r="E39" s="240">
        <f t="shared" si="0"/>
        <v>97.693333583785716</v>
      </c>
    </row>
    <row r="40" spans="1:5" ht="47.25" x14ac:dyDescent="0.25">
      <c r="A40" s="244" t="s">
        <v>1181</v>
      </c>
      <c r="B40" s="245" t="s">
        <v>1182</v>
      </c>
      <c r="C40" s="239">
        <v>319.10000000000002</v>
      </c>
      <c r="D40" s="240">
        <v>675.1</v>
      </c>
      <c r="E40" s="240" t="s">
        <v>1183</v>
      </c>
    </row>
    <row r="41" spans="1:5" ht="47.25" x14ac:dyDescent="0.25">
      <c r="A41" s="244" t="s">
        <v>1184</v>
      </c>
      <c r="B41" s="245" t="s">
        <v>1182</v>
      </c>
      <c r="C41" s="239">
        <v>2.8</v>
      </c>
      <c r="D41" s="240">
        <v>2.8</v>
      </c>
      <c r="E41" s="240">
        <f t="shared" si="0"/>
        <v>100</v>
      </c>
    </row>
    <row r="42" spans="1:5" ht="47.25" x14ac:dyDescent="0.25">
      <c r="A42" s="244" t="s">
        <v>1185</v>
      </c>
      <c r="B42" s="245" t="s">
        <v>1182</v>
      </c>
      <c r="C42" s="239">
        <v>963.2</v>
      </c>
      <c r="D42" s="240">
        <v>736.7</v>
      </c>
      <c r="E42" s="240">
        <f t="shared" si="0"/>
        <v>76.48463455149502</v>
      </c>
    </row>
    <row r="43" spans="1:5" ht="47.25" x14ac:dyDescent="0.25">
      <c r="A43" s="244" t="s">
        <v>1186</v>
      </c>
      <c r="B43" s="245" t="s">
        <v>1182</v>
      </c>
      <c r="C43" s="239">
        <v>176.2</v>
      </c>
      <c r="D43" s="240">
        <v>176.2</v>
      </c>
      <c r="E43" s="240">
        <f t="shared" si="0"/>
        <v>100</v>
      </c>
    </row>
    <row r="44" spans="1:5" ht="31.5" x14ac:dyDescent="0.25">
      <c r="A44" s="244" t="s">
        <v>1187</v>
      </c>
      <c r="B44" s="246" t="s">
        <v>1188</v>
      </c>
      <c r="C44" s="239">
        <v>7650</v>
      </c>
      <c r="D44" s="240">
        <v>7764.4</v>
      </c>
      <c r="E44" s="240">
        <f t="shared" si="0"/>
        <v>101.4954248366013</v>
      </c>
    </row>
    <row r="45" spans="1:5" ht="94.5" x14ac:dyDescent="0.25">
      <c r="A45" s="244" t="s">
        <v>1189</v>
      </c>
      <c r="B45" s="246" t="s">
        <v>1190</v>
      </c>
      <c r="C45" s="239">
        <v>9.5</v>
      </c>
      <c r="D45" s="240">
        <v>8.4</v>
      </c>
      <c r="E45" s="240">
        <f t="shared" si="0"/>
        <v>88.421052631578959</v>
      </c>
    </row>
    <row r="46" spans="1:5" ht="47.25" x14ac:dyDescent="0.25">
      <c r="A46" s="244" t="s">
        <v>1191</v>
      </c>
      <c r="B46" s="245" t="s">
        <v>1192</v>
      </c>
      <c r="C46" s="239">
        <v>476.1</v>
      </c>
      <c r="D46" s="240">
        <v>476.1</v>
      </c>
      <c r="E46" s="240">
        <f t="shared" si="0"/>
        <v>100</v>
      </c>
    </row>
    <row r="47" spans="1:5" ht="63" x14ac:dyDescent="0.25">
      <c r="A47" s="244" t="s">
        <v>1193</v>
      </c>
      <c r="B47" s="232" t="s">
        <v>1194</v>
      </c>
      <c r="C47" s="239">
        <v>10655.1</v>
      </c>
      <c r="D47" s="240">
        <v>10564.9</v>
      </c>
      <c r="E47" s="240">
        <f t="shared" si="0"/>
        <v>99.153457029966859</v>
      </c>
    </row>
    <row r="48" spans="1:5" ht="15.75" x14ac:dyDescent="0.25">
      <c r="A48" s="227" t="s">
        <v>1195</v>
      </c>
      <c r="B48" s="228" t="s">
        <v>1196</v>
      </c>
      <c r="C48" s="229">
        <f>SUM(C49:C52)</f>
        <v>5197.3</v>
      </c>
      <c r="D48" s="229">
        <f>SUM(D49:D52)</f>
        <v>5218.3</v>
      </c>
      <c r="E48" s="229">
        <f t="shared" si="0"/>
        <v>100.404055952129</v>
      </c>
    </row>
    <row r="49" spans="1:5" ht="31.5" x14ac:dyDescent="0.25">
      <c r="A49" s="242" t="s">
        <v>1197</v>
      </c>
      <c r="B49" s="232" t="s">
        <v>1198</v>
      </c>
      <c r="C49" s="239">
        <v>1043.2</v>
      </c>
      <c r="D49" s="240">
        <v>1064.2</v>
      </c>
      <c r="E49" s="240">
        <f t="shared" si="0"/>
        <v>102.01303680981594</v>
      </c>
    </row>
    <row r="50" spans="1:5" ht="15.75" x14ac:dyDescent="0.25">
      <c r="A50" s="242" t="s">
        <v>1199</v>
      </c>
      <c r="B50" s="232" t="s">
        <v>1200</v>
      </c>
      <c r="C50" s="239">
        <v>3397.4</v>
      </c>
      <c r="D50" s="240">
        <v>3397.4</v>
      </c>
      <c r="E50" s="240">
        <f t="shared" si="0"/>
        <v>100</v>
      </c>
    </row>
    <row r="51" spans="1:5" ht="15.75" x14ac:dyDescent="0.25">
      <c r="A51" s="242" t="s">
        <v>1201</v>
      </c>
      <c r="B51" s="232" t="s">
        <v>1202</v>
      </c>
      <c r="C51" s="239">
        <v>751.9</v>
      </c>
      <c r="D51" s="240">
        <v>751.9</v>
      </c>
      <c r="E51" s="240">
        <f t="shared" si="0"/>
        <v>100</v>
      </c>
    </row>
    <row r="52" spans="1:5" ht="15.75" x14ac:dyDescent="0.25">
      <c r="A52" s="242" t="s">
        <v>1203</v>
      </c>
      <c r="B52" s="232" t="s">
        <v>1204</v>
      </c>
      <c r="C52" s="239">
        <v>4.8</v>
      </c>
      <c r="D52" s="240">
        <v>4.8</v>
      </c>
      <c r="E52" s="240">
        <f t="shared" si="0"/>
        <v>100</v>
      </c>
    </row>
    <row r="53" spans="1:5" ht="15.75" x14ac:dyDescent="0.25">
      <c r="A53" s="227" t="s">
        <v>1205</v>
      </c>
      <c r="B53" s="228" t="s">
        <v>1072</v>
      </c>
      <c r="C53" s="229">
        <f>C54+C57+C56</f>
        <v>19183.300000000003</v>
      </c>
      <c r="D53" s="230">
        <f>D54+D57+D56</f>
        <v>85936</v>
      </c>
      <c r="E53" s="230">
        <f t="shared" si="0"/>
        <v>447.97297649518066</v>
      </c>
    </row>
    <row r="54" spans="1:5" ht="31.5" x14ac:dyDescent="0.25">
      <c r="A54" s="242" t="s">
        <v>1206</v>
      </c>
      <c r="B54" s="232" t="s">
        <v>1075</v>
      </c>
      <c r="C54" s="239">
        <v>8826</v>
      </c>
      <c r="D54" s="240">
        <v>9073.4</v>
      </c>
      <c r="E54" s="240">
        <f t="shared" si="0"/>
        <v>102.80308180376161</v>
      </c>
    </row>
    <row r="55" spans="1:5" ht="63" x14ac:dyDescent="0.25">
      <c r="A55" s="242" t="s">
        <v>1207</v>
      </c>
      <c r="B55" s="232" t="s">
        <v>1208</v>
      </c>
      <c r="C55" s="239">
        <v>7162.3</v>
      </c>
      <c r="D55" s="240">
        <v>7409.7</v>
      </c>
      <c r="E55" s="240">
        <f t="shared" si="0"/>
        <v>103.45419767393156</v>
      </c>
    </row>
    <row r="56" spans="1:5" ht="31.5" x14ac:dyDescent="0.25">
      <c r="A56" s="247" t="s">
        <v>1209</v>
      </c>
      <c r="B56" s="232" t="s">
        <v>1076</v>
      </c>
      <c r="C56" s="239">
        <v>2621.9</v>
      </c>
      <c r="D56" s="240">
        <v>2796.1</v>
      </c>
      <c r="E56" s="240">
        <f t="shared" si="0"/>
        <v>106.64403676722986</v>
      </c>
    </row>
    <row r="57" spans="1:5" ht="15.75" x14ac:dyDescent="0.25">
      <c r="A57" s="247" t="s">
        <v>1210</v>
      </c>
      <c r="B57" s="232" t="s">
        <v>1077</v>
      </c>
      <c r="C57" s="239">
        <v>7735.4</v>
      </c>
      <c r="D57" s="240">
        <v>74066.5</v>
      </c>
      <c r="E57" s="240" t="s">
        <v>1211</v>
      </c>
    </row>
    <row r="58" spans="1:5" ht="15.75" x14ac:dyDescent="0.25">
      <c r="A58" s="227" t="s">
        <v>1212</v>
      </c>
      <c r="B58" s="228" t="s">
        <v>1213</v>
      </c>
      <c r="C58" s="229">
        <f>SUM(C59:C68)</f>
        <v>89130.3</v>
      </c>
      <c r="D58" s="230">
        <f>SUM(D59:D68)</f>
        <v>91845.2</v>
      </c>
      <c r="E58" s="230">
        <f t="shared" si="0"/>
        <v>103.04598997198482</v>
      </c>
    </row>
    <row r="59" spans="1:5" ht="63" x14ac:dyDescent="0.25">
      <c r="A59" s="242" t="s">
        <v>1214</v>
      </c>
      <c r="B59" s="248" t="s">
        <v>1215</v>
      </c>
      <c r="C59" s="239">
        <v>9</v>
      </c>
      <c r="D59" s="240">
        <v>9</v>
      </c>
      <c r="E59" s="240">
        <f t="shared" si="0"/>
        <v>100</v>
      </c>
    </row>
    <row r="60" spans="1:5" ht="78.75" x14ac:dyDescent="0.25">
      <c r="A60" s="242" t="s">
        <v>1216</v>
      </c>
      <c r="B60" s="246" t="s">
        <v>1217</v>
      </c>
      <c r="C60" s="239">
        <v>9475.6</v>
      </c>
      <c r="D60" s="240">
        <v>9512.1</v>
      </c>
      <c r="E60" s="240">
        <f t="shared" si="0"/>
        <v>100.38519988180168</v>
      </c>
    </row>
    <row r="61" spans="1:5" ht="78.75" x14ac:dyDescent="0.25">
      <c r="A61" s="242" t="s">
        <v>1218</v>
      </c>
      <c r="B61" s="246" t="s">
        <v>1219</v>
      </c>
      <c r="C61" s="239">
        <v>269.89999999999998</v>
      </c>
      <c r="D61" s="240">
        <v>269.89999999999998</v>
      </c>
      <c r="E61" s="240">
        <f t="shared" si="0"/>
        <v>100</v>
      </c>
    </row>
    <row r="62" spans="1:5" ht="78.75" x14ac:dyDescent="0.25">
      <c r="A62" s="242" t="s">
        <v>1220</v>
      </c>
      <c r="B62" s="246" t="s">
        <v>1219</v>
      </c>
      <c r="C62" s="239">
        <v>266.5</v>
      </c>
      <c r="D62" s="240">
        <v>323.8</v>
      </c>
      <c r="E62" s="240">
        <f t="shared" si="0"/>
        <v>121.50093808630393</v>
      </c>
    </row>
    <row r="63" spans="1:5" ht="78.75" x14ac:dyDescent="0.25">
      <c r="A63" s="242" t="s">
        <v>1221</v>
      </c>
      <c r="B63" s="246" t="s">
        <v>1222</v>
      </c>
      <c r="C63" s="239">
        <v>73.900000000000006</v>
      </c>
      <c r="D63" s="240">
        <v>74</v>
      </c>
      <c r="E63" s="240">
        <f t="shared" si="0"/>
        <v>100.13531799729363</v>
      </c>
    </row>
    <row r="64" spans="1:5" ht="47.25" x14ac:dyDescent="0.25">
      <c r="A64" s="242" t="s">
        <v>1223</v>
      </c>
      <c r="B64" s="246" t="s">
        <v>1224</v>
      </c>
      <c r="C64" s="239">
        <v>2330</v>
      </c>
      <c r="D64" s="240">
        <v>2334.6999999999998</v>
      </c>
      <c r="E64" s="240">
        <f t="shared" si="0"/>
        <v>100.20171673819742</v>
      </c>
    </row>
    <row r="65" spans="1:5" ht="31.5" x14ac:dyDescent="0.25">
      <c r="A65" s="244" t="s">
        <v>1225</v>
      </c>
      <c r="B65" s="232" t="s">
        <v>1226</v>
      </c>
      <c r="C65" s="239">
        <v>53185.4</v>
      </c>
      <c r="D65" s="240">
        <v>55171.4</v>
      </c>
      <c r="E65" s="240">
        <f t="shared" si="0"/>
        <v>103.73410748062437</v>
      </c>
    </row>
    <row r="66" spans="1:5" ht="63" x14ac:dyDescent="0.25">
      <c r="A66" s="244" t="s">
        <v>1227</v>
      </c>
      <c r="B66" s="232" t="s">
        <v>1228</v>
      </c>
      <c r="C66" s="239">
        <v>1988.4</v>
      </c>
      <c r="D66" s="240">
        <v>2618.4</v>
      </c>
      <c r="E66" s="240">
        <f t="shared" si="0"/>
        <v>131.68376584188292</v>
      </c>
    </row>
    <row r="67" spans="1:5" ht="63" x14ac:dyDescent="0.25">
      <c r="A67" s="244" t="s">
        <v>1229</v>
      </c>
      <c r="B67" s="246" t="s">
        <v>1230</v>
      </c>
      <c r="C67" s="239">
        <v>18000</v>
      </c>
      <c r="D67" s="240">
        <v>18000.3</v>
      </c>
      <c r="E67" s="240">
        <f t="shared" si="0"/>
        <v>100.00166666666665</v>
      </c>
    </row>
    <row r="68" spans="1:5" ht="31.5" x14ac:dyDescent="0.25">
      <c r="A68" s="244" t="s">
        <v>1231</v>
      </c>
      <c r="B68" s="246" t="s">
        <v>1232</v>
      </c>
      <c r="C68" s="239">
        <v>3531.6</v>
      </c>
      <c r="D68" s="240">
        <v>3531.6</v>
      </c>
      <c r="E68" s="240">
        <f t="shared" si="0"/>
        <v>100</v>
      </c>
    </row>
    <row r="69" spans="1:5" ht="15.75" x14ac:dyDescent="0.25">
      <c r="A69" s="227" t="s">
        <v>1233</v>
      </c>
      <c r="B69" s="228" t="s">
        <v>1234</v>
      </c>
      <c r="C69" s="229">
        <f>SUM(C70:C96)</f>
        <v>31197.9</v>
      </c>
      <c r="D69" s="230">
        <f>SUM(D70:D96)</f>
        <v>31180.000000000004</v>
      </c>
      <c r="E69" s="230">
        <f t="shared" si="0"/>
        <v>99.94262434330517</v>
      </c>
    </row>
    <row r="70" spans="1:5" ht="63" x14ac:dyDescent="0.25">
      <c r="A70" s="242" t="s">
        <v>1235</v>
      </c>
      <c r="B70" s="248" t="s">
        <v>1236</v>
      </c>
      <c r="C70" s="239">
        <v>41.8</v>
      </c>
      <c r="D70" s="240">
        <v>-57.3</v>
      </c>
      <c r="E70" s="240">
        <f t="shared" si="0"/>
        <v>-137.08133971291866</v>
      </c>
    </row>
    <row r="71" spans="1:5" ht="78.75" x14ac:dyDescent="0.25">
      <c r="A71" s="242" t="s">
        <v>1237</v>
      </c>
      <c r="B71" s="248" t="s">
        <v>1238</v>
      </c>
      <c r="C71" s="239">
        <v>119.8</v>
      </c>
      <c r="D71" s="240">
        <v>140.6</v>
      </c>
      <c r="E71" s="240">
        <f t="shared" si="0"/>
        <v>117.36227045075125</v>
      </c>
    </row>
    <row r="72" spans="1:5" ht="63" x14ac:dyDescent="0.25">
      <c r="A72" s="242" t="s">
        <v>1239</v>
      </c>
      <c r="B72" s="246" t="s">
        <v>1240</v>
      </c>
      <c r="C72" s="239">
        <v>16.5</v>
      </c>
      <c r="D72" s="240">
        <v>17.5</v>
      </c>
      <c r="E72" s="240">
        <f t="shared" ref="E72:E135" si="1">D72/C72*100</f>
        <v>106.06060606060606</v>
      </c>
    </row>
    <row r="73" spans="1:5" ht="63" x14ac:dyDescent="0.25">
      <c r="A73" s="242" t="s">
        <v>1241</v>
      </c>
      <c r="B73" s="249" t="s">
        <v>1242</v>
      </c>
      <c r="C73" s="250">
        <v>50</v>
      </c>
      <c r="D73" s="251">
        <v>50</v>
      </c>
      <c r="E73" s="251">
        <f t="shared" si="1"/>
        <v>100</v>
      </c>
    </row>
    <row r="74" spans="1:5" ht="78.75" x14ac:dyDescent="0.25">
      <c r="A74" s="235" t="s">
        <v>1243</v>
      </c>
      <c r="B74" s="252" t="s">
        <v>1244</v>
      </c>
      <c r="C74" s="250">
        <v>20</v>
      </c>
      <c r="D74" s="251">
        <v>13</v>
      </c>
      <c r="E74" s="251">
        <f t="shared" si="1"/>
        <v>65</v>
      </c>
    </row>
    <row r="75" spans="1:5" ht="63" x14ac:dyDescent="0.25">
      <c r="A75" s="235" t="s">
        <v>1245</v>
      </c>
      <c r="B75" s="246" t="s">
        <v>1246</v>
      </c>
      <c r="C75" s="239">
        <v>0</v>
      </c>
      <c r="D75" s="240">
        <v>0</v>
      </c>
      <c r="E75" s="240">
        <v>0</v>
      </c>
    </row>
    <row r="76" spans="1:5" ht="63" x14ac:dyDescent="0.25">
      <c r="A76" s="244" t="s">
        <v>1247</v>
      </c>
      <c r="B76" s="245" t="s">
        <v>1248</v>
      </c>
      <c r="C76" s="239">
        <v>7.6</v>
      </c>
      <c r="D76" s="239">
        <v>7.5</v>
      </c>
      <c r="E76" s="239">
        <f t="shared" si="1"/>
        <v>98.684210526315795</v>
      </c>
    </row>
    <row r="77" spans="1:5" ht="63" x14ac:dyDescent="0.25">
      <c r="A77" s="235" t="s">
        <v>1249</v>
      </c>
      <c r="B77" s="232" t="s">
        <v>1250</v>
      </c>
      <c r="C77" s="239">
        <v>13.5</v>
      </c>
      <c r="D77" s="240">
        <v>13.5</v>
      </c>
      <c r="E77" s="240">
        <f t="shared" si="1"/>
        <v>100</v>
      </c>
    </row>
    <row r="78" spans="1:5" ht="78.75" x14ac:dyDescent="0.25">
      <c r="A78" s="242" t="s">
        <v>1251</v>
      </c>
      <c r="B78" s="246" t="s">
        <v>1252</v>
      </c>
      <c r="C78" s="239">
        <v>335</v>
      </c>
      <c r="D78" s="239">
        <v>373.8</v>
      </c>
      <c r="E78" s="239">
        <f t="shared" si="1"/>
        <v>111.58208955223881</v>
      </c>
    </row>
    <row r="79" spans="1:5" ht="94.5" x14ac:dyDescent="0.25">
      <c r="A79" s="235" t="s">
        <v>1253</v>
      </c>
      <c r="B79" s="246" t="s">
        <v>1254</v>
      </c>
      <c r="C79" s="239">
        <v>175.2</v>
      </c>
      <c r="D79" s="240">
        <v>175.2</v>
      </c>
      <c r="E79" s="240">
        <f t="shared" si="1"/>
        <v>100</v>
      </c>
    </row>
    <row r="80" spans="1:5" ht="94.5" x14ac:dyDescent="0.25">
      <c r="A80" s="235" t="s">
        <v>1255</v>
      </c>
      <c r="B80" s="246" t="s">
        <v>1256</v>
      </c>
      <c r="C80" s="239">
        <v>0</v>
      </c>
      <c r="D80" s="240">
        <v>0</v>
      </c>
      <c r="E80" s="240">
        <v>0</v>
      </c>
    </row>
    <row r="81" spans="1:5" ht="78.75" x14ac:dyDescent="0.25">
      <c r="A81" s="235" t="s">
        <v>1257</v>
      </c>
      <c r="B81" s="246" t="s">
        <v>1258</v>
      </c>
      <c r="C81" s="239">
        <v>0</v>
      </c>
      <c r="D81" s="240">
        <v>0</v>
      </c>
      <c r="E81" s="240">
        <v>0</v>
      </c>
    </row>
    <row r="82" spans="1:5" ht="63" x14ac:dyDescent="0.25">
      <c r="A82" s="235" t="s">
        <v>1259</v>
      </c>
      <c r="B82" s="246" t="s">
        <v>1260</v>
      </c>
      <c r="C82" s="239">
        <v>21</v>
      </c>
      <c r="D82" s="240">
        <v>23.8</v>
      </c>
      <c r="E82" s="240">
        <f t="shared" si="1"/>
        <v>113.33333333333333</v>
      </c>
    </row>
    <row r="83" spans="1:5" ht="94.5" x14ac:dyDescent="0.25">
      <c r="A83" s="235" t="s">
        <v>1261</v>
      </c>
      <c r="B83" s="246" t="s">
        <v>1262</v>
      </c>
      <c r="C83" s="239">
        <v>1</v>
      </c>
      <c r="D83" s="240">
        <v>1</v>
      </c>
      <c r="E83" s="240">
        <f t="shared" si="1"/>
        <v>100</v>
      </c>
    </row>
    <row r="84" spans="1:5" ht="63" x14ac:dyDescent="0.25">
      <c r="A84" s="242" t="s">
        <v>1263</v>
      </c>
      <c r="B84" s="232" t="s">
        <v>1264</v>
      </c>
      <c r="C84" s="239">
        <v>602</v>
      </c>
      <c r="D84" s="240">
        <v>679.5</v>
      </c>
      <c r="E84" s="240">
        <f t="shared" si="1"/>
        <v>112.87375415282392</v>
      </c>
    </row>
    <row r="85" spans="1:5" ht="78.75" x14ac:dyDescent="0.25">
      <c r="A85" s="242" t="s">
        <v>1265</v>
      </c>
      <c r="B85" s="246" t="s">
        <v>1266</v>
      </c>
      <c r="C85" s="239">
        <v>838.1</v>
      </c>
      <c r="D85" s="240">
        <v>917.1</v>
      </c>
      <c r="E85" s="240">
        <f t="shared" si="1"/>
        <v>109.42608280634769</v>
      </c>
    </row>
    <row r="86" spans="1:5" ht="47.25" x14ac:dyDescent="0.25">
      <c r="A86" s="242" t="s">
        <v>1267</v>
      </c>
      <c r="B86" s="232" t="s">
        <v>1268</v>
      </c>
      <c r="C86" s="239">
        <v>111.3</v>
      </c>
      <c r="D86" s="240">
        <v>115.8</v>
      </c>
      <c r="E86" s="240">
        <f t="shared" si="1"/>
        <v>104.04312668463611</v>
      </c>
    </row>
    <row r="87" spans="1:5" ht="63" x14ac:dyDescent="0.25">
      <c r="A87" s="242" t="s">
        <v>1269</v>
      </c>
      <c r="B87" s="232" t="s">
        <v>1270</v>
      </c>
      <c r="C87" s="239">
        <v>3548.6</v>
      </c>
      <c r="D87" s="239">
        <v>3554.6</v>
      </c>
      <c r="E87" s="239">
        <f t="shared" si="1"/>
        <v>100.16908076424504</v>
      </c>
    </row>
    <row r="88" spans="1:5" ht="63" x14ac:dyDescent="0.25">
      <c r="A88" s="235" t="s">
        <v>1271</v>
      </c>
      <c r="B88" s="232" t="s">
        <v>1272</v>
      </c>
      <c r="C88" s="239">
        <v>12652.6</v>
      </c>
      <c r="D88" s="240">
        <v>12181.7</v>
      </c>
      <c r="E88" s="240">
        <f t="shared" si="1"/>
        <v>96.278235303415897</v>
      </c>
    </row>
    <row r="89" spans="1:5" ht="47.25" x14ac:dyDescent="0.25">
      <c r="A89" s="235" t="s">
        <v>1273</v>
      </c>
      <c r="B89" s="232" t="s">
        <v>1274</v>
      </c>
      <c r="C89" s="239">
        <v>0</v>
      </c>
      <c r="D89" s="240">
        <v>0</v>
      </c>
      <c r="E89" s="240">
        <v>0</v>
      </c>
    </row>
    <row r="90" spans="1:5" ht="47.25" x14ac:dyDescent="0.25">
      <c r="A90" s="235" t="s">
        <v>1275</v>
      </c>
      <c r="B90" s="232" t="s">
        <v>1276</v>
      </c>
      <c r="C90" s="239">
        <v>220</v>
      </c>
      <c r="D90" s="240">
        <v>220</v>
      </c>
      <c r="E90" s="240">
        <f t="shared" si="1"/>
        <v>100</v>
      </c>
    </row>
    <row r="91" spans="1:5" ht="63" x14ac:dyDescent="0.25">
      <c r="A91" s="235" t="s">
        <v>1277</v>
      </c>
      <c r="B91" s="232" t="s">
        <v>1278</v>
      </c>
      <c r="C91" s="239">
        <v>10141.299999999999</v>
      </c>
      <c r="D91" s="240">
        <v>10201.5</v>
      </c>
      <c r="E91" s="240">
        <f t="shared" si="1"/>
        <v>100.59361225878341</v>
      </c>
    </row>
    <row r="92" spans="1:5" ht="126" x14ac:dyDescent="0.25">
      <c r="A92" s="235" t="s">
        <v>1279</v>
      </c>
      <c r="B92" s="246" t="s">
        <v>1081</v>
      </c>
      <c r="C92" s="239">
        <v>122.5</v>
      </c>
      <c r="D92" s="240">
        <v>122.5</v>
      </c>
      <c r="E92" s="240">
        <f t="shared" si="1"/>
        <v>100</v>
      </c>
    </row>
    <row r="93" spans="1:5" ht="47.25" x14ac:dyDescent="0.25">
      <c r="A93" s="235" t="s">
        <v>1280</v>
      </c>
      <c r="B93" s="232" t="s">
        <v>1083</v>
      </c>
      <c r="C93" s="239">
        <v>85.8</v>
      </c>
      <c r="D93" s="240">
        <v>85.8</v>
      </c>
      <c r="E93" s="240">
        <f t="shared" si="1"/>
        <v>100</v>
      </c>
    </row>
    <row r="94" spans="1:5" ht="63" x14ac:dyDescent="0.25">
      <c r="A94" s="242" t="s">
        <v>1281</v>
      </c>
      <c r="B94" s="232" t="s">
        <v>1282</v>
      </c>
      <c r="C94" s="239">
        <v>936.4</v>
      </c>
      <c r="D94" s="240">
        <v>1190.0999999999999</v>
      </c>
      <c r="E94" s="240">
        <f t="shared" si="1"/>
        <v>127.09312259718068</v>
      </c>
    </row>
    <row r="95" spans="1:5" ht="63" x14ac:dyDescent="0.25">
      <c r="A95" s="235" t="s">
        <v>1283</v>
      </c>
      <c r="B95" s="232" t="s">
        <v>1284</v>
      </c>
      <c r="C95" s="239">
        <v>10.9</v>
      </c>
      <c r="D95" s="240">
        <v>10.9</v>
      </c>
      <c r="E95" s="240">
        <f t="shared" si="1"/>
        <v>100</v>
      </c>
    </row>
    <row r="96" spans="1:5" ht="94.5" x14ac:dyDescent="0.25">
      <c r="A96" s="235" t="s">
        <v>1285</v>
      </c>
      <c r="B96" s="246" t="s">
        <v>1286</v>
      </c>
      <c r="C96" s="239">
        <v>1127</v>
      </c>
      <c r="D96" s="240">
        <v>1141.9000000000001</v>
      </c>
      <c r="E96" s="240">
        <f t="shared" si="1"/>
        <v>101.32209405501331</v>
      </c>
    </row>
    <row r="97" spans="1:5" ht="15.75" x14ac:dyDescent="0.25">
      <c r="A97" s="227" t="s">
        <v>1287</v>
      </c>
      <c r="B97" s="228" t="s">
        <v>1288</v>
      </c>
      <c r="C97" s="229">
        <f>C98+C99+C100</f>
        <v>561.4</v>
      </c>
      <c r="D97" s="230">
        <f>D98+D99+D100</f>
        <v>604.9</v>
      </c>
      <c r="E97" s="230">
        <f t="shared" si="1"/>
        <v>107.74848592803706</v>
      </c>
    </row>
    <row r="98" spans="1:5" ht="15.75" x14ac:dyDescent="0.25">
      <c r="A98" s="242" t="s">
        <v>1289</v>
      </c>
      <c r="B98" s="232" t="s">
        <v>1290</v>
      </c>
      <c r="C98" s="239">
        <v>0</v>
      </c>
      <c r="D98" s="240">
        <v>43.5</v>
      </c>
      <c r="E98" s="240">
        <v>0</v>
      </c>
    </row>
    <row r="99" spans="1:5" ht="15.75" x14ac:dyDescent="0.25">
      <c r="A99" s="242" t="s">
        <v>1291</v>
      </c>
      <c r="B99" s="232" t="s">
        <v>1087</v>
      </c>
      <c r="C99" s="253">
        <v>77.3</v>
      </c>
      <c r="D99" s="254">
        <v>77.3</v>
      </c>
      <c r="E99" s="254">
        <f t="shared" si="1"/>
        <v>100</v>
      </c>
    </row>
    <row r="100" spans="1:5" ht="15.75" x14ac:dyDescent="0.25">
      <c r="A100" s="242" t="s">
        <v>1292</v>
      </c>
      <c r="B100" s="232" t="s">
        <v>1089</v>
      </c>
      <c r="C100" s="253">
        <v>484.1</v>
      </c>
      <c r="D100" s="254">
        <v>484.1</v>
      </c>
      <c r="E100" s="254">
        <f t="shared" si="1"/>
        <v>100</v>
      </c>
    </row>
    <row r="101" spans="1:5" ht="15.75" x14ac:dyDescent="0.25">
      <c r="A101" s="273" t="s">
        <v>1293</v>
      </c>
      <c r="B101" s="274"/>
      <c r="C101" s="229">
        <f>C37+C48+C53+C58+C69+C97</f>
        <v>260477</v>
      </c>
      <c r="D101" s="230">
        <f>D37+D48+D53+D58+D69+D97</f>
        <v>330982.10000000003</v>
      </c>
      <c r="E101" s="230">
        <f t="shared" si="1"/>
        <v>127.06768735819287</v>
      </c>
    </row>
    <row r="102" spans="1:5" ht="15.75" x14ac:dyDescent="0.25">
      <c r="A102" s="227" t="s">
        <v>1294</v>
      </c>
      <c r="B102" s="255" t="s">
        <v>1295</v>
      </c>
      <c r="C102" s="229">
        <f>C36+C101</f>
        <v>3281733.9</v>
      </c>
      <c r="D102" s="230">
        <f>D36+D101</f>
        <v>3380367.0999999996</v>
      </c>
      <c r="E102" s="230">
        <f t="shared" si="1"/>
        <v>103.00552095342037</v>
      </c>
    </row>
    <row r="103" spans="1:5" ht="31.5" x14ac:dyDescent="0.25">
      <c r="A103" s="227" t="s">
        <v>1296</v>
      </c>
      <c r="B103" s="256" t="s">
        <v>1297</v>
      </c>
      <c r="C103" s="229">
        <f>C104+C109+C133+C148</f>
        <v>5977207.1999999993</v>
      </c>
      <c r="D103" s="230">
        <f>D104+D109+D133+D148</f>
        <v>5887012.4000000004</v>
      </c>
      <c r="E103" s="230">
        <f t="shared" si="1"/>
        <v>98.491021023999323</v>
      </c>
    </row>
    <row r="104" spans="1:5" ht="31.5" x14ac:dyDescent="0.25">
      <c r="A104" s="227" t="s">
        <v>1298</v>
      </c>
      <c r="B104" s="228" t="s">
        <v>1299</v>
      </c>
      <c r="C104" s="229">
        <f>SUM(C105:C108)</f>
        <v>1369190.2</v>
      </c>
      <c r="D104" s="230">
        <f>SUM(D105:D108)</f>
        <v>1280019.7</v>
      </c>
      <c r="E104" s="230">
        <f t="shared" si="1"/>
        <v>93.487354788253668</v>
      </c>
    </row>
    <row r="105" spans="1:5" ht="31.5" x14ac:dyDescent="0.25">
      <c r="A105" s="242" t="s">
        <v>1300</v>
      </c>
      <c r="B105" s="232" t="s">
        <v>1301</v>
      </c>
      <c r="C105" s="239">
        <v>308963</v>
      </c>
      <c r="D105" s="240">
        <v>308963</v>
      </c>
      <c r="E105" s="240">
        <f t="shared" si="1"/>
        <v>100</v>
      </c>
    </row>
    <row r="106" spans="1:5" ht="31.5" x14ac:dyDescent="0.25">
      <c r="A106" s="242" t="s">
        <v>1302</v>
      </c>
      <c r="B106" s="232" t="s">
        <v>1303</v>
      </c>
      <c r="C106" s="239">
        <v>882993.2</v>
      </c>
      <c r="D106" s="240">
        <v>793822.7</v>
      </c>
      <c r="E106" s="240">
        <f t="shared" si="1"/>
        <v>89.901337858547492</v>
      </c>
    </row>
    <row r="107" spans="1:5" ht="47.25" x14ac:dyDescent="0.25">
      <c r="A107" s="242" t="s">
        <v>1304</v>
      </c>
      <c r="B107" s="232" t="s">
        <v>1305</v>
      </c>
      <c r="C107" s="239">
        <v>177234</v>
      </c>
      <c r="D107" s="240">
        <v>177234</v>
      </c>
      <c r="E107" s="240">
        <f t="shared" si="1"/>
        <v>100</v>
      </c>
    </row>
    <row r="108" spans="1:5" ht="15.75" x14ac:dyDescent="0.25">
      <c r="A108" s="242" t="s">
        <v>1306</v>
      </c>
      <c r="B108" s="232" t="s">
        <v>1307</v>
      </c>
      <c r="C108" s="239">
        <v>0</v>
      </c>
      <c r="D108" s="240">
        <v>0</v>
      </c>
      <c r="E108" s="240">
        <v>0</v>
      </c>
    </row>
    <row r="109" spans="1:5" ht="31.5" x14ac:dyDescent="0.25">
      <c r="A109" s="257" t="s">
        <v>1308</v>
      </c>
      <c r="B109" s="243" t="s">
        <v>1309</v>
      </c>
      <c r="C109" s="229">
        <f>SUM(C110:C132)</f>
        <v>1380773.4000000001</v>
      </c>
      <c r="D109" s="230">
        <f>SUM(D110:D132)</f>
        <v>1371723.0999999999</v>
      </c>
      <c r="E109" s="230">
        <f t="shared" si="1"/>
        <v>99.344548497240723</v>
      </c>
    </row>
    <row r="110" spans="1:5" ht="47.25" x14ac:dyDescent="0.25">
      <c r="A110" s="242" t="s">
        <v>1310</v>
      </c>
      <c r="B110" s="232" t="s">
        <v>1311</v>
      </c>
      <c r="C110" s="239">
        <v>351116</v>
      </c>
      <c r="D110" s="240">
        <v>351116</v>
      </c>
      <c r="E110" s="240">
        <f t="shared" si="1"/>
        <v>100</v>
      </c>
    </row>
    <row r="111" spans="1:5" ht="31.5" x14ac:dyDescent="0.25">
      <c r="A111" s="242" t="s">
        <v>1312</v>
      </c>
      <c r="B111" s="232" t="s">
        <v>1313</v>
      </c>
      <c r="C111" s="239">
        <v>13026.1</v>
      </c>
      <c r="D111" s="240">
        <v>13026.1</v>
      </c>
      <c r="E111" s="240">
        <f t="shared" si="1"/>
        <v>100</v>
      </c>
    </row>
    <row r="112" spans="1:5" ht="94.5" x14ac:dyDescent="0.25">
      <c r="A112" s="258" t="s">
        <v>1314</v>
      </c>
      <c r="B112" s="248" t="s">
        <v>1315</v>
      </c>
      <c r="C112" s="239">
        <v>211.2</v>
      </c>
      <c r="D112" s="240">
        <v>211.2</v>
      </c>
      <c r="E112" s="240">
        <f t="shared" si="1"/>
        <v>100</v>
      </c>
    </row>
    <row r="113" spans="1:5" ht="47.25" x14ac:dyDescent="0.25">
      <c r="A113" s="242" t="s">
        <v>1316</v>
      </c>
      <c r="B113" s="248" t="s">
        <v>1317</v>
      </c>
      <c r="C113" s="239">
        <v>32688</v>
      </c>
      <c r="D113" s="240">
        <v>32459</v>
      </c>
      <c r="E113" s="240">
        <f t="shared" si="1"/>
        <v>99.29943710230053</v>
      </c>
    </row>
    <row r="114" spans="1:5" ht="63" x14ac:dyDescent="0.25">
      <c r="A114" s="258" t="s">
        <v>1318</v>
      </c>
      <c r="B114" s="248" t="s">
        <v>1319</v>
      </c>
      <c r="C114" s="239">
        <v>0</v>
      </c>
      <c r="D114" s="240">
        <v>0</v>
      </c>
      <c r="E114" s="240">
        <v>0</v>
      </c>
    </row>
    <row r="115" spans="1:5" ht="31.5" x14ac:dyDescent="0.25">
      <c r="A115" s="242" t="s">
        <v>1320</v>
      </c>
      <c r="B115" s="232" t="s">
        <v>1321</v>
      </c>
      <c r="C115" s="239">
        <v>16921.3</v>
      </c>
      <c r="D115" s="240">
        <v>16802.8</v>
      </c>
      <c r="E115" s="240">
        <f t="shared" si="1"/>
        <v>99.299699195688277</v>
      </c>
    </row>
    <row r="116" spans="1:5" ht="31.5" x14ac:dyDescent="0.25">
      <c r="A116" s="242" t="s">
        <v>1322</v>
      </c>
      <c r="B116" s="232" t="s">
        <v>1323</v>
      </c>
      <c r="C116" s="239">
        <v>3809.6</v>
      </c>
      <c r="D116" s="240">
        <v>3809.6</v>
      </c>
      <c r="E116" s="240">
        <f t="shared" si="1"/>
        <v>100</v>
      </c>
    </row>
    <row r="117" spans="1:5" ht="78.75" x14ac:dyDescent="0.25">
      <c r="A117" s="242" t="s">
        <v>1324</v>
      </c>
      <c r="B117" s="259" t="s">
        <v>1325</v>
      </c>
      <c r="C117" s="239">
        <v>387.4</v>
      </c>
      <c r="D117" s="240">
        <v>387.4</v>
      </c>
      <c r="E117" s="240">
        <f t="shared" si="1"/>
        <v>100</v>
      </c>
    </row>
    <row r="118" spans="1:5" ht="78.75" x14ac:dyDescent="0.25">
      <c r="A118" s="242" t="s">
        <v>1326</v>
      </c>
      <c r="B118" s="259" t="s">
        <v>1327</v>
      </c>
      <c r="C118" s="239">
        <v>38590.300000000003</v>
      </c>
      <c r="D118" s="240">
        <v>38590.300000000003</v>
      </c>
      <c r="E118" s="240">
        <f t="shared" si="1"/>
        <v>100</v>
      </c>
    </row>
    <row r="119" spans="1:5" ht="47.25" x14ac:dyDescent="0.25">
      <c r="A119" s="242" t="s">
        <v>1328</v>
      </c>
      <c r="B119" s="259" t="s">
        <v>1329</v>
      </c>
      <c r="C119" s="239">
        <v>3793.1</v>
      </c>
      <c r="D119" s="240">
        <v>3793.1</v>
      </c>
      <c r="E119" s="240">
        <f t="shared" si="1"/>
        <v>100</v>
      </c>
    </row>
    <row r="120" spans="1:5" ht="47.25" x14ac:dyDescent="0.25">
      <c r="A120" s="242" t="s">
        <v>1330</v>
      </c>
      <c r="B120" s="259" t="s">
        <v>1331</v>
      </c>
      <c r="C120" s="239">
        <v>116527.2</v>
      </c>
      <c r="D120" s="240">
        <v>116527.2</v>
      </c>
      <c r="E120" s="240">
        <f t="shared" si="1"/>
        <v>100</v>
      </c>
    </row>
    <row r="121" spans="1:5" ht="47.25" x14ac:dyDescent="0.25">
      <c r="A121" s="242" t="s">
        <v>1332</v>
      </c>
      <c r="B121" s="259" t="s">
        <v>1333</v>
      </c>
      <c r="C121" s="239">
        <v>106349.4</v>
      </c>
      <c r="D121" s="240">
        <v>106349.4</v>
      </c>
      <c r="E121" s="240">
        <f t="shared" si="1"/>
        <v>100</v>
      </c>
    </row>
    <row r="122" spans="1:5" ht="47.25" x14ac:dyDescent="0.25">
      <c r="A122" s="242" t="s">
        <v>1334</v>
      </c>
      <c r="B122" s="259" t="s">
        <v>1335</v>
      </c>
      <c r="C122" s="239">
        <v>0</v>
      </c>
      <c r="D122" s="240">
        <v>0</v>
      </c>
      <c r="E122" s="240">
        <v>0</v>
      </c>
    </row>
    <row r="123" spans="1:5" ht="31.5" x14ac:dyDescent="0.25">
      <c r="A123" s="235" t="s">
        <v>1336</v>
      </c>
      <c r="B123" s="232" t="s">
        <v>1337</v>
      </c>
      <c r="C123" s="239">
        <v>6869.4</v>
      </c>
      <c r="D123" s="240">
        <v>6846.9</v>
      </c>
      <c r="E123" s="240">
        <f t="shared" si="1"/>
        <v>99.672460476897555</v>
      </c>
    </row>
    <row r="124" spans="1:5" ht="15.75" x14ac:dyDescent="0.25">
      <c r="A124" s="260" t="s">
        <v>1338</v>
      </c>
      <c r="B124" s="261" t="s">
        <v>1339</v>
      </c>
      <c r="C124" s="239">
        <v>1321.8</v>
      </c>
      <c r="D124" s="239">
        <v>1321.8</v>
      </c>
      <c r="E124" s="239">
        <f t="shared" si="1"/>
        <v>100</v>
      </c>
    </row>
    <row r="125" spans="1:5" ht="15.75" x14ac:dyDescent="0.25">
      <c r="A125" s="262" t="s">
        <v>1340</v>
      </c>
      <c r="B125" s="261" t="s">
        <v>1341</v>
      </c>
      <c r="C125" s="239">
        <v>711.9</v>
      </c>
      <c r="D125" s="239">
        <v>711.9</v>
      </c>
      <c r="E125" s="239">
        <f t="shared" si="1"/>
        <v>100</v>
      </c>
    </row>
    <row r="126" spans="1:5" ht="31.5" x14ac:dyDescent="0.25">
      <c r="A126" s="242" t="s">
        <v>1342</v>
      </c>
      <c r="B126" s="232" t="s">
        <v>1343</v>
      </c>
      <c r="C126" s="239">
        <v>53223.1</v>
      </c>
      <c r="D126" s="240">
        <v>53223.1</v>
      </c>
      <c r="E126" s="240">
        <f t="shared" si="1"/>
        <v>100</v>
      </c>
    </row>
    <row r="127" spans="1:5" ht="31.5" x14ac:dyDescent="0.25">
      <c r="A127" s="262" t="s">
        <v>1344</v>
      </c>
      <c r="B127" s="261" t="s">
        <v>1345</v>
      </c>
      <c r="C127" s="239">
        <v>0</v>
      </c>
      <c r="D127" s="239">
        <v>0</v>
      </c>
      <c r="E127" s="239">
        <v>0</v>
      </c>
    </row>
    <row r="128" spans="1:5" ht="31.5" x14ac:dyDescent="0.25">
      <c r="A128" s="258" t="s">
        <v>1346</v>
      </c>
      <c r="B128" s="263" t="s">
        <v>1313</v>
      </c>
      <c r="C128" s="253">
        <v>144433.29999999999</v>
      </c>
      <c r="D128" s="254">
        <v>144433.29999999999</v>
      </c>
      <c r="E128" s="254">
        <f t="shared" si="1"/>
        <v>100</v>
      </c>
    </row>
    <row r="129" spans="1:5" ht="15.75" x14ac:dyDescent="0.25">
      <c r="A129" s="242" t="s">
        <v>1347</v>
      </c>
      <c r="B129" s="232" t="s">
        <v>1348</v>
      </c>
      <c r="C129" s="239">
        <v>392347.6</v>
      </c>
      <c r="D129" s="240">
        <v>384056.4</v>
      </c>
      <c r="E129" s="240">
        <f t="shared" si="1"/>
        <v>97.886771831916406</v>
      </c>
    </row>
    <row r="130" spans="1:5" ht="15.75" x14ac:dyDescent="0.25">
      <c r="A130" s="242" t="s">
        <v>1349</v>
      </c>
      <c r="B130" s="232" t="s">
        <v>1350</v>
      </c>
      <c r="C130" s="239">
        <v>29032.3</v>
      </c>
      <c r="D130" s="240">
        <v>29032.3</v>
      </c>
      <c r="E130" s="240">
        <f t="shared" si="1"/>
        <v>100</v>
      </c>
    </row>
    <row r="131" spans="1:5" ht="15.75" x14ac:dyDescent="0.25">
      <c r="A131" s="242" t="s">
        <v>1351</v>
      </c>
      <c r="B131" s="232" t="s">
        <v>1348</v>
      </c>
      <c r="C131" s="239">
        <v>17672.900000000001</v>
      </c>
      <c r="D131" s="240">
        <v>17672.900000000001</v>
      </c>
      <c r="E131" s="240">
        <f t="shared" si="1"/>
        <v>100</v>
      </c>
    </row>
    <row r="132" spans="1:5" ht="15.75" x14ac:dyDescent="0.25">
      <c r="A132" s="242" t="s">
        <v>1352</v>
      </c>
      <c r="B132" s="232" t="s">
        <v>1348</v>
      </c>
      <c r="C132" s="239">
        <v>51741.5</v>
      </c>
      <c r="D132" s="240">
        <v>51352.4</v>
      </c>
      <c r="E132" s="240">
        <f t="shared" si="1"/>
        <v>99.247992423876383</v>
      </c>
    </row>
    <row r="133" spans="1:5" ht="31.5" x14ac:dyDescent="0.25">
      <c r="A133" s="227" t="s">
        <v>1353</v>
      </c>
      <c r="B133" s="228" t="s">
        <v>1354</v>
      </c>
      <c r="C133" s="229">
        <f>SUM(C134:C147)</f>
        <v>3110758.5</v>
      </c>
      <c r="D133" s="230">
        <f>SUM(D134:D147)</f>
        <v>3120298.1999999997</v>
      </c>
      <c r="E133" s="230">
        <f t="shared" si="1"/>
        <v>100.30666797181458</v>
      </c>
    </row>
    <row r="134" spans="1:5" ht="47.25" x14ac:dyDescent="0.25">
      <c r="A134" s="242" t="s">
        <v>1355</v>
      </c>
      <c r="B134" s="232" t="s">
        <v>1356</v>
      </c>
      <c r="C134" s="239">
        <v>8918</v>
      </c>
      <c r="D134" s="240">
        <v>8918</v>
      </c>
      <c r="E134" s="240">
        <f t="shared" si="1"/>
        <v>100</v>
      </c>
    </row>
    <row r="135" spans="1:5" ht="31.5" x14ac:dyDescent="0.25">
      <c r="A135" s="242" t="s">
        <v>1357</v>
      </c>
      <c r="B135" s="232" t="s">
        <v>1358</v>
      </c>
      <c r="C135" s="239">
        <v>123094.1</v>
      </c>
      <c r="D135" s="240">
        <v>123094.1</v>
      </c>
      <c r="E135" s="240">
        <f t="shared" si="1"/>
        <v>100</v>
      </c>
    </row>
    <row r="136" spans="1:5" ht="31.5" x14ac:dyDescent="0.25">
      <c r="A136" s="262" t="s">
        <v>1359</v>
      </c>
      <c r="B136" s="261" t="s">
        <v>1360</v>
      </c>
      <c r="C136" s="239">
        <v>7661.5</v>
      </c>
      <c r="D136" s="240">
        <v>6988</v>
      </c>
      <c r="E136" s="240">
        <f t="shared" ref="E136:E174" si="2">D136/C136*100</f>
        <v>91.209293219343465</v>
      </c>
    </row>
    <row r="137" spans="1:5" ht="31.5" x14ac:dyDescent="0.25">
      <c r="A137" s="262" t="s">
        <v>1361</v>
      </c>
      <c r="B137" s="261" t="s">
        <v>1360</v>
      </c>
      <c r="C137" s="239">
        <v>411327</v>
      </c>
      <c r="D137" s="240">
        <v>410218.3</v>
      </c>
      <c r="E137" s="240">
        <f t="shared" si="2"/>
        <v>99.730457762315623</v>
      </c>
    </row>
    <row r="138" spans="1:5" ht="31.5" x14ac:dyDescent="0.25">
      <c r="A138" s="262" t="s">
        <v>1362</v>
      </c>
      <c r="B138" s="261" t="s">
        <v>1360</v>
      </c>
      <c r="C138" s="239">
        <v>2192442.7999999998</v>
      </c>
      <c r="D138" s="240">
        <v>2206922.4</v>
      </c>
      <c r="E138" s="240">
        <f t="shared" si="2"/>
        <v>100.66043228128916</v>
      </c>
    </row>
    <row r="139" spans="1:5" ht="47.25" x14ac:dyDescent="0.25">
      <c r="A139" s="264" t="s">
        <v>1363</v>
      </c>
      <c r="B139" s="265" t="s">
        <v>1364</v>
      </c>
      <c r="C139" s="253">
        <v>108885.9</v>
      </c>
      <c r="D139" s="253">
        <v>107285.9</v>
      </c>
      <c r="E139" s="253">
        <f t="shared" si="2"/>
        <v>98.530571910596322</v>
      </c>
    </row>
    <row r="140" spans="1:5" ht="63" x14ac:dyDescent="0.25">
      <c r="A140" s="262" t="s">
        <v>1365</v>
      </c>
      <c r="B140" s="232" t="s">
        <v>1366</v>
      </c>
      <c r="C140" s="239">
        <v>29039.1</v>
      </c>
      <c r="D140" s="240">
        <v>29039.1</v>
      </c>
      <c r="E140" s="240">
        <f t="shared" si="2"/>
        <v>100</v>
      </c>
    </row>
    <row r="141" spans="1:5" ht="47.25" x14ac:dyDescent="0.25">
      <c r="A141" s="260" t="s">
        <v>1367</v>
      </c>
      <c r="B141" s="232" t="s">
        <v>1368</v>
      </c>
      <c r="C141" s="239">
        <v>86118.5</v>
      </c>
      <c r="D141" s="240">
        <v>86118.5</v>
      </c>
      <c r="E141" s="240">
        <f t="shared" si="2"/>
        <v>100</v>
      </c>
    </row>
    <row r="142" spans="1:5" ht="47.25" x14ac:dyDescent="0.25">
      <c r="A142" s="260" t="s">
        <v>1369</v>
      </c>
      <c r="B142" s="232" t="s">
        <v>1370</v>
      </c>
      <c r="C142" s="239">
        <v>12.1</v>
      </c>
      <c r="D142" s="240">
        <v>12.1</v>
      </c>
      <c r="E142" s="240">
        <f t="shared" si="2"/>
        <v>100</v>
      </c>
    </row>
    <row r="143" spans="1:5" ht="47.25" x14ac:dyDescent="0.25">
      <c r="A143" s="262" t="s">
        <v>1371</v>
      </c>
      <c r="B143" s="261" t="s">
        <v>1372</v>
      </c>
      <c r="C143" s="239">
        <v>18186.3</v>
      </c>
      <c r="D143" s="240">
        <v>18186</v>
      </c>
      <c r="E143" s="240">
        <f t="shared" si="2"/>
        <v>99.998350406624766</v>
      </c>
    </row>
    <row r="144" spans="1:5" ht="31.5" x14ac:dyDescent="0.25">
      <c r="A144" s="242" t="s">
        <v>1373</v>
      </c>
      <c r="B144" s="261" t="s">
        <v>1374</v>
      </c>
      <c r="C144" s="239">
        <v>101122.1</v>
      </c>
      <c r="D144" s="240">
        <v>99630.9</v>
      </c>
      <c r="E144" s="240">
        <f t="shared" si="2"/>
        <v>98.525347080410697</v>
      </c>
    </row>
    <row r="145" spans="1:5" ht="47.25" x14ac:dyDescent="0.25">
      <c r="A145" s="242" t="s">
        <v>1375</v>
      </c>
      <c r="B145" s="232" t="s">
        <v>1376</v>
      </c>
      <c r="C145" s="239">
        <v>16638.099999999999</v>
      </c>
      <c r="D145" s="240">
        <v>16638.099999999999</v>
      </c>
      <c r="E145" s="240">
        <f t="shared" si="2"/>
        <v>100</v>
      </c>
    </row>
    <row r="146" spans="1:5" ht="31.5" x14ac:dyDescent="0.25">
      <c r="A146" s="262" t="s">
        <v>1377</v>
      </c>
      <c r="B146" s="261" t="s">
        <v>1378</v>
      </c>
      <c r="C146" s="239">
        <v>7085.5</v>
      </c>
      <c r="D146" s="240">
        <v>7085.5</v>
      </c>
      <c r="E146" s="240">
        <f t="shared" si="2"/>
        <v>100</v>
      </c>
    </row>
    <row r="147" spans="1:5" ht="15.75" x14ac:dyDescent="0.25">
      <c r="A147" s="242" t="s">
        <v>1379</v>
      </c>
      <c r="B147" s="232" t="s">
        <v>1380</v>
      </c>
      <c r="C147" s="239">
        <v>227.5</v>
      </c>
      <c r="D147" s="240">
        <v>161.30000000000001</v>
      </c>
      <c r="E147" s="240">
        <f t="shared" si="2"/>
        <v>70.901098901098905</v>
      </c>
    </row>
    <row r="148" spans="1:5" ht="15.75" x14ac:dyDescent="0.25">
      <c r="A148" s="227" t="s">
        <v>1381</v>
      </c>
      <c r="B148" s="228" t="s">
        <v>670</v>
      </c>
      <c r="C148" s="229">
        <f>SUM(C149:C156)</f>
        <v>116485.1</v>
      </c>
      <c r="D148" s="229">
        <f>SUM(D149:D156)</f>
        <v>114971.4</v>
      </c>
      <c r="E148" s="229">
        <f t="shared" si="2"/>
        <v>98.70052049575439</v>
      </c>
    </row>
    <row r="149" spans="1:5" ht="63" x14ac:dyDescent="0.25">
      <c r="A149" s="242" t="s">
        <v>1382</v>
      </c>
      <c r="B149" s="232" t="s">
        <v>1383</v>
      </c>
      <c r="C149" s="239">
        <v>1167.9000000000001</v>
      </c>
      <c r="D149" s="240">
        <v>1167.9000000000001</v>
      </c>
      <c r="E149" s="240">
        <f t="shared" si="2"/>
        <v>100</v>
      </c>
    </row>
    <row r="150" spans="1:5" ht="63" x14ac:dyDescent="0.25">
      <c r="A150" s="235" t="s">
        <v>1384</v>
      </c>
      <c r="B150" s="232" t="s">
        <v>1385</v>
      </c>
      <c r="C150" s="239">
        <v>8542.5</v>
      </c>
      <c r="D150" s="240">
        <v>8542.5</v>
      </c>
      <c r="E150" s="240">
        <f t="shared" si="2"/>
        <v>100</v>
      </c>
    </row>
    <row r="151" spans="1:5" ht="63" x14ac:dyDescent="0.25">
      <c r="A151" s="235" t="s">
        <v>1386</v>
      </c>
      <c r="B151" s="232" t="s">
        <v>1387</v>
      </c>
      <c r="C151" s="239">
        <v>91242.6</v>
      </c>
      <c r="D151" s="240">
        <v>89742.6</v>
      </c>
      <c r="E151" s="240">
        <f t="shared" si="2"/>
        <v>98.356031064437005</v>
      </c>
    </row>
    <row r="152" spans="1:5" ht="31.5" x14ac:dyDescent="0.25">
      <c r="A152" s="242" t="s">
        <v>1388</v>
      </c>
      <c r="B152" s="266" t="s">
        <v>1389</v>
      </c>
      <c r="C152" s="239">
        <v>0</v>
      </c>
      <c r="D152" s="240">
        <v>0</v>
      </c>
      <c r="E152" s="240">
        <v>0</v>
      </c>
    </row>
    <row r="153" spans="1:5" ht="15.75" x14ac:dyDescent="0.25">
      <c r="A153" s="262" t="s">
        <v>1390</v>
      </c>
      <c r="B153" s="232" t="s">
        <v>1391</v>
      </c>
      <c r="C153" s="239">
        <v>12522.1</v>
      </c>
      <c r="D153" s="240">
        <v>12508.4</v>
      </c>
      <c r="E153" s="240">
        <f t="shared" si="2"/>
        <v>99.890593430814306</v>
      </c>
    </row>
    <row r="154" spans="1:5" ht="15.75" x14ac:dyDescent="0.25">
      <c r="A154" s="262" t="s">
        <v>1392</v>
      </c>
      <c r="B154" s="232" t="s">
        <v>1391</v>
      </c>
      <c r="C154" s="239">
        <v>0</v>
      </c>
      <c r="D154" s="240">
        <v>0</v>
      </c>
      <c r="E154" s="240">
        <v>0</v>
      </c>
    </row>
    <row r="155" spans="1:5" ht="78.75" x14ac:dyDescent="0.25">
      <c r="A155" s="242" t="s">
        <v>1393</v>
      </c>
      <c r="B155" s="266" t="s">
        <v>1394</v>
      </c>
      <c r="C155" s="239">
        <v>3010</v>
      </c>
      <c r="D155" s="240">
        <v>3010</v>
      </c>
      <c r="E155" s="240">
        <f t="shared" si="2"/>
        <v>100</v>
      </c>
    </row>
    <row r="156" spans="1:5" ht="15.75" x14ac:dyDescent="0.25">
      <c r="A156" s="262" t="s">
        <v>1395</v>
      </c>
      <c r="B156" s="232" t="s">
        <v>1391</v>
      </c>
      <c r="C156" s="239">
        <v>0</v>
      </c>
      <c r="D156" s="240">
        <v>0</v>
      </c>
      <c r="E156" s="240">
        <v>0</v>
      </c>
    </row>
    <row r="157" spans="1:5" ht="31.5" x14ac:dyDescent="0.25">
      <c r="A157" s="257" t="s">
        <v>1396</v>
      </c>
      <c r="B157" s="228" t="s">
        <v>1397</v>
      </c>
      <c r="C157" s="229">
        <f>SUM(C158)</f>
        <v>279.2</v>
      </c>
      <c r="D157" s="229">
        <f>SUM(D158)</f>
        <v>279.2</v>
      </c>
      <c r="E157" s="229">
        <f t="shared" si="2"/>
        <v>100</v>
      </c>
    </row>
    <row r="158" spans="1:5" ht="31.5" x14ac:dyDescent="0.25">
      <c r="A158" s="262" t="s">
        <v>1398</v>
      </c>
      <c r="B158" s="232" t="s">
        <v>1399</v>
      </c>
      <c r="C158" s="239">
        <v>279.2</v>
      </c>
      <c r="D158" s="240">
        <v>279.2</v>
      </c>
      <c r="E158" s="240">
        <f t="shared" si="2"/>
        <v>100</v>
      </c>
    </row>
    <row r="159" spans="1:5" ht="15.75" x14ac:dyDescent="0.25">
      <c r="A159" s="227" t="s">
        <v>1400</v>
      </c>
      <c r="B159" s="228" t="s">
        <v>1401</v>
      </c>
      <c r="C159" s="229">
        <f>SUM(C160:C163)</f>
        <v>1392.4</v>
      </c>
      <c r="D159" s="230">
        <f>SUM(D160:D163)</f>
        <v>1392.4</v>
      </c>
      <c r="E159" s="230">
        <f t="shared" si="2"/>
        <v>100</v>
      </c>
    </row>
    <row r="160" spans="1:5" ht="31.5" x14ac:dyDescent="0.25">
      <c r="A160" s="235" t="s">
        <v>1402</v>
      </c>
      <c r="B160" s="232" t="s">
        <v>1403</v>
      </c>
      <c r="C160" s="239">
        <v>0</v>
      </c>
      <c r="D160" s="240">
        <v>0</v>
      </c>
      <c r="E160" s="240">
        <v>0</v>
      </c>
    </row>
    <row r="161" spans="1:5" ht="47.25" x14ac:dyDescent="0.25">
      <c r="A161" s="235" t="s">
        <v>1404</v>
      </c>
      <c r="B161" s="232" t="s">
        <v>1405</v>
      </c>
      <c r="C161" s="239">
        <v>154.69999999999999</v>
      </c>
      <c r="D161" s="240">
        <v>154.69999999999999</v>
      </c>
      <c r="E161" s="240">
        <f t="shared" si="2"/>
        <v>100</v>
      </c>
    </row>
    <row r="162" spans="1:5" ht="47.25" x14ac:dyDescent="0.25">
      <c r="A162" s="235" t="s">
        <v>1406</v>
      </c>
      <c r="B162" s="232" t="s">
        <v>1405</v>
      </c>
      <c r="C162" s="239">
        <v>1156.5</v>
      </c>
      <c r="D162" s="240">
        <v>1156.5</v>
      </c>
      <c r="E162" s="240">
        <f t="shared" si="2"/>
        <v>100</v>
      </c>
    </row>
    <row r="163" spans="1:5" ht="47.25" x14ac:dyDescent="0.25">
      <c r="A163" s="235" t="s">
        <v>1407</v>
      </c>
      <c r="B163" s="232" t="s">
        <v>1405</v>
      </c>
      <c r="C163" s="239">
        <v>81.2</v>
      </c>
      <c r="D163" s="240">
        <v>81.2</v>
      </c>
      <c r="E163" s="240">
        <f t="shared" si="2"/>
        <v>100</v>
      </c>
    </row>
    <row r="164" spans="1:5" ht="15.75" x14ac:dyDescent="0.25">
      <c r="A164" s="227" t="s">
        <v>1408</v>
      </c>
      <c r="B164" s="228" t="s">
        <v>1409</v>
      </c>
      <c r="C164" s="229">
        <f>SUM(C165:C170)</f>
        <v>250.1</v>
      </c>
      <c r="D164" s="229">
        <f>SUM(D165:D170)</f>
        <v>205.29999999999998</v>
      </c>
      <c r="E164" s="229">
        <f t="shared" si="2"/>
        <v>82.087165133946414</v>
      </c>
    </row>
    <row r="165" spans="1:5" ht="31.5" x14ac:dyDescent="0.25">
      <c r="A165" s="242" t="s">
        <v>1410</v>
      </c>
      <c r="B165" s="232" t="s">
        <v>1411</v>
      </c>
      <c r="C165" s="239">
        <v>0</v>
      </c>
      <c r="D165" s="240">
        <v>0</v>
      </c>
      <c r="E165" s="240">
        <v>0</v>
      </c>
    </row>
    <row r="166" spans="1:5" ht="31.5" x14ac:dyDescent="0.25">
      <c r="A166" s="242" t="s">
        <v>1412</v>
      </c>
      <c r="B166" s="232" t="s">
        <v>1411</v>
      </c>
      <c r="C166" s="239">
        <v>153.4</v>
      </c>
      <c r="D166" s="240">
        <v>153.4</v>
      </c>
      <c r="E166" s="240">
        <f t="shared" si="2"/>
        <v>100</v>
      </c>
    </row>
    <row r="167" spans="1:5" ht="31.5" x14ac:dyDescent="0.25">
      <c r="A167" s="242" t="s">
        <v>1413</v>
      </c>
      <c r="B167" s="232" t="s">
        <v>1411</v>
      </c>
      <c r="C167" s="239">
        <v>0.2</v>
      </c>
      <c r="D167" s="240">
        <v>0.2</v>
      </c>
      <c r="E167" s="240">
        <f t="shared" si="2"/>
        <v>100</v>
      </c>
    </row>
    <row r="168" spans="1:5" ht="31.5" x14ac:dyDescent="0.25">
      <c r="A168" s="235" t="s">
        <v>1414</v>
      </c>
      <c r="B168" s="232" t="s">
        <v>1411</v>
      </c>
      <c r="C168" s="239">
        <v>0</v>
      </c>
      <c r="D168" s="240">
        <v>0</v>
      </c>
      <c r="E168" s="240">
        <v>0</v>
      </c>
    </row>
    <row r="169" spans="1:5" ht="15.75" x14ac:dyDescent="0.25">
      <c r="A169" s="235" t="s">
        <v>1415</v>
      </c>
      <c r="B169" s="232" t="s">
        <v>1096</v>
      </c>
      <c r="C169" s="239">
        <v>0</v>
      </c>
      <c r="D169" s="240">
        <v>-58.9</v>
      </c>
      <c r="E169" s="240">
        <v>0</v>
      </c>
    </row>
    <row r="170" spans="1:5" ht="15.75" x14ac:dyDescent="0.25">
      <c r="A170" s="235" t="s">
        <v>1416</v>
      </c>
      <c r="B170" s="232" t="s">
        <v>1096</v>
      </c>
      <c r="C170" s="239">
        <v>96.5</v>
      </c>
      <c r="D170" s="240">
        <v>110.6</v>
      </c>
      <c r="E170" s="240">
        <f t="shared" si="2"/>
        <v>114.61139896373057</v>
      </c>
    </row>
    <row r="171" spans="1:5" ht="63" x14ac:dyDescent="0.25">
      <c r="A171" s="257" t="s">
        <v>1417</v>
      </c>
      <c r="B171" s="228" t="s">
        <v>1106</v>
      </c>
      <c r="C171" s="229">
        <v>0</v>
      </c>
      <c r="D171" s="230">
        <v>385</v>
      </c>
      <c r="E171" s="230">
        <v>0</v>
      </c>
    </row>
    <row r="172" spans="1:5" ht="31.5" x14ac:dyDescent="0.25">
      <c r="A172" s="257" t="s">
        <v>1418</v>
      </c>
      <c r="B172" s="228" t="s">
        <v>1108</v>
      </c>
      <c r="C172" s="229">
        <v>0</v>
      </c>
      <c r="D172" s="230">
        <v>-2693.9</v>
      </c>
      <c r="E172" s="230">
        <v>0</v>
      </c>
    </row>
    <row r="173" spans="1:5" ht="15.75" x14ac:dyDescent="0.25">
      <c r="A173" s="275" t="s">
        <v>1419</v>
      </c>
      <c r="B173" s="276"/>
      <c r="C173" s="229">
        <f>C103+C159+C164+C171+C172+C157</f>
        <v>5979128.8999999994</v>
      </c>
      <c r="D173" s="229">
        <f>D103+D159+D164+D171+D172+D157</f>
        <v>5886580.4000000004</v>
      </c>
      <c r="E173" s="230">
        <f t="shared" si="2"/>
        <v>98.452140745786579</v>
      </c>
    </row>
    <row r="174" spans="1:5" ht="15.75" x14ac:dyDescent="0.25">
      <c r="A174" s="277" t="s">
        <v>1420</v>
      </c>
      <c r="B174" s="277"/>
      <c r="C174" s="229">
        <f>C173+C102</f>
        <v>9260862.7999999989</v>
      </c>
      <c r="D174" s="230">
        <f>D173+D102</f>
        <v>9266947.5</v>
      </c>
      <c r="E174" s="230">
        <f t="shared" si="2"/>
        <v>100.06570338133074</v>
      </c>
    </row>
  </sheetData>
  <mergeCells count="10">
    <mergeCell ref="A36:B36"/>
    <mergeCell ref="A101:B101"/>
    <mergeCell ref="A173:B173"/>
    <mergeCell ref="A174:B174"/>
    <mergeCell ref="A3:E3"/>
    <mergeCell ref="A5:A6"/>
    <mergeCell ref="B5:B6"/>
    <mergeCell ref="C5:C6"/>
    <mergeCell ref="D5:D6"/>
    <mergeCell ref="E5:E6"/>
  </mergeCells>
  <pageMargins left="0.70866141732283472" right="0.11811023622047245" top="0.39370078740157483" bottom="0.19685039370078741" header="0.31496062992125984" footer="0.15748031496062992"/>
  <pageSetup paperSize="9" scale="88" fitToHeight="26" orientation="landscape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059"/>
  <sheetViews>
    <sheetView topLeftCell="A1039" zoomScale="90" zoomScaleNormal="90" workbookViewId="0">
      <selection activeCell="A1076" sqref="A1076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/>
      <c r="H1" s="14" t="s">
        <v>996</v>
      </c>
    </row>
    <row r="2" spans="1:8" x14ac:dyDescent="0.25">
      <c r="D2" s="14"/>
      <c r="E2" s="14"/>
      <c r="G2" s="14"/>
      <c r="H2" s="177" t="s">
        <v>1421</v>
      </c>
    </row>
    <row r="3" spans="1:8" ht="57.75" customHeight="1" x14ac:dyDescent="0.25">
      <c r="A3" s="284" t="s">
        <v>995</v>
      </c>
      <c r="B3" s="284"/>
      <c r="C3" s="284"/>
      <c r="D3" s="284"/>
      <c r="E3" s="284"/>
      <c r="F3" s="284"/>
      <c r="G3" s="285"/>
      <c r="H3" s="285"/>
    </row>
    <row r="4" spans="1:8" x14ac:dyDescent="0.25">
      <c r="A4" s="58"/>
      <c r="C4" s="18"/>
      <c r="D4" s="21"/>
      <c r="E4" s="21"/>
      <c r="F4" s="59"/>
      <c r="G4" s="59"/>
      <c r="H4" s="59" t="s">
        <v>1057</v>
      </c>
    </row>
    <row r="5" spans="1:8" ht="63" x14ac:dyDescent="0.25">
      <c r="A5" s="95" t="s">
        <v>126</v>
      </c>
      <c r="B5" s="22" t="s">
        <v>127</v>
      </c>
      <c r="C5" s="22" t="s">
        <v>128</v>
      </c>
      <c r="D5" s="22" t="s">
        <v>130</v>
      </c>
      <c r="E5" s="22" t="s">
        <v>131</v>
      </c>
      <c r="F5" s="7" t="s">
        <v>990</v>
      </c>
      <c r="G5" s="7" t="s">
        <v>991</v>
      </c>
      <c r="H5" s="31" t="s">
        <v>989</v>
      </c>
    </row>
    <row r="6" spans="1:8" s="27" customFormat="1" ht="31.5" x14ac:dyDescent="0.25">
      <c r="A6" s="23" t="s">
        <v>363</v>
      </c>
      <c r="B6" s="29" t="s">
        <v>172</v>
      </c>
      <c r="C6" s="29"/>
      <c r="D6" s="38"/>
      <c r="E6" s="38"/>
      <c r="F6" s="10">
        <f>SUM(F7)</f>
        <v>43082.9</v>
      </c>
      <c r="G6" s="10">
        <f>SUM(G7)</f>
        <v>41182.9</v>
      </c>
      <c r="H6" s="10">
        <f>G6/F6*100</f>
        <v>95.589897615991489</v>
      </c>
    </row>
    <row r="7" spans="1:8" s="27" customFormat="1" x14ac:dyDescent="0.25">
      <c r="A7" s="95" t="s">
        <v>762</v>
      </c>
      <c r="B7" s="31" t="s">
        <v>766</v>
      </c>
      <c r="C7" s="29"/>
      <c r="D7" s="38"/>
      <c r="E7" s="38"/>
      <c r="F7" s="9">
        <f>SUM(F8)</f>
        <v>43082.9</v>
      </c>
      <c r="G7" s="9">
        <f t="shared" ref="G7" si="0">SUM(G8)</f>
        <v>41182.9</v>
      </c>
      <c r="H7" s="9">
        <f t="shared" ref="H7:H70" si="1">G7/F7*100</f>
        <v>95.589897615991489</v>
      </c>
    </row>
    <row r="8" spans="1:8" s="27" customFormat="1" ht="47.25" x14ac:dyDescent="0.25">
      <c r="A8" s="95" t="s">
        <v>867</v>
      </c>
      <c r="B8" s="31" t="s">
        <v>767</v>
      </c>
      <c r="C8" s="29"/>
      <c r="D8" s="38"/>
      <c r="E8" s="38"/>
      <c r="F8" s="9">
        <f>SUM(F11+F9)</f>
        <v>43082.9</v>
      </c>
      <c r="G8" s="9">
        <f>SUM(G11+G9)</f>
        <v>41182.9</v>
      </c>
      <c r="H8" s="9">
        <f t="shared" si="1"/>
        <v>95.589897615991489</v>
      </c>
    </row>
    <row r="9" spans="1:8" ht="78.75" x14ac:dyDescent="0.25">
      <c r="A9" s="95" t="s">
        <v>768</v>
      </c>
      <c r="B9" s="47" t="s">
        <v>769</v>
      </c>
      <c r="C9" s="4"/>
      <c r="D9" s="4"/>
      <c r="E9" s="4"/>
      <c r="F9" s="9">
        <f>SUM(F10)</f>
        <v>38837</v>
      </c>
      <c r="G9" s="9">
        <f t="shared" ref="G9" si="2">SUM(G10)</f>
        <v>37337</v>
      </c>
      <c r="H9" s="9">
        <f t="shared" si="1"/>
        <v>96.137703736127918</v>
      </c>
    </row>
    <row r="10" spans="1:8" x14ac:dyDescent="0.25">
      <c r="A10" s="95" t="s">
        <v>31</v>
      </c>
      <c r="B10" s="47" t="s">
        <v>769</v>
      </c>
      <c r="C10" s="4" t="s">
        <v>77</v>
      </c>
      <c r="D10" s="4" t="s">
        <v>22</v>
      </c>
      <c r="E10" s="4" t="s">
        <v>8</v>
      </c>
      <c r="F10" s="9">
        <f>SUM('4 ведомст'!G1228)</f>
        <v>38837</v>
      </c>
      <c r="G10" s="9">
        <f>SUM('4 ведомст'!H1228)</f>
        <v>37337</v>
      </c>
      <c r="H10" s="9">
        <f t="shared" si="1"/>
        <v>96.137703736127918</v>
      </c>
    </row>
    <row r="11" spans="1:8" ht="94.5" x14ac:dyDescent="0.25">
      <c r="A11" s="95" t="s">
        <v>771</v>
      </c>
      <c r="B11" s="47" t="s">
        <v>770</v>
      </c>
      <c r="C11" s="4"/>
      <c r="D11" s="4"/>
      <c r="E11" s="4"/>
      <c r="F11" s="9">
        <f>F12</f>
        <v>4245.8999999999996</v>
      </c>
      <c r="G11" s="9">
        <f>G12</f>
        <v>3845.9</v>
      </c>
      <c r="H11" s="9">
        <f t="shared" si="1"/>
        <v>90.579146941755582</v>
      </c>
    </row>
    <row r="12" spans="1:8" x14ac:dyDescent="0.25">
      <c r="A12" s="95" t="s">
        <v>31</v>
      </c>
      <c r="B12" s="47" t="s">
        <v>770</v>
      </c>
      <c r="C12" s="4" t="s">
        <v>77</v>
      </c>
      <c r="D12" s="4" t="s">
        <v>22</v>
      </c>
      <c r="E12" s="4" t="s">
        <v>8</v>
      </c>
      <c r="F12" s="9">
        <f>SUM('4 ведомст'!G1230)</f>
        <v>4245.8999999999996</v>
      </c>
      <c r="G12" s="9">
        <f>SUM('4 ведомст'!H1230)</f>
        <v>3845.9</v>
      </c>
      <c r="H12" s="9">
        <f t="shared" si="1"/>
        <v>90.579146941755582</v>
      </c>
    </row>
    <row r="13" spans="1:8" s="27" customFormat="1" ht="31.5" x14ac:dyDescent="0.25">
      <c r="A13" s="23" t="s">
        <v>364</v>
      </c>
      <c r="B13" s="60" t="s">
        <v>302</v>
      </c>
      <c r="C13" s="25"/>
      <c r="D13" s="24"/>
      <c r="E13" s="24"/>
      <c r="F13" s="26">
        <f>SUM(F16)</f>
        <v>29039.1</v>
      </c>
      <c r="G13" s="26">
        <f>SUM(G16)</f>
        <v>29039.1</v>
      </c>
      <c r="H13" s="10">
        <f t="shared" si="1"/>
        <v>100</v>
      </c>
    </row>
    <row r="14" spans="1:8" x14ac:dyDescent="0.25">
      <c r="A14" s="95" t="s">
        <v>762</v>
      </c>
      <c r="B14" s="6" t="s">
        <v>772</v>
      </c>
      <c r="C14" s="22"/>
      <c r="D14" s="4"/>
      <c r="E14" s="4"/>
      <c r="F14" s="7">
        <f>SUM(F15)</f>
        <v>29039.1</v>
      </c>
      <c r="G14" s="7">
        <f t="shared" ref="G14" si="3">SUM(G15)</f>
        <v>29039.1</v>
      </c>
      <c r="H14" s="9">
        <f t="shared" si="1"/>
        <v>100</v>
      </c>
    </row>
    <row r="15" spans="1:8" ht="31.5" x14ac:dyDescent="0.25">
      <c r="A15" s="95" t="s">
        <v>868</v>
      </c>
      <c r="B15" s="6" t="s">
        <v>773</v>
      </c>
      <c r="C15" s="22"/>
      <c r="D15" s="4"/>
      <c r="E15" s="4"/>
      <c r="F15" s="7">
        <f>SUM(F16)</f>
        <v>29039.1</v>
      </c>
      <c r="G15" s="7">
        <f t="shared" ref="G15" si="4">SUM(G16)</f>
        <v>29039.1</v>
      </c>
      <c r="H15" s="9">
        <f t="shared" si="1"/>
        <v>100</v>
      </c>
    </row>
    <row r="16" spans="1:8" ht="78.75" x14ac:dyDescent="0.25">
      <c r="A16" s="95" t="s">
        <v>774</v>
      </c>
      <c r="B16" s="6" t="s">
        <v>775</v>
      </c>
      <c r="C16" s="4"/>
      <c r="D16" s="4"/>
      <c r="E16" s="4"/>
      <c r="F16" s="9">
        <f>F17</f>
        <v>29039.1</v>
      </c>
      <c r="G16" s="9">
        <f>G17</f>
        <v>29039.1</v>
      </c>
      <c r="H16" s="9">
        <f t="shared" si="1"/>
        <v>100</v>
      </c>
    </row>
    <row r="17" spans="1:8" x14ac:dyDescent="0.25">
      <c r="A17" s="95" t="s">
        <v>31</v>
      </c>
      <c r="B17" s="6" t="s">
        <v>775</v>
      </c>
      <c r="C17" s="4">
        <v>300</v>
      </c>
      <c r="D17" s="4" t="s">
        <v>22</v>
      </c>
      <c r="E17" s="4" t="s">
        <v>8</v>
      </c>
      <c r="F17" s="9">
        <f>SUM('4 ведомст'!G1235)</f>
        <v>29039.1</v>
      </c>
      <c r="G17" s="9">
        <f>SUM('4 ведомст'!H1235)</f>
        <v>29039.1</v>
      </c>
      <c r="H17" s="9">
        <f t="shared" si="1"/>
        <v>100</v>
      </c>
    </row>
    <row r="18" spans="1:8" s="27" customFormat="1" ht="31.5" x14ac:dyDescent="0.25">
      <c r="A18" s="23" t="s">
        <v>349</v>
      </c>
      <c r="B18" s="38" t="s">
        <v>292</v>
      </c>
      <c r="C18" s="38"/>
      <c r="D18" s="38"/>
      <c r="E18" s="38"/>
      <c r="F18" s="10">
        <f>SUM(F19+F24)</f>
        <v>817203.99999999988</v>
      </c>
      <c r="G18" s="10">
        <f>SUM(G19+G24)</f>
        <v>813003.60000000009</v>
      </c>
      <c r="H18" s="10">
        <f t="shared" si="1"/>
        <v>99.486003494843416</v>
      </c>
    </row>
    <row r="19" spans="1:8" ht="31.5" x14ac:dyDescent="0.25">
      <c r="A19" s="95" t="s">
        <v>802</v>
      </c>
      <c r="B19" s="96" t="s">
        <v>293</v>
      </c>
      <c r="C19" s="96"/>
      <c r="D19" s="96"/>
      <c r="E19" s="96"/>
      <c r="F19" s="9">
        <f>SUM(F20)</f>
        <v>5607.5</v>
      </c>
      <c r="G19" s="9">
        <f t="shared" ref="G19" si="5">SUM(G20)</f>
        <v>5601.3</v>
      </c>
      <c r="H19" s="9">
        <f t="shared" si="1"/>
        <v>99.889433794025862</v>
      </c>
    </row>
    <row r="20" spans="1:8" ht="31.5" x14ac:dyDescent="0.25">
      <c r="A20" s="95" t="s">
        <v>858</v>
      </c>
      <c r="B20" s="31" t="s">
        <v>378</v>
      </c>
      <c r="C20" s="31"/>
      <c r="D20" s="96"/>
      <c r="E20" s="96"/>
      <c r="F20" s="9">
        <f>SUM(F21)</f>
        <v>5607.5</v>
      </c>
      <c r="G20" s="9">
        <f>SUM(G21)</f>
        <v>5601.3</v>
      </c>
      <c r="H20" s="9">
        <f t="shared" si="1"/>
        <v>99.889433794025862</v>
      </c>
    </row>
    <row r="21" spans="1:8" ht="63" x14ac:dyDescent="0.25">
      <c r="A21" s="95" t="s">
        <v>859</v>
      </c>
      <c r="B21" s="31" t="s">
        <v>896</v>
      </c>
      <c r="C21" s="31"/>
      <c r="D21" s="96"/>
      <c r="E21" s="96"/>
      <c r="F21" s="9">
        <f>F22+F23</f>
        <v>5607.5</v>
      </c>
      <c r="G21" s="9">
        <f>G22+G23</f>
        <v>5601.3</v>
      </c>
      <c r="H21" s="9">
        <f t="shared" si="1"/>
        <v>99.889433794025862</v>
      </c>
    </row>
    <row r="22" spans="1:8" ht="31.5" x14ac:dyDescent="0.25">
      <c r="A22" s="95" t="s">
        <v>40</v>
      </c>
      <c r="B22" s="31" t="s">
        <v>896</v>
      </c>
      <c r="C22" s="31">
        <v>200</v>
      </c>
      <c r="D22" s="96" t="s">
        <v>22</v>
      </c>
      <c r="E22" s="96" t="s">
        <v>8</v>
      </c>
      <c r="F22" s="9">
        <f>SUM('4 ведомст'!G687)</f>
        <v>67.8</v>
      </c>
      <c r="G22" s="9">
        <f>SUM('4 ведомст'!H687)</f>
        <v>67.8</v>
      </c>
      <c r="H22" s="9">
        <f t="shared" si="1"/>
        <v>100</v>
      </c>
    </row>
    <row r="23" spans="1:8" x14ac:dyDescent="0.25">
      <c r="A23" s="95" t="s">
        <v>31</v>
      </c>
      <c r="B23" s="31" t="s">
        <v>896</v>
      </c>
      <c r="C23" s="31">
        <v>300</v>
      </c>
      <c r="D23" s="96" t="s">
        <v>22</v>
      </c>
      <c r="E23" s="96" t="s">
        <v>8</v>
      </c>
      <c r="F23" s="9">
        <f>SUM('4 ведомст'!G688)</f>
        <v>5539.7</v>
      </c>
      <c r="G23" s="9">
        <f>SUM('4 ведомст'!H688)</f>
        <v>5533.5</v>
      </c>
      <c r="H23" s="9">
        <f t="shared" si="1"/>
        <v>99.888080581980972</v>
      </c>
    </row>
    <row r="24" spans="1:8" x14ac:dyDescent="0.25">
      <c r="A24" s="95" t="s">
        <v>762</v>
      </c>
      <c r="B24" s="31" t="s">
        <v>297</v>
      </c>
      <c r="C24" s="31"/>
      <c r="D24" s="96"/>
      <c r="E24" s="96"/>
      <c r="F24" s="9">
        <f>SUM(F25+F38)+F45+F108</f>
        <v>811596.49999999988</v>
      </c>
      <c r="G24" s="9">
        <f>SUM(G25+G38)+G45+G108</f>
        <v>807402.3</v>
      </c>
      <c r="H24" s="9">
        <f t="shared" si="1"/>
        <v>99.483216105540151</v>
      </c>
    </row>
    <row r="25" spans="1:8" ht="31.5" x14ac:dyDescent="0.25">
      <c r="A25" s="95" t="s">
        <v>860</v>
      </c>
      <c r="B25" s="31" t="s">
        <v>807</v>
      </c>
      <c r="C25" s="31"/>
      <c r="D25" s="96"/>
      <c r="E25" s="96"/>
      <c r="F25" s="9">
        <f>SUM(F26+F29+F32)+F35</f>
        <v>42285.9</v>
      </c>
      <c r="G25" s="9">
        <f>SUM(G26+G29+G32)+G35</f>
        <v>41930.399999999994</v>
      </c>
      <c r="H25" s="9">
        <f t="shared" si="1"/>
        <v>99.159294232829367</v>
      </c>
    </row>
    <row r="26" spans="1:8" ht="31.5" x14ac:dyDescent="0.25">
      <c r="A26" s="95" t="s">
        <v>861</v>
      </c>
      <c r="B26" s="31" t="s">
        <v>805</v>
      </c>
      <c r="C26" s="31"/>
      <c r="D26" s="96"/>
      <c r="E26" s="96"/>
      <c r="F26" s="9">
        <f>F27+F28</f>
        <v>15019.5</v>
      </c>
      <c r="G26" s="9">
        <f>G27+G28</f>
        <v>15105.9</v>
      </c>
      <c r="H26" s="9">
        <f t="shared" si="1"/>
        <v>100.57525217217618</v>
      </c>
    </row>
    <row r="27" spans="1:8" ht="31.5" x14ac:dyDescent="0.25">
      <c r="A27" s="95" t="s">
        <v>40</v>
      </c>
      <c r="B27" s="31" t="s">
        <v>805</v>
      </c>
      <c r="C27" s="31">
        <v>200</v>
      </c>
      <c r="D27" s="96" t="s">
        <v>22</v>
      </c>
      <c r="E27" s="96" t="s">
        <v>8</v>
      </c>
      <c r="F27" s="9">
        <f>SUM('4 ведомст'!G692)</f>
        <v>216.8</v>
      </c>
      <c r="G27" s="9">
        <f>SUM('4 ведомст'!H692)</f>
        <v>217.9</v>
      </c>
      <c r="H27" s="9">
        <f t="shared" si="1"/>
        <v>100.50738007380073</v>
      </c>
    </row>
    <row r="28" spans="1:8" x14ac:dyDescent="0.25">
      <c r="A28" s="95" t="s">
        <v>31</v>
      </c>
      <c r="B28" s="31" t="s">
        <v>805</v>
      </c>
      <c r="C28" s="31">
        <v>300</v>
      </c>
      <c r="D28" s="96" t="s">
        <v>22</v>
      </c>
      <c r="E28" s="96" t="s">
        <v>8</v>
      </c>
      <c r="F28" s="9">
        <f>SUM('4 ведомст'!G693)</f>
        <v>14802.7</v>
      </c>
      <c r="G28" s="9">
        <f>SUM('4 ведомст'!H693)</f>
        <v>14888</v>
      </c>
      <c r="H28" s="9">
        <f t="shared" si="1"/>
        <v>100.57624622535077</v>
      </c>
    </row>
    <row r="29" spans="1:8" ht="47.25" x14ac:dyDescent="0.25">
      <c r="A29" s="95" t="s">
        <v>988</v>
      </c>
      <c r="B29" s="31" t="s">
        <v>806</v>
      </c>
      <c r="C29" s="31"/>
      <c r="D29" s="96"/>
      <c r="E29" s="96"/>
      <c r="F29" s="9">
        <f>F30+F31</f>
        <v>25309</v>
      </c>
      <c r="G29" s="9">
        <f>G30+G31</f>
        <v>25266.799999999999</v>
      </c>
      <c r="H29" s="9">
        <f t="shared" si="1"/>
        <v>99.83326089533368</v>
      </c>
    </row>
    <row r="30" spans="1:8" ht="31.5" x14ac:dyDescent="0.25">
      <c r="A30" s="95" t="s">
        <v>40</v>
      </c>
      <c r="B30" s="31" t="s">
        <v>806</v>
      </c>
      <c r="C30" s="31">
        <v>200</v>
      </c>
      <c r="D30" s="96" t="s">
        <v>22</v>
      </c>
      <c r="E30" s="96" t="s">
        <v>8</v>
      </c>
      <c r="F30" s="9">
        <f>SUM('4 ведомст'!G695)</f>
        <v>366.4</v>
      </c>
      <c r="G30" s="9">
        <f>SUM('4 ведомст'!H695)</f>
        <v>364</v>
      </c>
      <c r="H30" s="9">
        <f t="shared" si="1"/>
        <v>99.344978165938869</v>
      </c>
    </row>
    <row r="31" spans="1:8" x14ac:dyDescent="0.25">
      <c r="A31" s="95" t="s">
        <v>31</v>
      </c>
      <c r="B31" s="31" t="s">
        <v>806</v>
      </c>
      <c r="C31" s="31">
        <v>300</v>
      </c>
      <c r="D31" s="96" t="s">
        <v>22</v>
      </c>
      <c r="E31" s="96" t="s">
        <v>8</v>
      </c>
      <c r="F31" s="9">
        <f>SUM('4 ведомст'!G696)</f>
        <v>24942.6</v>
      </c>
      <c r="G31" s="9">
        <f>SUM('4 ведомст'!H696)</f>
        <v>24902.799999999999</v>
      </c>
      <c r="H31" s="9">
        <f t="shared" si="1"/>
        <v>99.840433635627406</v>
      </c>
    </row>
    <row r="32" spans="1:8" ht="141.75" x14ac:dyDescent="0.25">
      <c r="A32" s="95" t="s">
        <v>811</v>
      </c>
      <c r="B32" s="96" t="s">
        <v>812</v>
      </c>
      <c r="C32" s="31"/>
      <c r="D32" s="96"/>
      <c r="E32" s="96"/>
      <c r="F32" s="9">
        <f>SUM(F33:F34)</f>
        <v>826.40000000000009</v>
      </c>
      <c r="G32" s="9">
        <f t="shared" ref="G32" si="6">SUM(G33:G34)</f>
        <v>755.5</v>
      </c>
      <c r="H32" s="9">
        <f t="shared" si="1"/>
        <v>91.420619554695051</v>
      </c>
    </row>
    <row r="33" spans="1:8" ht="63" x14ac:dyDescent="0.25">
      <c r="A33" s="95" t="s">
        <v>39</v>
      </c>
      <c r="B33" s="96" t="s">
        <v>812</v>
      </c>
      <c r="C33" s="31">
        <v>100</v>
      </c>
      <c r="D33" s="96" t="s">
        <v>22</v>
      </c>
      <c r="E33" s="96" t="s">
        <v>57</v>
      </c>
      <c r="F33" s="9">
        <f>SUM('4 ведомст'!G712)</f>
        <v>700.7</v>
      </c>
      <c r="G33" s="9">
        <f>SUM('4 ведомст'!H712)</f>
        <v>629.9</v>
      </c>
      <c r="H33" s="9">
        <f t="shared" si="1"/>
        <v>89.89581846724704</v>
      </c>
    </row>
    <row r="34" spans="1:8" ht="31.5" x14ac:dyDescent="0.25">
      <c r="A34" s="95" t="s">
        <v>40</v>
      </c>
      <c r="B34" s="96" t="s">
        <v>812</v>
      </c>
      <c r="C34" s="31">
        <v>200</v>
      </c>
      <c r="D34" s="96" t="s">
        <v>22</v>
      </c>
      <c r="E34" s="96" t="s">
        <v>57</v>
      </c>
      <c r="F34" s="9">
        <f>SUM('4 ведомст'!G713)</f>
        <v>125.7</v>
      </c>
      <c r="G34" s="9">
        <f>SUM('4 ведомст'!H713)</f>
        <v>125.6</v>
      </c>
      <c r="H34" s="9">
        <f t="shared" si="1"/>
        <v>99.920445505171045</v>
      </c>
    </row>
    <row r="35" spans="1:8" ht="63" x14ac:dyDescent="0.25">
      <c r="A35" s="152" t="s">
        <v>951</v>
      </c>
      <c r="B35" s="153" t="s">
        <v>950</v>
      </c>
      <c r="C35" s="31"/>
      <c r="D35" s="153"/>
      <c r="E35" s="153"/>
      <c r="F35" s="9">
        <f>F36+F37</f>
        <v>1131</v>
      </c>
      <c r="G35" s="9">
        <f t="shared" ref="G35" si="7">G36+G37</f>
        <v>802.2</v>
      </c>
      <c r="H35" s="9">
        <f t="shared" si="1"/>
        <v>70.928381962864734</v>
      </c>
    </row>
    <row r="36" spans="1:8" ht="63" x14ac:dyDescent="0.25">
      <c r="A36" s="152" t="s">
        <v>39</v>
      </c>
      <c r="B36" s="153" t="s">
        <v>950</v>
      </c>
      <c r="C36" s="31">
        <v>100</v>
      </c>
      <c r="D36" s="153" t="s">
        <v>22</v>
      </c>
      <c r="E36" s="153" t="s">
        <v>57</v>
      </c>
      <c r="F36" s="9">
        <f>'4 ведомст'!G715</f>
        <v>802.2</v>
      </c>
      <c r="G36" s="9">
        <f>'4 ведомст'!H715</f>
        <v>802.2</v>
      </c>
      <c r="H36" s="9">
        <f t="shared" si="1"/>
        <v>100</v>
      </c>
    </row>
    <row r="37" spans="1:8" ht="31.5" x14ac:dyDescent="0.25">
      <c r="A37" s="152" t="s">
        <v>40</v>
      </c>
      <c r="B37" s="153" t="s">
        <v>950</v>
      </c>
      <c r="C37" s="31">
        <v>200</v>
      </c>
      <c r="D37" s="153" t="s">
        <v>22</v>
      </c>
      <c r="E37" s="153" t="s">
        <v>57</v>
      </c>
      <c r="F37" s="9">
        <f>'4 ведомст'!G716</f>
        <v>328.8</v>
      </c>
      <c r="G37" s="9">
        <f>'4 ведомст'!H716</f>
        <v>0</v>
      </c>
      <c r="H37" s="9">
        <f t="shared" si="1"/>
        <v>0</v>
      </c>
    </row>
    <row r="38" spans="1:8" ht="47.25" x14ac:dyDescent="0.25">
      <c r="A38" s="95" t="s">
        <v>862</v>
      </c>
      <c r="B38" s="31" t="s">
        <v>809</v>
      </c>
      <c r="C38" s="31"/>
      <c r="D38" s="96"/>
      <c r="E38" s="96"/>
      <c r="F38" s="9">
        <f>SUM(F42)+F39</f>
        <v>117580.09999999999</v>
      </c>
      <c r="G38" s="9">
        <f>SUM(G42)+G39</f>
        <v>115980.09999999999</v>
      </c>
      <c r="H38" s="9">
        <f t="shared" si="1"/>
        <v>98.639225515201971</v>
      </c>
    </row>
    <row r="39" spans="1:8" ht="31.5" x14ac:dyDescent="0.25">
      <c r="A39" s="95" t="s">
        <v>300</v>
      </c>
      <c r="B39" s="31" t="s">
        <v>810</v>
      </c>
      <c r="C39" s="31"/>
      <c r="D39" s="96"/>
      <c r="E39" s="96"/>
      <c r="F39" s="9">
        <f>F40+F41</f>
        <v>8694.2000000000007</v>
      </c>
      <c r="G39" s="9">
        <f>G40+G41</f>
        <v>8694.2000000000007</v>
      </c>
      <c r="H39" s="9">
        <f t="shared" si="1"/>
        <v>100</v>
      </c>
    </row>
    <row r="40" spans="1:8" ht="63" x14ac:dyDescent="0.25">
      <c r="A40" s="95" t="s">
        <v>39</v>
      </c>
      <c r="B40" s="31" t="s">
        <v>810</v>
      </c>
      <c r="C40" s="31">
        <v>100</v>
      </c>
      <c r="D40" s="96" t="s">
        <v>22</v>
      </c>
      <c r="E40" s="96" t="s">
        <v>57</v>
      </c>
      <c r="F40" s="9">
        <f>SUM('4 ведомст'!G719)</f>
        <v>8694.2000000000007</v>
      </c>
      <c r="G40" s="9">
        <f>SUM('4 ведомст'!H719)</f>
        <v>8694.2000000000007</v>
      </c>
      <c r="H40" s="9">
        <f t="shared" si="1"/>
        <v>100</v>
      </c>
    </row>
    <row r="41" spans="1:8" ht="31.5" hidden="1" x14ac:dyDescent="0.25">
      <c r="A41" s="95" t="s">
        <v>40</v>
      </c>
      <c r="B41" s="31" t="s">
        <v>810</v>
      </c>
      <c r="C41" s="31">
        <v>200</v>
      </c>
      <c r="D41" s="96" t="s">
        <v>22</v>
      </c>
      <c r="E41" s="96" t="s">
        <v>57</v>
      </c>
      <c r="F41" s="9">
        <f>SUM('4 ведомст'!G720)</f>
        <v>0</v>
      </c>
      <c r="G41" s="9">
        <f>SUM('4 ведомст'!H720)</f>
        <v>0</v>
      </c>
      <c r="H41" s="9"/>
    </row>
    <row r="42" spans="1:8" ht="110.25" x14ac:dyDescent="0.25">
      <c r="A42" s="95" t="s">
        <v>863</v>
      </c>
      <c r="B42" s="31" t="s">
        <v>808</v>
      </c>
      <c r="C42" s="31"/>
      <c r="D42" s="96"/>
      <c r="E42" s="96"/>
      <c r="F42" s="9">
        <f>F43+F44</f>
        <v>108885.9</v>
      </c>
      <c r="G42" s="9">
        <f>G43+G44</f>
        <v>107285.9</v>
      </c>
      <c r="H42" s="9">
        <f t="shared" si="1"/>
        <v>98.530571910596322</v>
      </c>
    </row>
    <row r="43" spans="1:8" ht="31.5" x14ac:dyDescent="0.25">
      <c r="A43" s="95" t="s">
        <v>40</v>
      </c>
      <c r="B43" s="31" t="s">
        <v>808</v>
      </c>
      <c r="C43" s="31">
        <v>200</v>
      </c>
      <c r="D43" s="96" t="s">
        <v>22</v>
      </c>
      <c r="E43" s="96" t="s">
        <v>8</v>
      </c>
      <c r="F43" s="9">
        <f>SUM('4 ведомст'!G699)</f>
        <v>1417.7</v>
      </c>
      <c r="G43" s="9">
        <f>SUM('4 ведомст'!H699)</f>
        <v>1417.7</v>
      </c>
      <c r="H43" s="9">
        <f t="shared" si="1"/>
        <v>100</v>
      </c>
    </row>
    <row r="44" spans="1:8" x14ac:dyDescent="0.25">
      <c r="A44" s="95" t="s">
        <v>31</v>
      </c>
      <c r="B44" s="31" t="s">
        <v>808</v>
      </c>
      <c r="C44" s="31">
        <v>300</v>
      </c>
      <c r="D44" s="96" t="s">
        <v>22</v>
      </c>
      <c r="E44" s="96" t="s">
        <v>8</v>
      </c>
      <c r="F44" s="9">
        <f>SUM('4 ведомст'!G700)</f>
        <v>107468.2</v>
      </c>
      <c r="G44" s="9">
        <f>SUM('4 ведомст'!H700)</f>
        <v>105868.2</v>
      </c>
      <c r="H44" s="9">
        <f t="shared" si="1"/>
        <v>98.511187495463773</v>
      </c>
    </row>
    <row r="45" spans="1:8" ht="31.5" x14ac:dyDescent="0.25">
      <c r="A45" s="95" t="s">
        <v>848</v>
      </c>
      <c r="B45" s="96" t="s">
        <v>763</v>
      </c>
      <c r="C45" s="31"/>
      <c r="D45" s="96"/>
      <c r="E45" s="96"/>
      <c r="F45" s="9">
        <f>SUM(F46+F49+F52+F55+F58+F61+F64+F67+F71+F80+F83+F86+F89+F91+F94+F97+F100+F106)+F104</f>
        <v>651730.49999999988</v>
      </c>
      <c r="G45" s="9">
        <f>SUM(G46+G49+G52+G55+G58+G61+G64+G67+G71+G80+G83+G86+G89+G91+G94+G97+G100+G106)+G104</f>
        <v>649491.80000000005</v>
      </c>
      <c r="H45" s="9">
        <f t="shared" si="1"/>
        <v>99.656499120418658</v>
      </c>
    </row>
    <row r="46" spans="1:8" ht="47.25" x14ac:dyDescent="0.25">
      <c r="A46" s="95" t="s">
        <v>849</v>
      </c>
      <c r="B46" s="96" t="s">
        <v>788</v>
      </c>
      <c r="C46" s="31"/>
      <c r="D46" s="96"/>
      <c r="E46" s="96"/>
      <c r="F46" s="9">
        <f>F47+F48</f>
        <v>168062.6</v>
      </c>
      <c r="G46" s="9">
        <f>G47+G48</f>
        <v>167859.1</v>
      </c>
      <c r="H46" s="9">
        <f t="shared" si="1"/>
        <v>99.878914166507002</v>
      </c>
    </row>
    <row r="47" spans="1:8" ht="31.5" x14ac:dyDescent="0.25">
      <c r="A47" s="95" t="s">
        <v>40</v>
      </c>
      <c r="B47" s="96" t="s">
        <v>788</v>
      </c>
      <c r="C47" s="31">
        <v>200</v>
      </c>
      <c r="D47" s="96" t="s">
        <v>22</v>
      </c>
      <c r="E47" s="96" t="s">
        <v>42</v>
      </c>
      <c r="F47" s="9">
        <f>SUM('4 ведомст'!G604)</f>
        <v>2485.6999999999998</v>
      </c>
      <c r="G47" s="9">
        <f>SUM('4 ведомст'!H604)</f>
        <v>2485.5</v>
      </c>
      <c r="H47" s="9">
        <f t="shared" si="1"/>
        <v>99.991953976746998</v>
      </c>
    </row>
    <row r="48" spans="1:8" x14ac:dyDescent="0.25">
      <c r="A48" s="95" t="s">
        <v>31</v>
      </c>
      <c r="B48" s="96" t="s">
        <v>788</v>
      </c>
      <c r="C48" s="31">
        <v>300</v>
      </c>
      <c r="D48" s="96" t="s">
        <v>22</v>
      </c>
      <c r="E48" s="96" t="s">
        <v>42</v>
      </c>
      <c r="F48" s="9">
        <f>SUM('4 ведомст'!G605)</f>
        <v>165576.9</v>
      </c>
      <c r="G48" s="9">
        <f>SUM('4 ведомст'!H605)</f>
        <v>165373.6</v>
      </c>
      <c r="H48" s="9">
        <f t="shared" si="1"/>
        <v>99.877217172202165</v>
      </c>
    </row>
    <row r="49" spans="1:8" ht="63" x14ac:dyDescent="0.25">
      <c r="A49" s="95" t="s">
        <v>850</v>
      </c>
      <c r="B49" s="96" t="s">
        <v>789</v>
      </c>
      <c r="C49" s="96"/>
      <c r="D49" s="96"/>
      <c r="E49" s="96"/>
      <c r="F49" s="9">
        <f>F50+F51</f>
        <v>8918</v>
      </c>
      <c r="G49" s="9">
        <f>G50+G51</f>
        <v>8918</v>
      </c>
      <c r="H49" s="9">
        <f t="shared" si="1"/>
        <v>100</v>
      </c>
    </row>
    <row r="50" spans="1:8" ht="31.5" x14ac:dyDescent="0.25">
      <c r="A50" s="95" t="s">
        <v>40</v>
      </c>
      <c r="B50" s="96" t="s">
        <v>789</v>
      </c>
      <c r="C50" s="96" t="s">
        <v>69</v>
      </c>
      <c r="D50" s="96" t="s">
        <v>22</v>
      </c>
      <c r="E50" s="96" t="s">
        <v>42</v>
      </c>
      <c r="F50" s="9">
        <f>SUM('4 ведомст'!G607)</f>
        <v>131.80000000000001</v>
      </c>
      <c r="G50" s="9">
        <f>SUM('4 ведомст'!H607)</f>
        <v>131.80000000000001</v>
      </c>
      <c r="H50" s="9">
        <f t="shared" si="1"/>
        <v>100</v>
      </c>
    </row>
    <row r="51" spans="1:8" x14ac:dyDescent="0.25">
      <c r="A51" s="95" t="s">
        <v>31</v>
      </c>
      <c r="B51" s="96" t="s">
        <v>789</v>
      </c>
      <c r="C51" s="96" t="s">
        <v>77</v>
      </c>
      <c r="D51" s="96" t="s">
        <v>22</v>
      </c>
      <c r="E51" s="96" t="s">
        <v>42</v>
      </c>
      <c r="F51" s="9">
        <f>SUM('4 ведомст'!G608)</f>
        <v>8786.2000000000007</v>
      </c>
      <c r="G51" s="9">
        <f>SUM('4 ведомст'!H608)</f>
        <v>8786.2000000000007</v>
      </c>
      <c r="H51" s="9">
        <f t="shared" si="1"/>
        <v>100</v>
      </c>
    </row>
    <row r="52" spans="1:8" ht="47.25" x14ac:dyDescent="0.25">
      <c r="A52" s="95" t="s">
        <v>851</v>
      </c>
      <c r="B52" s="96" t="s">
        <v>790</v>
      </c>
      <c r="C52" s="96"/>
      <c r="D52" s="96"/>
      <c r="E52" s="96"/>
      <c r="F52" s="9">
        <f>F53+F54</f>
        <v>125311</v>
      </c>
      <c r="G52" s="9">
        <f>G53+G54</f>
        <v>125260</v>
      </c>
      <c r="H52" s="9">
        <f t="shared" si="1"/>
        <v>99.959301258468926</v>
      </c>
    </row>
    <row r="53" spans="1:8" ht="31.5" x14ac:dyDescent="0.25">
      <c r="A53" s="95" t="s">
        <v>40</v>
      </c>
      <c r="B53" s="96" t="s">
        <v>790</v>
      </c>
      <c r="C53" s="96" t="s">
        <v>69</v>
      </c>
      <c r="D53" s="96" t="s">
        <v>22</v>
      </c>
      <c r="E53" s="96" t="s">
        <v>42</v>
      </c>
      <c r="F53" s="9">
        <f>SUM('4 ведомст'!G610)</f>
        <v>1854.6</v>
      </c>
      <c r="G53" s="9">
        <f>SUM('4 ведомст'!H610)</f>
        <v>1854.5</v>
      </c>
      <c r="H53" s="9">
        <f t="shared" si="1"/>
        <v>99.994608001725453</v>
      </c>
    </row>
    <row r="54" spans="1:8" x14ac:dyDescent="0.25">
      <c r="A54" s="95" t="s">
        <v>31</v>
      </c>
      <c r="B54" s="96" t="s">
        <v>790</v>
      </c>
      <c r="C54" s="96" t="s">
        <v>77</v>
      </c>
      <c r="D54" s="96" t="s">
        <v>22</v>
      </c>
      <c r="E54" s="96" t="s">
        <v>42</v>
      </c>
      <c r="F54" s="9">
        <f>SUM('4 ведомст'!G611)</f>
        <v>123456.4</v>
      </c>
      <c r="G54" s="9">
        <f>SUM('4 ведомст'!H611)</f>
        <v>123405.5</v>
      </c>
      <c r="H54" s="9">
        <f t="shared" si="1"/>
        <v>99.958770869715948</v>
      </c>
    </row>
    <row r="55" spans="1:8" ht="31.5" x14ac:dyDescent="0.25">
      <c r="A55" s="95" t="s">
        <v>301</v>
      </c>
      <c r="B55" s="31" t="s">
        <v>787</v>
      </c>
      <c r="C55" s="31"/>
      <c r="D55" s="96"/>
      <c r="E55" s="96"/>
      <c r="F55" s="9">
        <f>F56+F57</f>
        <v>29032.3</v>
      </c>
      <c r="G55" s="9">
        <f>G56+G57</f>
        <v>29032.3</v>
      </c>
      <c r="H55" s="9">
        <f t="shared" si="1"/>
        <v>100</v>
      </c>
    </row>
    <row r="56" spans="1:8" ht="63" x14ac:dyDescent="0.25">
      <c r="A56" s="95" t="s">
        <v>39</v>
      </c>
      <c r="B56" s="31" t="s">
        <v>787</v>
      </c>
      <c r="C56" s="31">
        <v>100</v>
      </c>
      <c r="D56" s="96" t="s">
        <v>22</v>
      </c>
      <c r="E56" s="96" t="s">
        <v>57</v>
      </c>
      <c r="F56" s="9">
        <f>SUM('4 ведомст'!G723)</f>
        <v>28775.3</v>
      </c>
      <c r="G56" s="9">
        <f>SUM('4 ведомст'!H723)</f>
        <v>28775.3</v>
      </c>
      <c r="H56" s="9">
        <f t="shared" si="1"/>
        <v>100</v>
      </c>
    </row>
    <row r="57" spans="1:8" ht="28.5" customHeight="1" x14ac:dyDescent="0.25">
      <c r="A57" s="95" t="s">
        <v>40</v>
      </c>
      <c r="B57" s="31" t="s">
        <v>787</v>
      </c>
      <c r="C57" s="31">
        <v>200</v>
      </c>
      <c r="D57" s="96" t="s">
        <v>22</v>
      </c>
      <c r="E57" s="96" t="s">
        <v>57</v>
      </c>
      <c r="F57" s="9">
        <f>SUM('4 ведомст'!G724)</f>
        <v>257</v>
      </c>
      <c r="G57" s="9">
        <f>SUM('4 ведомст'!H724)</f>
        <v>257</v>
      </c>
      <c r="H57" s="9">
        <f t="shared" si="1"/>
        <v>100</v>
      </c>
    </row>
    <row r="58" spans="1:8" ht="78.75" x14ac:dyDescent="0.25">
      <c r="A58" s="95" t="s">
        <v>852</v>
      </c>
      <c r="B58" s="96" t="s">
        <v>765</v>
      </c>
      <c r="C58" s="96"/>
      <c r="D58" s="96"/>
      <c r="E58" s="96"/>
      <c r="F58" s="9">
        <f>F59+F60</f>
        <v>278.59999999999997</v>
      </c>
      <c r="G58" s="9">
        <f>G59+G60</f>
        <v>271.89999999999998</v>
      </c>
      <c r="H58" s="9">
        <f t="shared" si="1"/>
        <v>97.595118449389801</v>
      </c>
    </row>
    <row r="59" spans="1:8" ht="31.5" x14ac:dyDescent="0.25">
      <c r="A59" s="95" t="s">
        <v>40</v>
      </c>
      <c r="B59" s="96" t="s">
        <v>765</v>
      </c>
      <c r="C59" s="96" t="s">
        <v>69</v>
      </c>
      <c r="D59" s="96" t="s">
        <v>22</v>
      </c>
      <c r="E59" s="96" t="s">
        <v>42</v>
      </c>
      <c r="F59" s="9">
        <f>SUM('4 ведомст'!G613)</f>
        <v>4.2</v>
      </c>
      <c r="G59" s="9">
        <f>SUM('4 ведомст'!H613)</f>
        <v>4.2</v>
      </c>
      <c r="H59" s="9">
        <f t="shared" si="1"/>
        <v>100</v>
      </c>
    </row>
    <row r="60" spans="1:8" x14ac:dyDescent="0.25">
      <c r="A60" s="95" t="s">
        <v>31</v>
      </c>
      <c r="B60" s="96" t="s">
        <v>765</v>
      </c>
      <c r="C60" s="96" t="s">
        <v>77</v>
      </c>
      <c r="D60" s="96" t="s">
        <v>22</v>
      </c>
      <c r="E60" s="96" t="s">
        <v>42</v>
      </c>
      <c r="F60" s="9">
        <f>SUM('4 ведомст'!G614)</f>
        <v>274.39999999999998</v>
      </c>
      <c r="G60" s="9">
        <f>SUM('4 ведомст'!H614)</f>
        <v>267.7</v>
      </c>
      <c r="H60" s="9">
        <f t="shared" si="1"/>
        <v>97.558309037900884</v>
      </c>
    </row>
    <row r="61" spans="1:8" ht="63" x14ac:dyDescent="0.25">
      <c r="A61" s="95" t="s">
        <v>853</v>
      </c>
      <c r="B61" s="96" t="s">
        <v>791</v>
      </c>
      <c r="C61" s="96"/>
      <c r="D61" s="96"/>
      <c r="E61" s="96"/>
      <c r="F61" s="9">
        <f>F62+F63</f>
        <v>12.399999999999999</v>
      </c>
      <c r="G61" s="9">
        <f>G62+G63</f>
        <v>12.399999999999999</v>
      </c>
      <c r="H61" s="9">
        <f t="shared" si="1"/>
        <v>100</v>
      </c>
    </row>
    <row r="62" spans="1:8" ht="31.5" x14ac:dyDescent="0.25">
      <c r="A62" s="95" t="s">
        <v>40</v>
      </c>
      <c r="B62" s="96" t="s">
        <v>791</v>
      </c>
      <c r="C62" s="96" t="s">
        <v>69</v>
      </c>
      <c r="D62" s="96" t="s">
        <v>22</v>
      </c>
      <c r="E62" s="96" t="s">
        <v>42</v>
      </c>
      <c r="F62" s="9">
        <f>SUM('4 ведомст'!G616)</f>
        <v>0.2</v>
      </c>
      <c r="G62" s="9">
        <f>SUM('4 ведомст'!H616)</f>
        <v>0.2</v>
      </c>
      <c r="H62" s="9">
        <f t="shared" si="1"/>
        <v>100</v>
      </c>
    </row>
    <row r="63" spans="1:8" x14ac:dyDescent="0.25">
      <c r="A63" s="95" t="s">
        <v>31</v>
      </c>
      <c r="B63" s="96" t="s">
        <v>791</v>
      </c>
      <c r="C63" s="96" t="s">
        <v>77</v>
      </c>
      <c r="D63" s="96" t="s">
        <v>22</v>
      </c>
      <c r="E63" s="96" t="s">
        <v>42</v>
      </c>
      <c r="F63" s="9">
        <f>SUM('4 ведомст'!G617)</f>
        <v>12.2</v>
      </c>
      <c r="G63" s="9">
        <f>SUM('4 ведомст'!H617)</f>
        <v>12.2</v>
      </c>
      <c r="H63" s="9">
        <f t="shared" si="1"/>
        <v>100</v>
      </c>
    </row>
    <row r="64" spans="1:8" ht="78.75" x14ac:dyDescent="0.25">
      <c r="A64" s="95" t="s">
        <v>854</v>
      </c>
      <c r="B64" s="96" t="s">
        <v>792</v>
      </c>
      <c r="C64" s="96"/>
      <c r="D64" s="96"/>
      <c r="E64" s="96"/>
      <c r="F64" s="9">
        <f>F65+F66</f>
        <v>18126.300000000003</v>
      </c>
      <c r="G64" s="9">
        <f>G65+G66</f>
        <v>18016.300000000003</v>
      </c>
      <c r="H64" s="9">
        <f t="shared" si="1"/>
        <v>99.393146974285983</v>
      </c>
    </row>
    <row r="65" spans="1:8" ht="31.5" x14ac:dyDescent="0.25">
      <c r="A65" s="95" t="s">
        <v>40</v>
      </c>
      <c r="B65" s="96" t="s">
        <v>792</v>
      </c>
      <c r="C65" s="96" t="s">
        <v>69</v>
      </c>
      <c r="D65" s="96" t="s">
        <v>22</v>
      </c>
      <c r="E65" s="96" t="s">
        <v>42</v>
      </c>
      <c r="F65" s="9">
        <f>SUM('4 ведомст'!G619)</f>
        <v>785.4</v>
      </c>
      <c r="G65" s="9">
        <f>SUM('4 ведомст'!H619)</f>
        <v>785.4</v>
      </c>
      <c r="H65" s="9">
        <f t="shared" si="1"/>
        <v>100</v>
      </c>
    </row>
    <row r="66" spans="1:8" x14ac:dyDescent="0.25">
      <c r="A66" s="95" t="s">
        <v>31</v>
      </c>
      <c r="B66" s="96" t="s">
        <v>792</v>
      </c>
      <c r="C66" s="96" t="s">
        <v>77</v>
      </c>
      <c r="D66" s="96" t="s">
        <v>22</v>
      </c>
      <c r="E66" s="96" t="s">
        <v>42</v>
      </c>
      <c r="F66" s="9">
        <f>SUM('4 ведомст'!G620)</f>
        <v>17340.900000000001</v>
      </c>
      <c r="G66" s="9">
        <f>SUM('4 ведомст'!H620)</f>
        <v>17230.900000000001</v>
      </c>
      <c r="H66" s="9">
        <f t="shared" si="1"/>
        <v>99.365661528525052</v>
      </c>
    </row>
    <row r="67" spans="1:8" ht="31.5" x14ac:dyDescent="0.25">
      <c r="A67" s="95" t="s">
        <v>797</v>
      </c>
      <c r="B67" s="96" t="s">
        <v>793</v>
      </c>
      <c r="C67" s="96"/>
      <c r="D67" s="96"/>
      <c r="E67" s="96"/>
      <c r="F67" s="9">
        <f>F68+F69+F70</f>
        <v>123094.1</v>
      </c>
      <c r="G67" s="9">
        <f t="shared" ref="G67" si="8">G68+G69+G70</f>
        <v>123094.2</v>
      </c>
      <c r="H67" s="9">
        <f t="shared" si="1"/>
        <v>100.00008123866213</v>
      </c>
    </row>
    <row r="68" spans="1:8" ht="31.5" x14ac:dyDescent="0.25">
      <c r="A68" s="95" t="s">
        <v>40</v>
      </c>
      <c r="B68" s="96" t="s">
        <v>793</v>
      </c>
      <c r="C68" s="96" t="s">
        <v>69</v>
      </c>
      <c r="D68" s="96" t="s">
        <v>22</v>
      </c>
      <c r="E68" s="96" t="s">
        <v>42</v>
      </c>
      <c r="F68" s="9">
        <f>SUM('4 ведомст'!G622)</f>
        <v>1699</v>
      </c>
      <c r="G68" s="9">
        <f>SUM('4 ведомст'!H622)</f>
        <v>1676.2</v>
      </c>
      <c r="H68" s="9">
        <f t="shared" si="1"/>
        <v>98.65803413772808</v>
      </c>
    </row>
    <row r="69" spans="1:8" x14ac:dyDescent="0.25">
      <c r="A69" s="95" t="s">
        <v>31</v>
      </c>
      <c r="B69" s="96" t="s">
        <v>793</v>
      </c>
      <c r="C69" s="96" t="s">
        <v>77</v>
      </c>
      <c r="D69" s="96" t="s">
        <v>22</v>
      </c>
      <c r="E69" s="96" t="s">
        <v>42</v>
      </c>
      <c r="F69" s="9">
        <f>SUM('4 ведомст'!G623)</f>
        <v>114161.1</v>
      </c>
      <c r="G69" s="9">
        <f>SUM('4 ведомст'!H623)</f>
        <v>114183.9</v>
      </c>
      <c r="H69" s="9">
        <f t="shared" si="1"/>
        <v>100.01997177672604</v>
      </c>
    </row>
    <row r="70" spans="1:8" x14ac:dyDescent="0.25">
      <c r="A70" s="95" t="s">
        <v>31</v>
      </c>
      <c r="B70" s="96" t="s">
        <v>793</v>
      </c>
      <c r="C70" s="96" t="s">
        <v>77</v>
      </c>
      <c r="D70" s="96" t="s">
        <v>22</v>
      </c>
      <c r="E70" s="96" t="s">
        <v>57</v>
      </c>
      <c r="F70" s="9">
        <f>SUM('4 ведомст'!G726)</f>
        <v>7234</v>
      </c>
      <c r="G70" s="9">
        <f>SUM('4 ведомст'!H726)</f>
        <v>7234.1</v>
      </c>
      <c r="H70" s="9">
        <f t="shared" si="1"/>
        <v>100.00138236107273</v>
      </c>
    </row>
    <row r="71" spans="1:8" ht="47.25" x14ac:dyDescent="0.25">
      <c r="A71" s="95" t="s">
        <v>704</v>
      </c>
      <c r="B71" s="96" t="s">
        <v>764</v>
      </c>
      <c r="C71" s="96"/>
      <c r="D71" s="96"/>
      <c r="E71" s="96"/>
      <c r="F71" s="9">
        <f>SUM(F72:F79)</f>
        <v>11685</v>
      </c>
      <c r="G71" s="9">
        <f>SUM(G72:G79)</f>
        <v>11384.9</v>
      </c>
      <c r="H71" s="9">
        <f t="shared" ref="H71:H134" si="9">G71/F71*100</f>
        <v>97.431750106974746</v>
      </c>
    </row>
    <row r="72" spans="1:8" ht="31.5" x14ac:dyDescent="0.25">
      <c r="A72" s="95" t="s">
        <v>40</v>
      </c>
      <c r="B72" s="96" t="s">
        <v>764</v>
      </c>
      <c r="C72" s="96" t="s">
        <v>69</v>
      </c>
      <c r="D72" s="96" t="s">
        <v>22</v>
      </c>
      <c r="E72" s="96" t="s">
        <v>42</v>
      </c>
      <c r="F72" s="9">
        <f>SUM('4 ведомст'!G625)</f>
        <v>61.5</v>
      </c>
      <c r="G72" s="9">
        <f>SUM('4 ведомст'!H625)</f>
        <v>61.5</v>
      </c>
      <c r="H72" s="9">
        <f t="shared" si="9"/>
        <v>100</v>
      </c>
    </row>
    <row r="73" spans="1:8" ht="63" x14ac:dyDescent="0.25">
      <c r="A73" s="95" t="s">
        <v>39</v>
      </c>
      <c r="B73" s="96" t="s">
        <v>764</v>
      </c>
      <c r="C73" s="96" t="s">
        <v>67</v>
      </c>
      <c r="D73" s="96" t="s">
        <v>86</v>
      </c>
      <c r="E73" s="96" t="s">
        <v>25</v>
      </c>
      <c r="F73" s="9">
        <f>SUM('4 ведомст'!G908)</f>
        <v>1453.9</v>
      </c>
      <c r="G73" s="9">
        <f>SUM('4 ведомст'!H908)</f>
        <v>1445.6</v>
      </c>
      <c r="H73" s="9">
        <f t="shared" si="9"/>
        <v>99.429121672742269</v>
      </c>
    </row>
    <row r="74" spans="1:8" ht="63" x14ac:dyDescent="0.25">
      <c r="A74" s="95" t="s">
        <v>39</v>
      </c>
      <c r="B74" s="96" t="s">
        <v>764</v>
      </c>
      <c r="C74" s="96" t="s">
        <v>67</v>
      </c>
      <c r="D74" s="96" t="s">
        <v>86</v>
      </c>
      <c r="E74" s="96" t="s">
        <v>32</v>
      </c>
      <c r="F74" s="9">
        <f>SUM('4 ведомст'!G966)</f>
        <v>4671.5</v>
      </c>
      <c r="G74" s="9">
        <f>SUM('4 ведомст'!H966)</f>
        <v>4665.8</v>
      </c>
      <c r="H74" s="9">
        <f t="shared" si="9"/>
        <v>99.877983517071613</v>
      </c>
    </row>
    <row r="75" spans="1:8" ht="63" x14ac:dyDescent="0.25">
      <c r="A75" s="95" t="s">
        <v>39</v>
      </c>
      <c r="B75" s="96" t="s">
        <v>764</v>
      </c>
      <c r="C75" s="96" t="s">
        <v>67</v>
      </c>
      <c r="D75" s="96" t="s">
        <v>10</v>
      </c>
      <c r="E75" s="96" t="s">
        <v>25</v>
      </c>
      <c r="F75" s="9">
        <f>SUM('4 ведомст'!G1324)</f>
        <v>426.8</v>
      </c>
      <c r="G75" s="9">
        <f>SUM('4 ведомст'!H1324)</f>
        <v>388.7</v>
      </c>
      <c r="H75" s="9">
        <f t="shared" si="9"/>
        <v>91.073102155576379</v>
      </c>
    </row>
    <row r="76" spans="1:8" ht="31.5" x14ac:dyDescent="0.25">
      <c r="A76" s="95" t="s">
        <v>94</v>
      </c>
      <c r="B76" s="96" t="s">
        <v>764</v>
      </c>
      <c r="C76" s="96" t="s">
        <v>95</v>
      </c>
      <c r="D76" s="96" t="s">
        <v>86</v>
      </c>
      <c r="E76" s="96" t="s">
        <v>25</v>
      </c>
      <c r="F76" s="9">
        <f>SUM('4 ведомст'!G909)</f>
        <v>86.4</v>
      </c>
      <c r="G76" s="9">
        <f>SUM('4 ведомст'!H909)</f>
        <v>86.4</v>
      </c>
      <c r="H76" s="9">
        <f t="shared" si="9"/>
        <v>100</v>
      </c>
    </row>
    <row r="77" spans="1:8" ht="31.5" x14ac:dyDescent="0.25">
      <c r="A77" s="95" t="s">
        <v>94</v>
      </c>
      <c r="B77" s="96" t="s">
        <v>764</v>
      </c>
      <c r="C77" s="96" t="s">
        <v>95</v>
      </c>
      <c r="D77" s="96" t="s">
        <v>86</v>
      </c>
      <c r="E77" s="96" t="s">
        <v>32</v>
      </c>
      <c r="F77" s="9">
        <f>SUM('4 ведомст'!G967)</f>
        <v>429.3</v>
      </c>
      <c r="G77" s="9">
        <f>SUM('4 ведомст'!H967)</f>
        <v>443.2</v>
      </c>
      <c r="H77" s="9">
        <f t="shared" si="9"/>
        <v>103.23782902399255</v>
      </c>
    </row>
    <row r="78" spans="1:8" ht="31.5" x14ac:dyDescent="0.25">
      <c r="A78" s="95" t="s">
        <v>94</v>
      </c>
      <c r="B78" s="96" t="s">
        <v>764</v>
      </c>
      <c r="C78" s="96" t="s">
        <v>95</v>
      </c>
      <c r="D78" s="96" t="s">
        <v>10</v>
      </c>
      <c r="E78" s="96" t="s">
        <v>25</v>
      </c>
      <c r="F78" s="9">
        <f>SUM('4 ведомст'!G1325)</f>
        <v>454.6</v>
      </c>
      <c r="G78" s="9">
        <f>SUM('4 ведомст'!H1325)</f>
        <v>392.1</v>
      </c>
      <c r="H78" s="9">
        <f t="shared" si="9"/>
        <v>86.251649802023749</v>
      </c>
    </row>
    <row r="79" spans="1:8" x14ac:dyDescent="0.25">
      <c r="A79" s="95" t="s">
        <v>31</v>
      </c>
      <c r="B79" s="96" t="s">
        <v>764</v>
      </c>
      <c r="C79" s="96" t="s">
        <v>77</v>
      </c>
      <c r="D79" s="96" t="s">
        <v>22</v>
      </c>
      <c r="E79" s="96" t="s">
        <v>42</v>
      </c>
      <c r="F79" s="9">
        <f>SUM('4 ведомст'!G626)</f>
        <v>4101</v>
      </c>
      <c r="G79" s="9">
        <f>SUM('4 ведомст'!H626)</f>
        <v>3901.6</v>
      </c>
      <c r="H79" s="9">
        <f t="shared" si="9"/>
        <v>95.137771275298704</v>
      </c>
    </row>
    <row r="80" spans="1:8" ht="63" x14ac:dyDescent="0.25">
      <c r="A80" s="95" t="s">
        <v>855</v>
      </c>
      <c r="B80" s="96" t="s">
        <v>794</v>
      </c>
      <c r="C80" s="96"/>
      <c r="D80" s="96"/>
      <c r="E80" s="96"/>
      <c r="F80" s="9">
        <f>F81+F82</f>
        <v>2704.2999999999997</v>
      </c>
      <c r="G80" s="9">
        <f>G81+G82</f>
        <v>2704.2999999999997</v>
      </c>
      <c r="H80" s="9">
        <f t="shared" si="9"/>
        <v>100</v>
      </c>
    </row>
    <row r="81" spans="1:8" ht="31.5" x14ac:dyDescent="0.25">
      <c r="A81" s="95" t="s">
        <v>40</v>
      </c>
      <c r="B81" s="96" t="s">
        <v>794</v>
      </c>
      <c r="C81" s="96" t="s">
        <v>69</v>
      </c>
      <c r="D81" s="96" t="s">
        <v>22</v>
      </c>
      <c r="E81" s="96" t="s">
        <v>42</v>
      </c>
      <c r="F81" s="9">
        <f>SUM('4 ведомст'!G628)</f>
        <v>41.6</v>
      </c>
      <c r="G81" s="9">
        <f>SUM('4 ведомст'!H628)</f>
        <v>41.6</v>
      </c>
      <c r="H81" s="9">
        <f t="shared" si="9"/>
        <v>100</v>
      </c>
    </row>
    <row r="82" spans="1:8" x14ac:dyDescent="0.25">
      <c r="A82" s="95" t="s">
        <v>31</v>
      </c>
      <c r="B82" s="96" t="s">
        <v>794</v>
      </c>
      <c r="C82" s="96" t="s">
        <v>77</v>
      </c>
      <c r="D82" s="96" t="s">
        <v>22</v>
      </c>
      <c r="E82" s="96" t="s">
        <v>42</v>
      </c>
      <c r="F82" s="9">
        <f>SUM('4 ведомст'!G629)</f>
        <v>2662.7</v>
      </c>
      <c r="G82" s="9">
        <f>SUM('4 ведомст'!H629)</f>
        <v>2662.7</v>
      </c>
      <c r="H82" s="9">
        <f t="shared" si="9"/>
        <v>100</v>
      </c>
    </row>
    <row r="83" spans="1:8" ht="31.5" hidden="1" x14ac:dyDescent="0.25">
      <c r="A83" s="95" t="s">
        <v>299</v>
      </c>
      <c r="B83" s="96" t="s">
        <v>795</v>
      </c>
      <c r="C83" s="96"/>
      <c r="D83" s="96"/>
      <c r="E83" s="96"/>
      <c r="F83" s="9">
        <f>SUM(F84:F85)</f>
        <v>0</v>
      </c>
      <c r="G83" s="9">
        <f t="shared" ref="G83" si="10">SUM(G84:G85)</f>
        <v>0</v>
      </c>
      <c r="H83" s="9"/>
    </row>
    <row r="84" spans="1:8" ht="31.5" hidden="1" x14ac:dyDescent="0.25">
      <c r="A84" s="98" t="s">
        <v>40</v>
      </c>
      <c r="B84" s="99" t="s">
        <v>795</v>
      </c>
      <c r="C84" s="99" t="s">
        <v>69</v>
      </c>
      <c r="D84" s="99" t="s">
        <v>22</v>
      </c>
      <c r="E84" s="99" t="s">
        <v>42</v>
      </c>
      <c r="F84" s="9">
        <f>SUM('4 ведомст'!G631)</f>
        <v>0</v>
      </c>
      <c r="G84" s="9">
        <f>SUM('4 ведомст'!H631)</f>
        <v>0</v>
      </c>
      <c r="H84" s="9"/>
    </row>
    <row r="85" spans="1:8" hidden="1" x14ac:dyDescent="0.25">
      <c r="A85" s="95" t="s">
        <v>31</v>
      </c>
      <c r="B85" s="96" t="s">
        <v>795</v>
      </c>
      <c r="C85" s="96" t="s">
        <v>77</v>
      </c>
      <c r="D85" s="96" t="s">
        <v>22</v>
      </c>
      <c r="E85" s="96" t="s">
        <v>42</v>
      </c>
      <c r="F85" s="9">
        <f>SUM('4 ведомст'!G632)</f>
        <v>0</v>
      </c>
      <c r="G85" s="9">
        <f>SUM('4 ведомст'!H632)</f>
        <v>0</v>
      </c>
      <c r="H85" s="9"/>
    </row>
    <row r="86" spans="1:8" ht="94.5" x14ac:dyDescent="0.25">
      <c r="A86" s="95" t="s">
        <v>856</v>
      </c>
      <c r="B86" s="96" t="s">
        <v>796</v>
      </c>
      <c r="C86" s="96"/>
      <c r="D86" s="96"/>
      <c r="E86" s="96"/>
      <c r="F86" s="9">
        <f>F87+F88</f>
        <v>16441.900000000001</v>
      </c>
      <c r="G86" s="9">
        <f>G87+G88</f>
        <v>16412.099999999999</v>
      </c>
      <c r="H86" s="9">
        <f t="shared" si="9"/>
        <v>99.818755739908383</v>
      </c>
    </row>
    <row r="87" spans="1:8" ht="31.5" x14ac:dyDescent="0.25">
      <c r="A87" s="95" t="s">
        <v>40</v>
      </c>
      <c r="B87" s="96" t="s">
        <v>796</v>
      </c>
      <c r="C87" s="96" t="s">
        <v>69</v>
      </c>
      <c r="D87" s="96" t="s">
        <v>22</v>
      </c>
      <c r="E87" s="96" t="s">
        <v>42</v>
      </c>
      <c r="F87" s="9">
        <f>SUM('4 ведомст'!G634)</f>
        <v>188.2</v>
      </c>
      <c r="G87" s="9">
        <f>SUM('4 ведомст'!H634)</f>
        <v>188.2</v>
      </c>
      <c r="H87" s="9">
        <f t="shared" si="9"/>
        <v>100</v>
      </c>
    </row>
    <row r="88" spans="1:8" x14ac:dyDescent="0.25">
      <c r="A88" s="95" t="s">
        <v>31</v>
      </c>
      <c r="B88" s="96" t="s">
        <v>796</v>
      </c>
      <c r="C88" s="96" t="s">
        <v>77</v>
      </c>
      <c r="D88" s="96" t="s">
        <v>22</v>
      </c>
      <c r="E88" s="96" t="s">
        <v>42</v>
      </c>
      <c r="F88" s="9">
        <f>SUM('4 ведомст'!G635)</f>
        <v>16253.7</v>
      </c>
      <c r="G88" s="9">
        <f>SUM('4 ведомст'!H635)</f>
        <v>16223.9</v>
      </c>
      <c r="H88" s="9">
        <f t="shared" si="9"/>
        <v>99.816657130376456</v>
      </c>
    </row>
    <row r="89" spans="1:8" ht="63" x14ac:dyDescent="0.25">
      <c r="A89" s="11" t="s">
        <v>563</v>
      </c>
      <c r="B89" s="96" t="s">
        <v>813</v>
      </c>
      <c r="C89" s="96"/>
      <c r="D89" s="96"/>
      <c r="E89" s="96"/>
      <c r="F89" s="9">
        <f>SUM(F90:F90)</f>
        <v>65.099999999999994</v>
      </c>
      <c r="G89" s="9">
        <f>SUM(G90:G90)</f>
        <v>65.099999999999994</v>
      </c>
      <c r="H89" s="9">
        <f t="shared" si="9"/>
        <v>100</v>
      </c>
    </row>
    <row r="90" spans="1:8" ht="31.5" x14ac:dyDescent="0.25">
      <c r="A90" s="95" t="s">
        <v>40</v>
      </c>
      <c r="B90" s="96" t="s">
        <v>813</v>
      </c>
      <c r="C90" s="96" t="s">
        <v>69</v>
      </c>
      <c r="D90" s="96" t="s">
        <v>22</v>
      </c>
      <c r="E90" s="96" t="s">
        <v>57</v>
      </c>
      <c r="F90" s="9">
        <f>SUM('4 ведомст'!G728)</f>
        <v>65.099999999999994</v>
      </c>
      <c r="G90" s="9">
        <f>SUM('4 ведомст'!H728)</f>
        <v>65.099999999999994</v>
      </c>
      <c r="H90" s="9">
        <f t="shared" si="9"/>
        <v>100</v>
      </c>
    </row>
    <row r="91" spans="1:8" ht="110.25" x14ac:dyDescent="0.25">
      <c r="A91" s="95" t="s">
        <v>620</v>
      </c>
      <c r="B91" s="31" t="s">
        <v>814</v>
      </c>
      <c r="C91" s="31"/>
      <c r="D91" s="96"/>
      <c r="E91" s="96"/>
      <c r="F91" s="9">
        <f>F92+F93</f>
        <v>720</v>
      </c>
      <c r="G91" s="9">
        <f t="shared" ref="G91" si="11">G92+G93</f>
        <v>674</v>
      </c>
      <c r="H91" s="9">
        <f t="shared" si="9"/>
        <v>93.611111111111114</v>
      </c>
    </row>
    <row r="92" spans="1:8" ht="63" x14ac:dyDescent="0.25">
      <c r="A92" s="169" t="s">
        <v>39</v>
      </c>
      <c r="B92" s="31" t="s">
        <v>814</v>
      </c>
      <c r="C92" s="31">
        <v>100</v>
      </c>
      <c r="D92" s="170" t="s">
        <v>22</v>
      </c>
      <c r="E92" s="170" t="s">
        <v>57</v>
      </c>
      <c r="F92" s="9">
        <f>SUM('4 ведомст'!G730)</f>
        <v>205.3</v>
      </c>
      <c r="G92" s="9">
        <f>SUM('4 ведомст'!H730)</f>
        <v>205.3</v>
      </c>
      <c r="H92" s="9">
        <f t="shared" si="9"/>
        <v>100</v>
      </c>
    </row>
    <row r="93" spans="1:8" ht="31.5" x14ac:dyDescent="0.25">
      <c r="A93" s="95" t="s">
        <v>40</v>
      </c>
      <c r="B93" s="31" t="s">
        <v>814</v>
      </c>
      <c r="C93" s="31" t="s">
        <v>69</v>
      </c>
      <c r="D93" s="96" t="s">
        <v>22</v>
      </c>
      <c r="E93" s="96" t="s">
        <v>57</v>
      </c>
      <c r="F93" s="9">
        <f>SUM('4 ведомст'!G731)</f>
        <v>514.70000000000005</v>
      </c>
      <c r="G93" s="9">
        <f>SUM('4 ведомст'!H731)</f>
        <v>468.7</v>
      </c>
      <c r="H93" s="9">
        <f t="shared" si="9"/>
        <v>91.062755002914315</v>
      </c>
    </row>
    <row r="94" spans="1:8" ht="126" x14ac:dyDescent="0.25">
      <c r="A94" s="11" t="s">
        <v>916</v>
      </c>
      <c r="B94" s="96" t="s">
        <v>815</v>
      </c>
      <c r="C94" s="31"/>
      <c r="D94" s="96"/>
      <c r="E94" s="96"/>
      <c r="F94" s="9">
        <f>SUM(F95:F96)</f>
        <v>11332.3</v>
      </c>
      <c r="G94" s="9">
        <f t="shared" ref="G94" si="12">SUM(G95:G96)</f>
        <v>11332.199999999999</v>
      </c>
      <c r="H94" s="9">
        <f t="shared" si="9"/>
        <v>99.999117566601655</v>
      </c>
    </row>
    <row r="95" spans="1:8" ht="63" x14ac:dyDescent="0.25">
      <c r="A95" s="98" t="s">
        <v>39</v>
      </c>
      <c r="B95" s="99" t="s">
        <v>815</v>
      </c>
      <c r="C95" s="31">
        <v>100</v>
      </c>
      <c r="D95" s="99" t="s">
        <v>22</v>
      </c>
      <c r="E95" s="99" t="s">
        <v>57</v>
      </c>
      <c r="F95" s="9">
        <f>SUM('4 ведомст'!G733)</f>
        <v>11218.5</v>
      </c>
      <c r="G95" s="9">
        <f>SUM('4 ведомст'!H733)</f>
        <v>11218.4</v>
      </c>
      <c r="H95" s="9">
        <f t="shared" si="9"/>
        <v>99.999108615233766</v>
      </c>
    </row>
    <row r="96" spans="1:8" ht="31.5" x14ac:dyDescent="0.25">
      <c r="A96" s="95" t="s">
        <v>40</v>
      </c>
      <c r="B96" s="96" t="s">
        <v>815</v>
      </c>
      <c r="C96" s="31">
        <v>200</v>
      </c>
      <c r="D96" s="96" t="s">
        <v>22</v>
      </c>
      <c r="E96" s="96" t="s">
        <v>57</v>
      </c>
      <c r="F96" s="9">
        <f>SUM('4 ведомст'!G734)</f>
        <v>113.8</v>
      </c>
      <c r="G96" s="9">
        <f>SUM('4 ведомст'!H734)</f>
        <v>113.8</v>
      </c>
      <c r="H96" s="9">
        <f t="shared" si="9"/>
        <v>100</v>
      </c>
    </row>
    <row r="97" spans="1:8" ht="47.25" x14ac:dyDescent="0.25">
      <c r="A97" s="95" t="s">
        <v>857</v>
      </c>
      <c r="B97" s="96" t="s">
        <v>799</v>
      </c>
      <c r="C97" s="96"/>
      <c r="D97" s="96"/>
      <c r="E97" s="96"/>
      <c r="F97" s="9">
        <f>F98+F99</f>
        <v>18186.3</v>
      </c>
      <c r="G97" s="9">
        <f>G98+G99</f>
        <v>18186</v>
      </c>
      <c r="H97" s="9">
        <f t="shared" si="9"/>
        <v>99.998350406624766</v>
      </c>
    </row>
    <row r="98" spans="1:8" ht="31.5" x14ac:dyDescent="0.25">
      <c r="A98" s="95" t="s">
        <v>40</v>
      </c>
      <c r="B98" s="96" t="s">
        <v>799</v>
      </c>
      <c r="C98" s="96" t="s">
        <v>69</v>
      </c>
      <c r="D98" s="96" t="s">
        <v>22</v>
      </c>
      <c r="E98" s="96" t="s">
        <v>42</v>
      </c>
      <c r="F98" s="9">
        <f>SUM('4 ведомст'!G637)</f>
        <v>262.10000000000002</v>
      </c>
      <c r="G98" s="9">
        <f>SUM('4 ведомст'!H637)</f>
        <v>261.8</v>
      </c>
      <c r="H98" s="9">
        <f t="shared" si="9"/>
        <v>99.885539870278521</v>
      </c>
    </row>
    <row r="99" spans="1:8" x14ac:dyDescent="0.25">
      <c r="A99" s="95" t="s">
        <v>31</v>
      </c>
      <c r="B99" s="96" t="s">
        <v>799</v>
      </c>
      <c r="C99" s="96" t="s">
        <v>77</v>
      </c>
      <c r="D99" s="96" t="s">
        <v>22</v>
      </c>
      <c r="E99" s="96" t="s">
        <v>42</v>
      </c>
      <c r="F99" s="9">
        <f>SUM('4 ведомст'!G638)</f>
        <v>17924.2</v>
      </c>
      <c r="G99" s="9">
        <f>SUM('4 ведомст'!H638)</f>
        <v>17924.2</v>
      </c>
      <c r="H99" s="9">
        <f t="shared" si="9"/>
        <v>100</v>
      </c>
    </row>
    <row r="100" spans="1:8" ht="31.5" x14ac:dyDescent="0.25">
      <c r="A100" s="95" t="s">
        <v>298</v>
      </c>
      <c r="B100" s="96" t="s">
        <v>800</v>
      </c>
      <c r="C100" s="96"/>
      <c r="D100" s="96"/>
      <c r="E100" s="96"/>
      <c r="F100" s="9">
        <f>SUM(F101:F103)</f>
        <v>95244.6</v>
      </c>
      <c r="G100" s="9">
        <f t="shared" ref="G100" si="13">SUM(G101:G103)</f>
        <v>93753.3</v>
      </c>
      <c r="H100" s="9">
        <f t="shared" si="9"/>
        <v>98.434241941275417</v>
      </c>
    </row>
    <row r="101" spans="1:8" ht="31.5" x14ac:dyDescent="0.25">
      <c r="A101" s="98" t="s">
        <v>40</v>
      </c>
      <c r="B101" s="99" t="s">
        <v>800</v>
      </c>
      <c r="C101" s="99" t="s">
        <v>69</v>
      </c>
      <c r="D101" s="99" t="s">
        <v>86</v>
      </c>
      <c r="E101" s="99" t="s">
        <v>136</v>
      </c>
      <c r="F101" s="9">
        <f>SUM('4 ведомст'!G570)</f>
        <v>40</v>
      </c>
      <c r="G101" s="9">
        <f>SUM('4 ведомст'!H570)</f>
        <v>40</v>
      </c>
      <c r="H101" s="9">
        <f t="shared" si="9"/>
        <v>100</v>
      </c>
    </row>
    <row r="102" spans="1:8" ht="31.5" x14ac:dyDescent="0.25">
      <c r="A102" s="95" t="s">
        <v>40</v>
      </c>
      <c r="B102" s="96" t="s">
        <v>800</v>
      </c>
      <c r="C102" s="96" t="s">
        <v>69</v>
      </c>
      <c r="D102" s="96" t="s">
        <v>22</v>
      </c>
      <c r="E102" s="96" t="s">
        <v>42</v>
      </c>
      <c r="F102" s="9">
        <f>SUM('4 ведомст'!G640)</f>
        <v>643.5</v>
      </c>
      <c r="G102" s="9">
        <f>SUM('4 ведомст'!H640)</f>
        <v>642.5</v>
      </c>
      <c r="H102" s="9">
        <f t="shared" si="9"/>
        <v>99.844599844599841</v>
      </c>
    </row>
    <row r="103" spans="1:8" x14ac:dyDescent="0.25">
      <c r="A103" s="95" t="s">
        <v>31</v>
      </c>
      <c r="B103" s="96" t="s">
        <v>800</v>
      </c>
      <c r="C103" s="96" t="s">
        <v>77</v>
      </c>
      <c r="D103" s="96" t="s">
        <v>22</v>
      </c>
      <c r="E103" s="96" t="s">
        <v>42</v>
      </c>
      <c r="F103" s="9">
        <f>SUM('4 ведомст'!G641)</f>
        <v>94561.1</v>
      </c>
      <c r="G103" s="9">
        <f>SUM('4 ведомст'!H641)</f>
        <v>93070.8</v>
      </c>
      <c r="H103" s="9">
        <f t="shared" si="9"/>
        <v>98.423981954524635</v>
      </c>
    </row>
    <row r="104" spans="1:8" ht="47.25" x14ac:dyDescent="0.25">
      <c r="A104" s="167" t="s">
        <v>987</v>
      </c>
      <c r="B104" s="168" t="s">
        <v>986</v>
      </c>
      <c r="C104" s="168"/>
      <c r="D104" s="9"/>
      <c r="E104" s="168"/>
      <c r="F104" s="9">
        <f>F105</f>
        <v>5877.6</v>
      </c>
      <c r="G104" s="9">
        <f t="shared" ref="G104" si="14">G105</f>
        <v>5877.6</v>
      </c>
      <c r="H104" s="9">
        <f t="shared" si="9"/>
        <v>100</v>
      </c>
    </row>
    <row r="105" spans="1:8" x14ac:dyDescent="0.25">
      <c r="A105" s="167" t="s">
        <v>31</v>
      </c>
      <c r="B105" s="168" t="s">
        <v>986</v>
      </c>
      <c r="C105" s="168" t="s">
        <v>77</v>
      </c>
      <c r="D105" s="9"/>
      <c r="E105" s="168"/>
      <c r="F105" s="9">
        <f>'4 ведомст'!G643</f>
        <v>5877.6</v>
      </c>
      <c r="G105" s="9">
        <f>'4 ведомст'!H643</f>
        <v>5877.6</v>
      </c>
      <c r="H105" s="9">
        <f t="shared" si="9"/>
        <v>100</v>
      </c>
    </row>
    <row r="106" spans="1:8" ht="31.5" x14ac:dyDescent="0.25">
      <c r="A106" s="95" t="s">
        <v>371</v>
      </c>
      <c r="B106" s="96" t="s">
        <v>801</v>
      </c>
      <c r="C106" s="96"/>
      <c r="D106" s="96"/>
      <c r="E106" s="96"/>
      <c r="F106" s="9">
        <f>SUM(F107:F107)</f>
        <v>16638.099999999999</v>
      </c>
      <c r="G106" s="9">
        <f>SUM(G107:G107)</f>
        <v>16638.099999999999</v>
      </c>
      <c r="H106" s="9">
        <f t="shared" si="9"/>
        <v>100</v>
      </c>
    </row>
    <row r="107" spans="1:8" x14ac:dyDescent="0.25">
      <c r="A107" s="95" t="s">
        <v>31</v>
      </c>
      <c r="B107" s="96" t="s">
        <v>801</v>
      </c>
      <c r="C107" s="96" t="s">
        <v>77</v>
      </c>
      <c r="D107" s="96" t="s">
        <v>22</v>
      </c>
      <c r="E107" s="96" t="s">
        <v>42</v>
      </c>
      <c r="F107" s="9">
        <f>SUM('4 ведомст'!G645)</f>
        <v>16638.099999999999</v>
      </c>
      <c r="G107" s="9">
        <f>SUM('4 ведомст'!H645)</f>
        <v>16638.099999999999</v>
      </c>
      <c r="H107" s="9">
        <f t="shared" si="9"/>
        <v>100</v>
      </c>
    </row>
    <row r="108" spans="1:8" hidden="1" x14ac:dyDescent="0.25">
      <c r="A108" s="95" t="s">
        <v>864</v>
      </c>
      <c r="B108" s="96" t="s">
        <v>816</v>
      </c>
      <c r="C108" s="31"/>
      <c r="D108" s="96"/>
      <c r="E108" s="96"/>
      <c r="F108" s="9">
        <f>SUM(F109)</f>
        <v>0</v>
      </c>
      <c r="G108" s="9">
        <f t="shared" ref="G108" si="15">SUM(G109)</f>
        <v>0</v>
      </c>
      <c r="H108" s="9"/>
    </row>
    <row r="109" spans="1:8" ht="47.25" hidden="1" x14ac:dyDescent="0.25">
      <c r="A109" s="95" t="s">
        <v>818</v>
      </c>
      <c r="B109" s="96" t="s">
        <v>817</v>
      </c>
      <c r="C109" s="31"/>
      <c r="D109" s="96"/>
      <c r="E109" s="96"/>
      <c r="F109" s="9">
        <f>SUM(F110)</f>
        <v>0</v>
      </c>
      <c r="G109" s="9">
        <f t="shared" ref="G109" si="16">SUM(G110)</f>
        <v>0</v>
      </c>
      <c r="H109" s="9"/>
    </row>
    <row r="110" spans="1:8" ht="31.5" hidden="1" x14ac:dyDescent="0.25">
      <c r="A110" s="95" t="s">
        <v>40</v>
      </c>
      <c r="B110" s="96" t="s">
        <v>817</v>
      </c>
      <c r="C110" s="31">
        <v>200</v>
      </c>
      <c r="D110" s="96" t="s">
        <v>22</v>
      </c>
      <c r="E110" s="96" t="s">
        <v>57</v>
      </c>
      <c r="F110" s="9">
        <f>SUM('4 ведомст'!G737)</f>
        <v>0</v>
      </c>
      <c r="G110" s="9">
        <f>SUM('4 ведомст'!H737)</f>
        <v>0</v>
      </c>
      <c r="H110" s="9"/>
    </row>
    <row r="111" spans="1:8" s="27" customFormat="1" ht="47.25" hidden="1" x14ac:dyDescent="0.25">
      <c r="A111" s="23" t="s">
        <v>404</v>
      </c>
      <c r="B111" s="29" t="s">
        <v>405</v>
      </c>
      <c r="C111" s="29"/>
      <c r="D111" s="38"/>
      <c r="E111" s="38"/>
      <c r="F111" s="10">
        <f>SUM(F112)</f>
        <v>0</v>
      </c>
      <c r="G111" s="10">
        <f t="shared" ref="G111" si="17">SUM(G112)</f>
        <v>0</v>
      </c>
      <c r="H111" s="9"/>
    </row>
    <row r="112" spans="1:8" hidden="1" x14ac:dyDescent="0.25">
      <c r="A112" s="2" t="s">
        <v>26</v>
      </c>
      <c r="B112" s="31" t="s">
        <v>519</v>
      </c>
      <c r="C112" s="31"/>
      <c r="D112" s="96"/>
      <c r="E112" s="96"/>
      <c r="F112" s="9">
        <f t="shared" ref="F112:G113" si="18">SUM(F113)</f>
        <v>0</v>
      </c>
      <c r="G112" s="9">
        <f t="shared" si="18"/>
        <v>0</v>
      </c>
      <c r="H112" s="9"/>
    </row>
    <row r="113" spans="1:8" ht="31.5" hidden="1" x14ac:dyDescent="0.25">
      <c r="A113" s="95" t="s">
        <v>339</v>
      </c>
      <c r="B113" s="31" t="s">
        <v>520</v>
      </c>
      <c r="C113" s="31"/>
      <c r="D113" s="96"/>
      <c r="E113" s="96"/>
      <c r="F113" s="9">
        <f t="shared" si="18"/>
        <v>0</v>
      </c>
      <c r="G113" s="9">
        <f t="shared" si="18"/>
        <v>0</v>
      </c>
      <c r="H113" s="9"/>
    </row>
    <row r="114" spans="1:8" hidden="1" x14ac:dyDescent="0.25">
      <c r="A114" s="95" t="s">
        <v>17</v>
      </c>
      <c r="B114" s="31" t="s">
        <v>520</v>
      </c>
      <c r="C114" s="31">
        <v>200</v>
      </c>
      <c r="D114" s="96" t="s">
        <v>8</v>
      </c>
      <c r="E114" s="96" t="s">
        <v>19</v>
      </c>
      <c r="F114" s="9">
        <f>SUM('4 ведомст'!G233)</f>
        <v>0</v>
      </c>
      <c r="G114" s="9">
        <f>SUM('4 ведомст'!H233)</f>
        <v>0</v>
      </c>
      <c r="H114" s="9"/>
    </row>
    <row r="115" spans="1:8" ht="31.5" x14ac:dyDescent="0.25">
      <c r="A115" s="61" t="s">
        <v>408</v>
      </c>
      <c r="B115" s="38" t="s">
        <v>191</v>
      </c>
      <c r="C115" s="31"/>
      <c r="D115" s="96"/>
      <c r="E115" s="96"/>
      <c r="F115" s="10">
        <f>SUM(F116+F119)</f>
        <v>13525</v>
      </c>
      <c r="G115" s="10">
        <f t="shared" ref="G115" si="19">SUM(G116+G119)</f>
        <v>13525</v>
      </c>
      <c r="H115" s="10">
        <f t="shared" si="9"/>
        <v>100</v>
      </c>
    </row>
    <row r="116" spans="1:8" ht="31.5" x14ac:dyDescent="0.25">
      <c r="A116" s="95" t="s">
        <v>50</v>
      </c>
      <c r="B116" s="96" t="s">
        <v>406</v>
      </c>
      <c r="C116" s="31"/>
      <c r="D116" s="96"/>
      <c r="E116" s="96"/>
      <c r="F116" s="9">
        <f>SUM(F117)</f>
        <v>6300</v>
      </c>
      <c r="G116" s="9">
        <f t="shared" ref="G116" si="20">SUM(G117)</f>
        <v>6300</v>
      </c>
      <c r="H116" s="9">
        <f t="shared" si="9"/>
        <v>100</v>
      </c>
    </row>
    <row r="117" spans="1:8" ht="47.25" x14ac:dyDescent="0.25">
      <c r="A117" s="95" t="s">
        <v>615</v>
      </c>
      <c r="B117" s="96" t="s">
        <v>407</v>
      </c>
      <c r="C117" s="96"/>
      <c r="D117" s="96"/>
      <c r="E117" s="96"/>
      <c r="F117" s="9">
        <f t="shared" ref="F117:G117" si="21">SUM(F118)</f>
        <v>6300</v>
      </c>
      <c r="G117" s="9">
        <f t="shared" si="21"/>
        <v>6300</v>
      </c>
      <c r="H117" s="9">
        <f t="shared" si="9"/>
        <v>100</v>
      </c>
    </row>
    <row r="118" spans="1:8" ht="31.5" x14ac:dyDescent="0.25">
      <c r="A118" s="95" t="s">
        <v>188</v>
      </c>
      <c r="B118" s="96" t="s">
        <v>407</v>
      </c>
      <c r="C118" s="96" t="s">
        <v>95</v>
      </c>
      <c r="D118" s="96" t="s">
        <v>8</v>
      </c>
      <c r="E118" s="96" t="s">
        <v>19</v>
      </c>
      <c r="F118" s="9">
        <f>SUM('4 ведомст'!G237)</f>
        <v>6300</v>
      </c>
      <c r="G118" s="9">
        <f>SUM('4 ведомст'!H237)</f>
        <v>6300</v>
      </c>
      <c r="H118" s="9">
        <f t="shared" si="9"/>
        <v>100</v>
      </c>
    </row>
    <row r="119" spans="1:8" x14ac:dyDescent="0.25">
      <c r="A119" s="95" t="s">
        <v>409</v>
      </c>
      <c r="B119" s="96" t="s">
        <v>192</v>
      </c>
      <c r="C119" s="96"/>
      <c r="D119" s="96"/>
      <c r="E119" s="37"/>
      <c r="F119" s="9">
        <f>SUM(F122)</f>
        <v>7225</v>
      </c>
      <c r="G119" s="9">
        <f>SUM(G122)</f>
        <v>7225</v>
      </c>
      <c r="H119" s="9">
        <f t="shared" si="9"/>
        <v>100</v>
      </c>
    </row>
    <row r="120" spans="1:8" ht="31.5" x14ac:dyDescent="0.25">
      <c r="A120" s="119" t="s">
        <v>50</v>
      </c>
      <c r="B120" s="96" t="s">
        <v>726</v>
      </c>
      <c r="C120" s="96"/>
      <c r="D120" s="96"/>
      <c r="E120" s="37"/>
      <c r="F120" s="9">
        <f>SUM(F121)</f>
        <v>7225</v>
      </c>
      <c r="G120" s="9">
        <f t="shared" ref="G120" si="22">SUM(G121)</f>
        <v>7225</v>
      </c>
      <c r="H120" s="9">
        <f t="shared" si="9"/>
        <v>100</v>
      </c>
    </row>
    <row r="121" spans="1:8" ht="47.25" x14ac:dyDescent="0.25">
      <c r="A121" s="119" t="s">
        <v>615</v>
      </c>
      <c r="B121" s="120" t="s">
        <v>731</v>
      </c>
      <c r="C121" s="120"/>
      <c r="D121" s="120"/>
      <c r="E121" s="37"/>
      <c r="F121" s="9">
        <f>SUM(F122)</f>
        <v>7225</v>
      </c>
      <c r="G121" s="9">
        <f t="shared" ref="G121" si="23">SUM(G122)</f>
        <v>7225</v>
      </c>
      <c r="H121" s="9">
        <f t="shared" si="9"/>
        <v>100</v>
      </c>
    </row>
    <row r="122" spans="1:8" ht="31.5" x14ac:dyDescent="0.25">
      <c r="A122" s="95" t="s">
        <v>188</v>
      </c>
      <c r="B122" s="96" t="s">
        <v>731</v>
      </c>
      <c r="C122" s="96" t="s">
        <v>95</v>
      </c>
      <c r="D122" s="96" t="s">
        <v>8</v>
      </c>
      <c r="E122" s="96" t="s">
        <v>19</v>
      </c>
      <c r="F122" s="9">
        <f>SUM('4 ведомст'!G241)</f>
        <v>7225</v>
      </c>
      <c r="G122" s="9">
        <f>SUM('4 ведомст'!H241)</f>
        <v>7225</v>
      </c>
      <c r="H122" s="9">
        <f t="shared" si="9"/>
        <v>100</v>
      </c>
    </row>
    <row r="123" spans="1:8" s="27" customFormat="1" ht="31.5" x14ac:dyDescent="0.25">
      <c r="A123" s="23" t="s">
        <v>394</v>
      </c>
      <c r="B123" s="38" t="s">
        <v>175</v>
      </c>
      <c r="C123" s="29"/>
      <c r="D123" s="38"/>
      <c r="E123" s="38"/>
      <c r="F123" s="10">
        <f>SUM(F124)</f>
        <v>872.3</v>
      </c>
      <c r="G123" s="10">
        <f>SUM(G124)</f>
        <v>785.1</v>
      </c>
      <c r="H123" s="10">
        <f t="shared" si="9"/>
        <v>90.003439183767071</v>
      </c>
    </row>
    <row r="124" spans="1:8" ht="31.5" x14ac:dyDescent="0.25">
      <c r="A124" s="95" t="s">
        <v>979</v>
      </c>
      <c r="B124" s="31" t="s">
        <v>756</v>
      </c>
      <c r="C124" s="31"/>
      <c r="D124" s="96"/>
      <c r="E124" s="96"/>
      <c r="F124" s="9">
        <f>SUM(F125:F126)</f>
        <v>872.3</v>
      </c>
      <c r="G124" s="9">
        <f>SUM(G125:G126)</f>
        <v>785.1</v>
      </c>
      <c r="H124" s="9">
        <f t="shared" si="9"/>
        <v>90.003439183767071</v>
      </c>
    </row>
    <row r="125" spans="1:8" ht="63" x14ac:dyDescent="0.25">
      <c r="A125" s="95" t="s">
        <v>39</v>
      </c>
      <c r="B125" s="31" t="s">
        <v>756</v>
      </c>
      <c r="C125" s="31">
        <v>100</v>
      </c>
      <c r="D125" s="96" t="s">
        <v>25</v>
      </c>
      <c r="E125" s="96" t="s">
        <v>8</v>
      </c>
      <c r="F125" s="9">
        <f>SUM('4 ведомст'!G42)</f>
        <v>743.5</v>
      </c>
      <c r="G125" s="9">
        <f>SUM('4 ведомст'!H42)</f>
        <v>743.5</v>
      </c>
      <c r="H125" s="9">
        <f t="shared" si="9"/>
        <v>100</v>
      </c>
    </row>
    <row r="126" spans="1:8" ht="31.5" x14ac:dyDescent="0.25">
      <c r="A126" s="95" t="s">
        <v>40</v>
      </c>
      <c r="B126" s="31" t="s">
        <v>756</v>
      </c>
      <c r="C126" s="96" t="s">
        <v>69</v>
      </c>
      <c r="D126" s="96" t="s">
        <v>25</v>
      </c>
      <c r="E126" s="96" t="s">
        <v>8</v>
      </c>
      <c r="F126" s="9">
        <f>SUM('4 ведомст'!G43)</f>
        <v>128.80000000000001</v>
      </c>
      <c r="G126" s="9">
        <f>SUM('4 ведомст'!H43)</f>
        <v>41.6</v>
      </c>
      <c r="H126" s="9">
        <f t="shared" si="9"/>
        <v>32.298136645962735</v>
      </c>
    </row>
    <row r="127" spans="1:8" ht="31.5" x14ac:dyDescent="0.25">
      <c r="A127" s="23" t="s">
        <v>510</v>
      </c>
      <c r="B127" s="38" t="s">
        <v>176</v>
      </c>
      <c r="C127" s="29"/>
      <c r="D127" s="38"/>
      <c r="E127" s="38"/>
      <c r="F127" s="10">
        <f t="shared" ref="F127:G127" si="24">SUM(F128)</f>
        <v>125</v>
      </c>
      <c r="G127" s="10">
        <f t="shared" si="24"/>
        <v>106.4</v>
      </c>
      <c r="H127" s="10">
        <f t="shared" si="9"/>
        <v>85.12</v>
      </c>
    </row>
    <row r="128" spans="1:8" ht="31.5" x14ac:dyDescent="0.25">
      <c r="A128" s="95" t="s">
        <v>76</v>
      </c>
      <c r="B128" s="31" t="s">
        <v>432</v>
      </c>
      <c r="C128" s="29"/>
      <c r="D128" s="38"/>
      <c r="E128" s="38"/>
      <c r="F128" s="9">
        <f>SUM(F129:F130)</f>
        <v>125</v>
      </c>
      <c r="G128" s="9">
        <f t="shared" ref="G128" si="25">SUM(G129:G130)</f>
        <v>106.4</v>
      </c>
      <c r="H128" s="9">
        <f t="shared" si="9"/>
        <v>85.12</v>
      </c>
    </row>
    <row r="129" spans="1:10" ht="31.5" x14ac:dyDescent="0.25">
      <c r="A129" s="95" t="s">
        <v>40</v>
      </c>
      <c r="B129" s="31" t="s">
        <v>432</v>
      </c>
      <c r="C129" s="31">
        <v>200</v>
      </c>
      <c r="D129" s="96" t="s">
        <v>25</v>
      </c>
      <c r="E129" s="96">
        <v>13</v>
      </c>
      <c r="F129" s="9">
        <f>SUM('4 ведомст'!G69)</f>
        <v>75.5</v>
      </c>
      <c r="G129" s="9">
        <f>SUM('4 ведомст'!H69)</f>
        <v>56.9</v>
      </c>
      <c r="H129" s="9">
        <f t="shared" si="9"/>
        <v>75.36423841059603</v>
      </c>
    </row>
    <row r="130" spans="1:10" ht="31.5" x14ac:dyDescent="0.25">
      <c r="A130" s="95" t="s">
        <v>40</v>
      </c>
      <c r="B130" s="31" t="s">
        <v>432</v>
      </c>
      <c r="C130" s="31">
        <v>200</v>
      </c>
      <c r="D130" s="96" t="s">
        <v>86</v>
      </c>
      <c r="E130" s="96" t="s">
        <v>136</v>
      </c>
      <c r="F130" s="9">
        <f>SUM('4 ведомст'!G445)</f>
        <v>49.5</v>
      </c>
      <c r="G130" s="9">
        <f>SUM('4 ведомст'!H445)</f>
        <v>49.5</v>
      </c>
      <c r="H130" s="9">
        <f t="shared" si="9"/>
        <v>100</v>
      </c>
    </row>
    <row r="131" spans="1:10" s="27" customFormat="1" ht="31.5" x14ac:dyDescent="0.25">
      <c r="A131" s="23" t="s">
        <v>578</v>
      </c>
      <c r="B131" s="29" t="s">
        <v>169</v>
      </c>
      <c r="C131" s="29"/>
      <c r="D131" s="38"/>
      <c r="E131" s="38"/>
      <c r="F131" s="10">
        <f>SUM(F132+F134+F138+F141+F143)+F148</f>
        <v>279695.80000000005</v>
      </c>
      <c r="G131" s="10">
        <f t="shared" ref="G131" si="26">SUM(G132+G134+G138+G141+G143)+G148</f>
        <v>277952.09999999998</v>
      </c>
      <c r="H131" s="10">
        <f t="shared" si="9"/>
        <v>99.376572690759005</v>
      </c>
      <c r="I131" s="109"/>
      <c r="J131" s="109"/>
    </row>
    <row r="132" spans="1:10" x14ac:dyDescent="0.25">
      <c r="A132" s="95" t="s">
        <v>170</v>
      </c>
      <c r="B132" s="96" t="s">
        <v>171</v>
      </c>
      <c r="C132" s="96"/>
      <c r="D132" s="96"/>
      <c r="E132" s="96"/>
      <c r="F132" s="9">
        <f>SUM(F133)</f>
        <v>4777</v>
      </c>
      <c r="G132" s="9">
        <f>SUM(G133)</f>
        <v>4777</v>
      </c>
      <c r="H132" s="9">
        <f t="shared" si="9"/>
        <v>100</v>
      </c>
    </row>
    <row r="133" spans="1:10" ht="63" x14ac:dyDescent="0.25">
      <c r="A133" s="95" t="s">
        <v>39</v>
      </c>
      <c r="B133" s="96" t="s">
        <v>171</v>
      </c>
      <c r="C133" s="96" t="s">
        <v>67</v>
      </c>
      <c r="D133" s="96" t="s">
        <v>25</v>
      </c>
      <c r="E133" s="96" t="s">
        <v>32</v>
      </c>
      <c r="F133" s="9">
        <f>SUM('4 ведомст'!G38)</f>
        <v>4777</v>
      </c>
      <c r="G133" s="9">
        <f>SUM('4 ведомст'!H38)</f>
        <v>4777</v>
      </c>
      <c r="H133" s="9">
        <f t="shared" si="9"/>
        <v>100</v>
      </c>
    </row>
    <row r="134" spans="1:10" x14ac:dyDescent="0.25">
      <c r="A134" s="95" t="s">
        <v>59</v>
      </c>
      <c r="B134" s="96" t="s">
        <v>173</v>
      </c>
      <c r="C134" s="96"/>
      <c r="D134" s="96"/>
      <c r="E134" s="96"/>
      <c r="F134" s="9">
        <f>SUM(F135:F137)</f>
        <v>229657.1</v>
      </c>
      <c r="G134" s="9">
        <f>SUM(G135:G137)</f>
        <v>229214.69999999998</v>
      </c>
      <c r="H134" s="9">
        <f t="shared" si="9"/>
        <v>99.807364980224861</v>
      </c>
    </row>
    <row r="135" spans="1:10" ht="63" x14ac:dyDescent="0.25">
      <c r="A135" s="95" t="s">
        <v>39</v>
      </c>
      <c r="B135" s="96" t="s">
        <v>173</v>
      </c>
      <c r="C135" s="96" t="s">
        <v>67</v>
      </c>
      <c r="D135" s="96" t="s">
        <v>25</v>
      </c>
      <c r="E135" s="96" t="s">
        <v>8</v>
      </c>
      <c r="F135" s="9">
        <f>SUM('4 ведомст'!G46)</f>
        <v>229623.30000000002</v>
      </c>
      <c r="G135" s="9">
        <f>SUM('4 ведомст'!H46)</f>
        <v>229180.9</v>
      </c>
      <c r="H135" s="9">
        <f t="shared" ref="H135:H198" si="27">G135/F135*100</f>
        <v>99.807336624811143</v>
      </c>
    </row>
    <row r="136" spans="1:10" ht="31.5" x14ac:dyDescent="0.25">
      <c r="A136" s="95" t="s">
        <v>40</v>
      </c>
      <c r="B136" s="96" t="s">
        <v>173</v>
      </c>
      <c r="C136" s="96" t="s">
        <v>69</v>
      </c>
      <c r="D136" s="96" t="s">
        <v>25</v>
      </c>
      <c r="E136" s="96" t="s">
        <v>8</v>
      </c>
      <c r="F136" s="9">
        <f>SUM('4 ведомст'!G47)</f>
        <v>33.799999999999997</v>
      </c>
      <c r="G136" s="9">
        <f>SUM('4 ведомст'!H47)</f>
        <v>33.799999999999997</v>
      </c>
      <c r="H136" s="9">
        <f t="shared" si="27"/>
        <v>100</v>
      </c>
    </row>
    <row r="137" spans="1:10" x14ac:dyDescent="0.25">
      <c r="A137" s="95" t="s">
        <v>31</v>
      </c>
      <c r="B137" s="96" t="s">
        <v>173</v>
      </c>
      <c r="C137" s="96" t="s">
        <v>77</v>
      </c>
      <c r="D137" s="96" t="s">
        <v>25</v>
      </c>
      <c r="E137" s="96" t="s">
        <v>8</v>
      </c>
      <c r="F137" s="9">
        <f>SUM('4 ведомст'!G48)</f>
        <v>0</v>
      </c>
      <c r="G137" s="9">
        <f>SUM('4 ведомст'!H48)</f>
        <v>0</v>
      </c>
      <c r="H137" s="9"/>
    </row>
    <row r="138" spans="1:10" x14ac:dyDescent="0.25">
      <c r="A138" s="95" t="s">
        <v>73</v>
      </c>
      <c r="B138" s="31" t="s">
        <v>177</v>
      </c>
      <c r="C138" s="31"/>
      <c r="D138" s="96"/>
      <c r="E138" s="96"/>
      <c r="F138" s="9">
        <f>SUM(F139:F140)</f>
        <v>5053.7</v>
      </c>
      <c r="G138" s="9">
        <f>SUM(G139:G140)</f>
        <v>4729.3</v>
      </c>
      <c r="H138" s="9">
        <f t="shared" si="27"/>
        <v>93.580940696915135</v>
      </c>
    </row>
    <row r="139" spans="1:10" ht="31.5" x14ac:dyDescent="0.25">
      <c r="A139" s="95" t="s">
        <v>40</v>
      </c>
      <c r="B139" s="31" t="s">
        <v>177</v>
      </c>
      <c r="C139" s="31">
        <v>200</v>
      </c>
      <c r="D139" s="96" t="s">
        <v>25</v>
      </c>
      <c r="E139" s="96">
        <v>13</v>
      </c>
      <c r="F139" s="9">
        <f>SUM('4 ведомст'!G72)</f>
        <v>4951.3</v>
      </c>
      <c r="G139" s="9">
        <f>SUM('4 ведомст'!H72)</f>
        <v>4627</v>
      </c>
      <c r="H139" s="9">
        <f t="shared" si="27"/>
        <v>93.450204996667537</v>
      </c>
    </row>
    <row r="140" spans="1:10" x14ac:dyDescent="0.25">
      <c r="A140" s="95" t="s">
        <v>17</v>
      </c>
      <c r="B140" s="31" t="s">
        <v>177</v>
      </c>
      <c r="C140" s="31">
        <v>800</v>
      </c>
      <c r="D140" s="96" t="s">
        <v>25</v>
      </c>
      <c r="E140" s="96">
        <v>13</v>
      </c>
      <c r="F140" s="9">
        <f>SUM('4 ведомст'!G73)</f>
        <v>102.4</v>
      </c>
      <c r="G140" s="9">
        <f>SUM('4 ведомст'!H73)</f>
        <v>102.3</v>
      </c>
      <c r="H140" s="9">
        <f t="shared" si="27"/>
        <v>99.902343749999986</v>
      </c>
    </row>
    <row r="141" spans="1:10" ht="31.5" x14ac:dyDescent="0.25">
      <c r="A141" s="95" t="s">
        <v>75</v>
      </c>
      <c r="B141" s="31" t="s">
        <v>178</v>
      </c>
      <c r="C141" s="31"/>
      <c r="D141" s="96"/>
      <c r="E141" s="96"/>
      <c r="F141" s="9">
        <f>SUM(F142)</f>
        <v>24486.3</v>
      </c>
      <c r="G141" s="9">
        <f t="shared" ref="G141" si="28">SUM(G142)</f>
        <v>23657.7</v>
      </c>
      <c r="H141" s="9">
        <f t="shared" si="27"/>
        <v>96.616066943556206</v>
      </c>
    </row>
    <row r="142" spans="1:10" ht="31.5" x14ac:dyDescent="0.25">
      <c r="A142" s="95" t="s">
        <v>40</v>
      </c>
      <c r="B142" s="31" t="s">
        <v>178</v>
      </c>
      <c r="C142" s="31">
        <v>200</v>
      </c>
      <c r="D142" s="96" t="s">
        <v>25</v>
      </c>
      <c r="E142" s="96">
        <v>13</v>
      </c>
      <c r="F142" s="9">
        <f>SUM('4 ведомст'!G75)</f>
        <v>24486.3</v>
      </c>
      <c r="G142" s="9">
        <f>SUM('4 ведомст'!H75)</f>
        <v>23657.7</v>
      </c>
      <c r="H142" s="9">
        <f t="shared" si="27"/>
        <v>96.616066943556206</v>
      </c>
    </row>
    <row r="143" spans="1:10" ht="31.5" x14ac:dyDescent="0.25">
      <c r="A143" s="95" t="s">
        <v>76</v>
      </c>
      <c r="B143" s="31" t="s">
        <v>179</v>
      </c>
      <c r="C143" s="31"/>
      <c r="D143" s="96"/>
      <c r="E143" s="96"/>
      <c r="F143" s="9">
        <f>SUM(F144:F147)</f>
        <v>14279.3</v>
      </c>
      <c r="G143" s="9">
        <f>SUM(G144:G147)</f>
        <v>14131</v>
      </c>
      <c r="H143" s="9">
        <f t="shared" si="27"/>
        <v>98.961433683723996</v>
      </c>
    </row>
    <row r="144" spans="1:10" ht="31.5" x14ac:dyDescent="0.25">
      <c r="A144" s="95" t="s">
        <v>40</v>
      </c>
      <c r="B144" s="31" t="s">
        <v>179</v>
      </c>
      <c r="C144" s="31">
        <v>200</v>
      </c>
      <c r="D144" s="96" t="s">
        <v>25</v>
      </c>
      <c r="E144" s="96">
        <v>13</v>
      </c>
      <c r="F144" s="9">
        <f>SUM('4 ведомст'!G77)</f>
        <v>11298.5</v>
      </c>
      <c r="G144" s="9">
        <f>SUM('4 ведомст'!H77)</f>
        <v>11150.3</v>
      </c>
      <c r="H144" s="9">
        <f t="shared" si="27"/>
        <v>98.688321458600697</v>
      </c>
    </row>
    <row r="145" spans="1:8" ht="31.5" hidden="1" x14ac:dyDescent="0.25">
      <c r="A145" s="95" t="s">
        <v>40</v>
      </c>
      <c r="B145" s="31" t="s">
        <v>179</v>
      </c>
      <c r="C145" s="31">
        <v>200</v>
      </c>
      <c r="D145" s="96" t="s">
        <v>86</v>
      </c>
      <c r="E145" s="96" t="s">
        <v>136</v>
      </c>
      <c r="F145" s="9">
        <f>SUM('4 ведомст'!G448)</f>
        <v>0</v>
      </c>
      <c r="G145" s="9"/>
      <c r="H145" s="9" t="e">
        <f t="shared" si="27"/>
        <v>#DIV/0!</v>
      </c>
    </row>
    <row r="146" spans="1:8" x14ac:dyDescent="0.25">
      <c r="A146" s="95" t="s">
        <v>31</v>
      </c>
      <c r="B146" s="31" t="s">
        <v>179</v>
      </c>
      <c r="C146" s="31">
        <v>300</v>
      </c>
      <c r="D146" s="96" t="s">
        <v>25</v>
      </c>
      <c r="E146" s="96">
        <v>13</v>
      </c>
      <c r="F146" s="9">
        <f>SUM('4 ведомст'!G78)</f>
        <v>741.1</v>
      </c>
      <c r="G146" s="9">
        <f>SUM('4 ведомст'!H78)</f>
        <v>741.1</v>
      </c>
      <c r="H146" s="9">
        <f t="shared" si="27"/>
        <v>100</v>
      </c>
    </row>
    <row r="147" spans="1:8" x14ac:dyDescent="0.25">
      <c r="A147" s="95" t="s">
        <v>17</v>
      </c>
      <c r="B147" s="31" t="s">
        <v>179</v>
      </c>
      <c r="C147" s="31">
        <v>800</v>
      </c>
      <c r="D147" s="96" t="s">
        <v>25</v>
      </c>
      <c r="E147" s="96">
        <v>13</v>
      </c>
      <c r="F147" s="9">
        <f>SUM('4 ведомст'!G79)</f>
        <v>2239.6999999999998</v>
      </c>
      <c r="G147" s="9">
        <f>SUM('4 ведомст'!H79)</f>
        <v>2239.6</v>
      </c>
      <c r="H147" s="9">
        <f t="shared" si="27"/>
        <v>99.995535116310222</v>
      </c>
    </row>
    <row r="148" spans="1:8" ht="31.5" x14ac:dyDescent="0.25">
      <c r="A148" s="2" t="s">
        <v>730</v>
      </c>
      <c r="B148" s="96" t="s">
        <v>961</v>
      </c>
      <c r="C148" s="96"/>
      <c r="D148" s="96"/>
      <c r="E148" s="96"/>
      <c r="F148" s="9">
        <f>SUM(F149:F150)</f>
        <v>1442.4</v>
      </c>
      <c r="G148" s="9">
        <f t="shared" ref="G148" si="29">SUM(G149:G150)</f>
        <v>1442.4</v>
      </c>
      <c r="H148" s="9">
        <f t="shared" si="27"/>
        <v>100</v>
      </c>
    </row>
    <row r="149" spans="1:8" ht="63" x14ac:dyDescent="0.25">
      <c r="A149" s="2" t="s">
        <v>39</v>
      </c>
      <c r="B149" s="160" t="s">
        <v>961</v>
      </c>
      <c r="C149" s="96" t="s">
        <v>67</v>
      </c>
      <c r="D149" s="96" t="s">
        <v>25</v>
      </c>
      <c r="E149" s="96" t="s">
        <v>8</v>
      </c>
      <c r="F149" s="9">
        <f>SUM('4 ведомст'!G50)</f>
        <v>1113.5</v>
      </c>
      <c r="G149" s="9">
        <f>SUM('4 ведомст'!H50)</f>
        <v>1113.5</v>
      </c>
      <c r="H149" s="9">
        <f t="shared" si="27"/>
        <v>100</v>
      </c>
    </row>
    <row r="150" spans="1:8" x14ac:dyDescent="0.25">
      <c r="A150" s="95" t="s">
        <v>31</v>
      </c>
      <c r="B150" s="160" t="s">
        <v>961</v>
      </c>
      <c r="C150" s="96" t="s">
        <v>77</v>
      </c>
      <c r="D150" s="96" t="s">
        <v>25</v>
      </c>
      <c r="E150" s="96" t="s">
        <v>8</v>
      </c>
      <c r="F150" s="9">
        <f>SUM('4 ведомст'!G51)</f>
        <v>328.9</v>
      </c>
      <c r="G150" s="9">
        <f>SUM('4 ведомст'!H51)</f>
        <v>328.9</v>
      </c>
      <c r="H150" s="9">
        <f t="shared" si="27"/>
        <v>100</v>
      </c>
    </row>
    <row r="151" spans="1:8" s="27" customFormat="1" ht="31.5" x14ac:dyDescent="0.25">
      <c r="A151" s="62" t="s">
        <v>419</v>
      </c>
      <c r="B151" s="24" t="s">
        <v>254</v>
      </c>
      <c r="C151" s="24"/>
      <c r="D151" s="24"/>
      <c r="E151" s="24"/>
      <c r="F151" s="26">
        <f>F152+F157</f>
        <v>227892.80000000002</v>
      </c>
      <c r="G151" s="26">
        <f t="shared" ref="G151" si="30">G152+G157</f>
        <v>227273</v>
      </c>
      <c r="H151" s="10">
        <f t="shared" si="27"/>
        <v>99.728030021132739</v>
      </c>
    </row>
    <row r="152" spans="1:8" x14ac:dyDescent="0.25">
      <c r="A152" s="2" t="s">
        <v>26</v>
      </c>
      <c r="B152" s="4" t="s">
        <v>255</v>
      </c>
      <c r="C152" s="4"/>
      <c r="D152" s="4"/>
      <c r="E152" s="4"/>
      <c r="F152" s="7">
        <f>SUM(F154)+F153+F155</f>
        <v>224723.50000000003</v>
      </c>
      <c r="G152" s="7">
        <f t="shared" ref="G152" si="31">SUM(G154)+G153+G155</f>
        <v>224103.7</v>
      </c>
      <c r="H152" s="9">
        <f t="shared" si="27"/>
        <v>99.724194398894639</v>
      </c>
    </row>
    <row r="153" spans="1:8" ht="31.5" x14ac:dyDescent="0.25">
      <c r="A153" s="2" t="s">
        <v>40</v>
      </c>
      <c r="B153" s="4" t="s">
        <v>255</v>
      </c>
      <c r="C153" s="4" t="s">
        <v>69</v>
      </c>
      <c r="D153" s="4" t="s">
        <v>8</v>
      </c>
      <c r="E153" s="4" t="s">
        <v>139</v>
      </c>
      <c r="F153" s="7">
        <f>SUM('4 ведомст'!G197)</f>
        <v>27045.7</v>
      </c>
      <c r="G153" s="7">
        <f>SUM('4 ведомст'!H197)</f>
        <v>27045.7</v>
      </c>
      <c r="H153" s="9">
        <f t="shared" si="27"/>
        <v>100</v>
      </c>
    </row>
    <row r="154" spans="1:8" ht="31.5" x14ac:dyDescent="0.25">
      <c r="A154" s="2" t="s">
        <v>40</v>
      </c>
      <c r="B154" s="4" t="s">
        <v>255</v>
      </c>
      <c r="C154" s="4" t="s">
        <v>69</v>
      </c>
      <c r="D154" s="4" t="s">
        <v>136</v>
      </c>
      <c r="E154" s="4" t="s">
        <v>42</v>
      </c>
      <c r="F154" s="7">
        <f>SUM('4 ведомст'!G327)</f>
        <v>196495.1</v>
      </c>
      <c r="G154" s="7">
        <f>SUM('4 ведомст'!H327)</f>
        <v>196461.6</v>
      </c>
      <c r="H154" s="9">
        <f t="shared" si="27"/>
        <v>99.98295122880927</v>
      </c>
    </row>
    <row r="155" spans="1:8" ht="63" x14ac:dyDescent="0.25">
      <c r="A155" s="34" t="s">
        <v>543</v>
      </c>
      <c r="B155" s="5" t="s">
        <v>755</v>
      </c>
      <c r="C155" s="4"/>
      <c r="D155" s="4"/>
      <c r="E155" s="4"/>
      <c r="F155" s="7">
        <f>SUM(F156)</f>
        <v>1182.7</v>
      </c>
      <c r="G155" s="7">
        <f>SUM(G156)</f>
        <v>596.4</v>
      </c>
      <c r="H155" s="9">
        <f t="shared" si="27"/>
        <v>50.426989092753857</v>
      </c>
    </row>
    <row r="156" spans="1:8" ht="31.5" x14ac:dyDescent="0.25">
      <c r="A156" s="2" t="s">
        <v>40</v>
      </c>
      <c r="B156" s="5" t="s">
        <v>755</v>
      </c>
      <c r="C156" s="4" t="s">
        <v>69</v>
      </c>
      <c r="D156" s="4" t="s">
        <v>136</v>
      </c>
      <c r="E156" s="4" t="s">
        <v>42</v>
      </c>
      <c r="F156" s="7">
        <f>SUM('4 ведомст'!G329)</f>
        <v>1182.7</v>
      </c>
      <c r="G156" s="7">
        <f>SUM('4 ведомст'!H329)</f>
        <v>596.4</v>
      </c>
      <c r="H156" s="9">
        <f t="shared" si="27"/>
        <v>50.426989092753857</v>
      </c>
    </row>
    <row r="157" spans="1:8" ht="31.5" x14ac:dyDescent="0.25">
      <c r="A157" s="34" t="s">
        <v>33</v>
      </c>
      <c r="B157" s="5" t="s">
        <v>946</v>
      </c>
      <c r="C157" s="4"/>
      <c r="D157" s="4"/>
      <c r="E157" s="4"/>
      <c r="F157" s="7">
        <f>SUM(F158:F159)</f>
        <v>3169.3</v>
      </c>
      <c r="G157" s="7">
        <f t="shared" ref="G157" si="32">SUM(G158:G159)</f>
        <v>3169.3</v>
      </c>
      <c r="H157" s="9">
        <f t="shared" si="27"/>
        <v>100</v>
      </c>
    </row>
    <row r="158" spans="1:8" ht="63" x14ac:dyDescent="0.25">
      <c r="A158" s="2" t="s">
        <v>39</v>
      </c>
      <c r="B158" s="5" t="s">
        <v>946</v>
      </c>
      <c r="C158" s="4" t="s">
        <v>67</v>
      </c>
      <c r="D158" s="4" t="s">
        <v>136</v>
      </c>
      <c r="E158" s="4" t="s">
        <v>42</v>
      </c>
      <c r="F158" s="7">
        <f>SUM('4 ведомст'!G331)</f>
        <v>1753.3</v>
      </c>
      <c r="G158" s="7">
        <f>SUM('4 ведомст'!H331)</f>
        <v>1753.3</v>
      </c>
      <c r="H158" s="9">
        <f t="shared" si="27"/>
        <v>100</v>
      </c>
    </row>
    <row r="159" spans="1:8" ht="31.5" x14ac:dyDescent="0.25">
      <c r="A159" s="2" t="s">
        <v>40</v>
      </c>
      <c r="B159" s="5" t="s">
        <v>946</v>
      </c>
      <c r="C159" s="4" t="s">
        <v>69</v>
      </c>
      <c r="D159" s="4" t="s">
        <v>136</v>
      </c>
      <c r="E159" s="4" t="s">
        <v>42</v>
      </c>
      <c r="F159" s="7">
        <f>SUM('4 ведомст'!G332)</f>
        <v>1416</v>
      </c>
      <c r="G159" s="7">
        <f>SUM('4 ведомст'!H332)</f>
        <v>1416</v>
      </c>
      <c r="H159" s="9">
        <f t="shared" si="27"/>
        <v>100</v>
      </c>
    </row>
    <row r="160" spans="1:8" s="27" customFormat="1" ht="47.25" x14ac:dyDescent="0.25">
      <c r="A160" s="63" t="s">
        <v>417</v>
      </c>
      <c r="B160" s="24" t="s">
        <v>246</v>
      </c>
      <c r="C160" s="24"/>
      <c r="D160" s="24"/>
      <c r="E160" s="24"/>
      <c r="F160" s="26">
        <f t="shared" ref="F160:G160" si="33">SUM(F161)</f>
        <v>33568.5</v>
      </c>
      <c r="G160" s="26">
        <f t="shared" si="33"/>
        <v>32820</v>
      </c>
      <c r="H160" s="10">
        <f t="shared" si="27"/>
        <v>97.770231020152821</v>
      </c>
    </row>
    <row r="161" spans="1:8" x14ac:dyDescent="0.25">
      <c r="A161" s="2" t="s">
        <v>26</v>
      </c>
      <c r="B161" s="4" t="s">
        <v>247</v>
      </c>
      <c r="C161" s="4"/>
      <c r="D161" s="4"/>
      <c r="E161" s="4"/>
      <c r="F161" s="7">
        <f>SUM(F162:F163)</f>
        <v>33568.5</v>
      </c>
      <c r="G161" s="7">
        <f>SUM(G162:G163)</f>
        <v>32820</v>
      </c>
      <c r="H161" s="9">
        <f t="shared" si="27"/>
        <v>97.770231020152821</v>
      </c>
    </row>
    <row r="162" spans="1:8" ht="31.5" x14ac:dyDescent="0.25">
      <c r="A162" s="2" t="s">
        <v>40</v>
      </c>
      <c r="B162" s="4" t="s">
        <v>247</v>
      </c>
      <c r="C162" s="4" t="s">
        <v>69</v>
      </c>
      <c r="D162" s="4" t="s">
        <v>136</v>
      </c>
      <c r="E162" s="4" t="s">
        <v>32</v>
      </c>
      <c r="F162" s="7">
        <f>SUM('4 ведомст'!G280)</f>
        <v>4087.7</v>
      </c>
      <c r="G162" s="7">
        <f>SUM('4 ведомст'!H280)</f>
        <v>3339.2</v>
      </c>
      <c r="H162" s="9">
        <f t="shared" si="27"/>
        <v>81.688969347065594</v>
      </c>
    </row>
    <row r="163" spans="1:8" x14ac:dyDescent="0.25">
      <c r="A163" s="2" t="s">
        <v>17</v>
      </c>
      <c r="B163" s="4" t="s">
        <v>247</v>
      </c>
      <c r="C163" s="4" t="s">
        <v>74</v>
      </c>
      <c r="D163" s="4" t="s">
        <v>136</v>
      </c>
      <c r="E163" s="4" t="s">
        <v>32</v>
      </c>
      <c r="F163" s="7">
        <f>SUM('4 ведомст'!G281)</f>
        <v>29480.799999999999</v>
      </c>
      <c r="G163" s="7">
        <f>SUM('4 ведомст'!H281)</f>
        <v>29480.799999999999</v>
      </c>
      <c r="H163" s="9">
        <f t="shared" si="27"/>
        <v>100</v>
      </c>
    </row>
    <row r="164" spans="1:8" ht="31.5" hidden="1" x14ac:dyDescent="0.25">
      <c r="A164" s="2" t="s">
        <v>591</v>
      </c>
      <c r="B164" s="24" t="s">
        <v>592</v>
      </c>
      <c r="C164" s="4"/>
      <c r="D164" s="4"/>
      <c r="E164" s="4"/>
      <c r="F164" s="26">
        <f>SUM(F165)</f>
        <v>0</v>
      </c>
      <c r="G164" s="26">
        <f t="shared" ref="G164" si="34">SUM(G165)</f>
        <v>0</v>
      </c>
      <c r="H164" s="9"/>
    </row>
    <row r="165" spans="1:8" ht="31.5" hidden="1" x14ac:dyDescent="0.25">
      <c r="A165" s="2" t="s">
        <v>296</v>
      </c>
      <c r="B165" s="4" t="s">
        <v>602</v>
      </c>
      <c r="C165" s="4"/>
      <c r="D165" s="4"/>
      <c r="E165" s="4"/>
      <c r="F165" s="7">
        <f>SUM(F166:F166)</f>
        <v>0</v>
      </c>
      <c r="G165" s="7">
        <f>SUM(G166:G166)</f>
        <v>0</v>
      </c>
      <c r="H165" s="9"/>
    </row>
    <row r="166" spans="1:8" ht="31.5" hidden="1" x14ac:dyDescent="0.25">
      <c r="A166" s="2" t="s">
        <v>224</v>
      </c>
      <c r="B166" s="4" t="s">
        <v>602</v>
      </c>
      <c r="C166" s="4" t="s">
        <v>205</v>
      </c>
      <c r="D166" s="4" t="s">
        <v>136</v>
      </c>
      <c r="E166" s="4" t="s">
        <v>32</v>
      </c>
      <c r="F166" s="7">
        <f>SUM('4 ведомст'!G396)</f>
        <v>0</v>
      </c>
      <c r="G166" s="7">
        <f>SUM('4 ведомст'!H396)</f>
        <v>0</v>
      </c>
      <c r="H166" s="9"/>
    </row>
    <row r="167" spans="1:8" s="27" customFormat="1" ht="47.25" x14ac:dyDescent="0.25">
      <c r="A167" s="63" t="s">
        <v>418</v>
      </c>
      <c r="B167" s="24" t="s">
        <v>248</v>
      </c>
      <c r="C167" s="24"/>
      <c r="D167" s="24"/>
      <c r="E167" s="24"/>
      <c r="F167" s="26">
        <f>SUM(F168)</f>
        <v>19836</v>
      </c>
      <c r="G167" s="26">
        <f>SUM(G168)</f>
        <v>19662.8</v>
      </c>
      <c r="H167" s="10">
        <f t="shared" si="27"/>
        <v>99.126840088727562</v>
      </c>
    </row>
    <row r="168" spans="1:8" x14ac:dyDescent="0.25">
      <c r="A168" s="2" t="s">
        <v>26</v>
      </c>
      <c r="B168" s="4" t="s">
        <v>249</v>
      </c>
      <c r="C168" s="4"/>
      <c r="D168" s="4"/>
      <c r="E168" s="4"/>
      <c r="F168" s="7">
        <f>SUM(F169:F171)</f>
        <v>19836</v>
      </c>
      <c r="G168" s="7">
        <f>SUM(G169:G171)</f>
        <v>19662.8</v>
      </c>
      <c r="H168" s="9">
        <f t="shared" si="27"/>
        <v>99.126840088727562</v>
      </c>
    </row>
    <row r="169" spans="1:8" ht="31.5" x14ac:dyDescent="0.25">
      <c r="A169" s="2" t="s">
        <v>40</v>
      </c>
      <c r="B169" s="4" t="s">
        <v>249</v>
      </c>
      <c r="C169" s="4" t="s">
        <v>69</v>
      </c>
      <c r="D169" s="4" t="s">
        <v>136</v>
      </c>
      <c r="E169" s="4" t="s">
        <v>32</v>
      </c>
      <c r="F169" s="7">
        <f>SUM('4 ведомст'!G284)</f>
        <v>1891.7</v>
      </c>
      <c r="G169" s="7">
        <f>SUM('4 ведомст'!H284)</f>
        <v>1718.5</v>
      </c>
      <c r="H169" s="9">
        <f t="shared" si="27"/>
        <v>90.844214198868741</v>
      </c>
    </row>
    <row r="170" spans="1:8" ht="31.5" x14ac:dyDescent="0.25">
      <c r="A170" s="2" t="s">
        <v>40</v>
      </c>
      <c r="B170" s="4" t="s">
        <v>249</v>
      </c>
      <c r="C170" s="4" t="s">
        <v>69</v>
      </c>
      <c r="D170" s="4" t="s">
        <v>136</v>
      </c>
      <c r="E170" s="4" t="s">
        <v>42</v>
      </c>
      <c r="F170" s="7">
        <f>SUM('4 ведомст'!G335)</f>
        <v>17636.3</v>
      </c>
      <c r="G170" s="7">
        <f>SUM('4 ведомст'!H335)</f>
        <v>17636.3</v>
      </c>
      <c r="H170" s="9">
        <f t="shared" si="27"/>
        <v>100</v>
      </c>
    </row>
    <row r="171" spans="1:8" ht="31.5" x14ac:dyDescent="0.25">
      <c r="A171" s="2" t="s">
        <v>40</v>
      </c>
      <c r="B171" s="4" t="s">
        <v>249</v>
      </c>
      <c r="C171" s="4" t="s">
        <v>69</v>
      </c>
      <c r="D171" s="4" t="s">
        <v>57</v>
      </c>
      <c r="E171" s="4" t="s">
        <v>136</v>
      </c>
      <c r="F171" s="7">
        <f>SUM('4 ведомст'!G427)</f>
        <v>308</v>
      </c>
      <c r="G171" s="7">
        <f>SUM('4 ведомст'!H427)</f>
        <v>308</v>
      </c>
      <c r="H171" s="9">
        <f t="shared" si="27"/>
        <v>100</v>
      </c>
    </row>
    <row r="172" spans="1:8" s="27" customFormat="1" ht="31.5" x14ac:dyDescent="0.25">
      <c r="A172" s="64" t="s">
        <v>434</v>
      </c>
      <c r="B172" s="24" t="s">
        <v>240</v>
      </c>
      <c r="C172" s="24"/>
      <c r="D172" s="24"/>
      <c r="E172" s="24"/>
      <c r="F172" s="26">
        <f>SUM(F173)+F185</f>
        <v>481586.19999999995</v>
      </c>
      <c r="G172" s="26">
        <f t="shared" ref="G172" si="35">SUM(G173)+G185</f>
        <v>478894.89999999997</v>
      </c>
      <c r="H172" s="10">
        <f t="shared" si="27"/>
        <v>99.441159235875119</v>
      </c>
    </row>
    <row r="173" spans="1:8" s="27" customFormat="1" x14ac:dyDescent="0.25">
      <c r="A173" s="2" t="s">
        <v>26</v>
      </c>
      <c r="B173" s="4" t="s">
        <v>452</v>
      </c>
      <c r="C173" s="24"/>
      <c r="D173" s="24"/>
      <c r="E173" s="24"/>
      <c r="F173" s="7">
        <f>SUM(F174+F175+F179+F181)+F183+F177</f>
        <v>473547.39999999997</v>
      </c>
      <c r="G173" s="7">
        <f t="shared" ref="G173" si="36">SUM(G174+G175+G179+G181)+G183+G177</f>
        <v>473547.3</v>
      </c>
      <c r="H173" s="9">
        <f t="shared" si="27"/>
        <v>99.999978882789776</v>
      </c>
    </row>
    <row r="174" spans="1:8" s="27" customFormat="1" ht="31.5" x14ac:dyDescent="0.25">
      <c r="A174" s="2" t="s">
        <v>40</v>
      </c>
      <c r="B174" s="4" t="s">
        <v>452</v>
      </c>
      <c r="C174" s="4" t="s">
        <v>69</v>
      </c>
      <c r="D174" s="4" t="s">
        <v>8</v>
      </c>
      <c r="E174" s="4" t="s">
        <v>10</v>
      </c>
      <c r="F174" s="7">
        <f>SUM('4 ведомст'!G170)</f>
        <v>3620.1</v>
      </c>
      <c r="G174" s="7">
        <f>SUM('4 ведомст'!H170)</f>
        <v>3620.1</v>
      </c>
      <c r="H174" s="9">
        <f t="shared" si="27"/>
        <v>100</v>
      </c>
    </row>
    <row r="175" spans="1:8" s="27" customFormat="1" x14ac:dyDescent="0.25">
      <c r="A175" s="2" t="s">
        <v>15</v>
      </c>
      <c r="B175" s="4" t="s">
        <v>636</v>
      </c>
      <c r="C175" s="4"/>
      <c r="D175" s="4"/>
      <c r="E175" s="4"/>
      <c r="F175" s="7">
        <f>SUM(F176)</f>
        <v>181658.3</v>
      </c>
      <c r="G175" s="7">
        <f t="shared" ref="G175" si="37">SUM(G176)</f>
        <v>181658.3</v>
      </c>
      <c r="H175" s="9">
        <f t="shared" si="27"/>
        <v>100</v>
      </c>
    </row>
    <row r="176" spans="1:8" s="27" customFormat="1" ht="31.5" x14ac:dyDescent="0.25">
      <c r="A176" s="34" t="s">
        <v>40</v>
      </c>
      <c r="B176" s="4" t="s">
        <v>636</v>
      </c>
      <c r="C176" s="4" t="s">
        <v>69</v>
      </c>
      <c r="D176" s="4" t="s">
        <v>8</v>
      </c>
      <c r="E176" s="4" t="s">
        <v>10</v>
      </c>
      <c r="F176" s="7">
        <f>SUM('4 ведомст'!G172)</f>
        <v>181658.3</v>
      </c>
      <c r="G176" s="7">
        <f>SUM('4 ведомст'!H172)</f>
        <v>181658.3</v>
      </c>
      <c r="H176" s="9">
        <f t="shared" si="27"/>
        <v>100</v>
      </c>
    </row>
    <row r="177" spans="1:8" s="27" customFormat="1" x14ac:dyDescent="0.25">
      <c r="A177" s="34" t="s">
        <v>965</v>
      </c>
      <c r="B177" s="4" t="s">
        <v>964</v>
      </c>
      <c r="C177" s="4"/>
      <c r="D177" s="4"/>
      <c r="E177" s="4"/>
      <c r="F177" s="7">
        <f>'4 ведомст'!G173</f>
        <v>966.3</v>
      </c>
      <c r="G177" s="7">
        <f>'4 ведомст'!H173</f>
        <v>966.2</v>
      </c>
      <c r="H177" s="9">
        <f t="shared" si="27"/>
        <v>99.989651247024753</v>
      </c>
    </row>
    <row r="178" spans="1:8" s="27" customFormat="1" ht="31.5" x14ac:dyDescent="0.25">
      <c r="A178" s="34" t="s">
        <v>40</v>
      </c>
      <c r="B178" s="4" t="s">
        <v>964</v>
      </c>
      <c r="C178" s="4" t="s">
        <v>69</v>
      </c>
      <c r="D178" s="4" t="s">
        <v>8</v>
      </c>
      <c r="E178" s="4" t="s">
        <v>10</v>
      </c>
      <c r="F178" s="7">
        <f>'4 ведомст'!G174</f>
        <v>966.3</v>
      </c>
      <c r="G178" s="7">
        <f>'4 ведомст'!H174</f>
        <v>966.2</v>
      </c>
      <c r="H178" s="9">
        <f t="shared" si="27"/>
        <v>99.989651247024753</v>
      </c>
    </row>
    <row r="179" spans="1:8" s="27" customFormat="1" ht="47.25" x14ac:dyDescent="0.25">
      <c r="A179" s="2" t="s">
        <v>895</v>
      </c>
      <c r="B179" s="4" t="s">
        <v>739</v>
      </c>
      <c r="C179" s="4"/>
      <c r="D179" s="4"/>
      <c r="E179" s="4"/>
      <c r="F179" s="7">
        <f>SUM(F180)</f>
        <v>53386.2</v>
      </c>
      <c r="G179" s="7">
        <f t="shared" ref="G179" si="38">SUM(G180)</f>
        <v>53386.2</v>
      </c>
      <c r="H179" s="9">
        <f t="shared" si="27"/>
        <v>100</v>
      </c>
    </row>
    <row r="180" spans="1:8" s="27" customFormat="1" ht="31.5" x14ac:dyDescent="0.25">
      <c r="A180" s="34" t="s">
        <v>40</v>
      </c>
      <c r="B180" s="4" t="s">
        <v>739</v>
      </c>
      <c r="C180" s="4" t="s">
        <v>69</v>
      </c>
      <c r="D180" s="4" t="s">
        <v>8</v>
      </c>
      <c r="E180" s="4" t="s">
        <v>10</v>
      </c>
      <c r="F180" s="7">
        <f>SUM('4 ведомст'!G176)</f>
        <v>53386.2</v>
      </c>
      <c r="G180" s="7">
        <f>SUM('4 ведомст'!H176)</f>
        <v>53386.2</v>
      </c>
      <c r="H180" s="9">
        <f t="shared" si="27"/>
        <v>100</v>
      </c>
    </row>
    <row r="181" spans="1:8" s="27" customFormat="1" ht="47.25" x14ac:dyDescent="0.25">
      <c r="A181" s="2" t="s">
        <v>599</v>
      </c>
      <c r="B181" s="4" t="s">
        <v>737</v>
      </c>
      <c r="C181" s="4"/>
      <c r="D181" s="4"/>
      <c r="E181" s="4"/>
      <c r="F181" s="7">
        <f>SUM(F182)</f>
        <v>189678.4</v>
      </c>
      <c r="G181" s="7">
        <f t="shared" ref="G181" si="39">SUM(G182)</f>
        <v>189678.4</v>
      </c>
      <c r="H181" s="9">
        <f t="shared" si="27"/>
        <v>100</v>
      </c>
    </row>
    <row r="182" spans="1:8" s="27" customFormat="1" ht="31.5" x14ac:dyDescent="0.25">
      <c r="A182" s="34" t="s">
        <v>40</v>
      </c>
      <c r="B182" s="4" t="s">
        <v>737</v>
      </c>
      <c r="C182" s="4" t="s">
        <v>69</v>
      </c>
      <c r="D182" s="4" t="s">
        <v>8</v>
      </c>
      <c r="E182" s="4" t="s">
        <v>10</v>
      </c>
      <c r="F182" s="7">
        <f>SUM('4 ведомст'!G178)</f>
        <v>189678.4</v>
      </c>
      <c r="G182" s="7">
        <f>SUM('4 ведомст'!H178)</f>
        <v>189678.4</v>
      </c>
      <c r="H182" s="9">
        <f t="shared" si="27"/>
        <v>100</v>
      </c>
    </row>
    <row r="183" spans="1:8" ht="63" x14ac:dyDescent="0.25">
      <c r="A183" s="2" t="s">
        <v>897</v>
      </c>
      <c r="B183" s="4" t="s">
        <v>898</v>
      </c>
      <c r="C183" s="4"/>
      <c r="D183" s="4"/>
      <c r="E183" s="4"/>
      <c r="F183" s="7">
        <f>SUM(F184)</f>
        <v>44238.1</v>
      </c>
      <c r="G183" s="7">
        <f t="shared" ref="G183" si="40">SUM(G184)</f>
        <v>44238.1</v>
      </c>
      <c r="H183" s="9">
        <f t="shared" si="27"/>
        <v>100</v>
      </c>
    </row>
    <row r="184" spans="1:8" ht="31.5" x14ac:dyDescent="0.25">
      <c r="A184" s="34" t="s">
        <v>40</v>
      </c>
      <c r="B184" s="4" t="s">
        <v>898</v>
      </c>
      <c r="C184" s="4" t="s">
        <v>69</v>
      </c>
      <c r="D184" s="4" t="s">
        <v>8</v>
      </c>
      <c r="E184" s="4" t="s">
        <v>10</v>
      </c>
      <c r="F184" s="7">
        <f>SUM('4 ведомст'!G180)</f>
        <v>44238.1</v>
      </c>
      <c r="G184" s="7">
        <f>SUM('4 ведомст'!H180)</f>
        <v>44238.1</v>
      </c>
      <c r="H184" s="9">
        <f t="shared" si="27"/>
        <v>100</v>
      </c>
    </row>
    <row r="185" spans="1:8" ht="31.5" x14ac:dyDescent="0.25">
      <c r="A185" s="34" t="s">
        <v>296</v>
      </c>
      <c r="B185" s="4" t="s">
        <v>966</v>
      </c>
      <c r="C185" s="4"/>
      <c r="D185" s="4"/>
      <c r="E185" s="4"/>
      <c r="F185" s="7">
        <f>F186+F187</f>
        <v>8038.8</v>
      </c>
      <c r="G185" s="7">
        <f t="shared" ref="G185" si="41">G186+G187</f>
        <v>5347.6</v>
      </c>
      <c r="H185" s="9">
        <f t="shared" si="27"/>
        <v>66.522366522366525</v>
      </c>
    </row>
    <row r="186" spans="1:8" ht="31.5" hidden="1" x14ac:dyDescent="0.25">
      <c r="A186" s="2" t="s">
        <v>224</v>
      </c>
      <c r="B186" s="4" t="s">
        <v>966</v>
      </c>
      <c r="C186" s="4" t="s">
        <v>205</v>
      </c>
      <c r="D186" s="4" t="s">
        <v>8</v>
      </c>
      <c r="E186" s="4" t="s">
        <v>10</v>
      </c>
      <c r="F186" s="7">
        <f>'4 ведомст'!G182</f>
        <v>0</v>
      </c>
      <c r="G186" s="7">
        <f>'4 ведомст'!H182</f>
        <v>0</v>
      </c>
      <c r="H186" s="9"/>
    </row>
    <row r="187" spans="1:8" ht="63" x14ac:dyDescent="0.25">
      <c r="A187" s="34" t="s">
        <v>897</v>
      </c>
      <c r="B187" s="4" t="s">
        <v>967</v>
      </c>
      <c r="C187" s="4"/>
      <c r="D187" s="4"/>
      <c r="E187" s="4"/>
      <c r="F187" s="7">
        <f>F188</f>
        <v>8038.8</v>
      </c>
      <c r="G187" s="7">
        <f t="shared" ref="G187" si="42">G188</f>
        <v>5347.6</v>
      </c>
      <c r="H187" s="9">
        <f t="shared" si="27"/>
        <v>66.522366522366525</v>
      </c>
    </row>
    <row r="188" spans="1:8" ht="31.5" x14ac:dyDescent="0.25">
      <c r="A188" s="2" t="s">
        <v>224</v>
      </c>
      <c r="B188" s="4" t="s">
        <v>967</v>
      </c>
      <c r="C188" s="4" t="s">
        <v>205</v>
      </c>
      <c r="D188" s="4" t="s">
        <v>8</v>
      </c>
      <c r="E188" s="4" t="s">
        <v>10</v>
      </c>
      <c r="F188" s="7">
        <f>'4 ведомст'!G184</f>
        <v>8038.8</v>
      </c>
      <c r="G188" s="7">
        <f>'4 ведомст'!H184</f>
        <v>5347.6</v>
      </c>
      <c r="H188" s="9">
        <f t="shared" si="27"/>
        <v>66.522366522366525</v>
      </c>
    </row>
    <row r="189" spans="1:8" s="27" customFormat="1" ht="47.25" x14ac:dyDescent="0.25">
      <c r="A189" s="63" t="s">
        <v>403</v>
      </c>
      <c r="B189" s="24" t="s">
        <v>241</v>
      </c>
      <c r="C189" s="24"/>
      <c r="D189" s="24"/>
      <c r="E189" s="24"/>
      <c r="F189" s="26">
        <f>SUM(F190)</f>
        <v>65023.5</v>
      </c>
      <c r="G189" s="26">
        <f t="shared" ref="G189" si="43">SUM(G190)</f>
        <v>64682.9</v>
      </c>
      <c r="H189" s="10">
        <f t="shared" si="27"/>
        <v>99.476189377686524</v>
      </c>
    </row>
    <row r="190" spans="1:8" x14ac:dyDescent="0.25">
      <c r="A190" s="2" t="s">
        <v>26</v>
      </c>
      <c r="B190" s="4" t="s">
        <v>242</v>
      </c>
      <c r="C190" s="4"/>
      <c r="D190" s="4"/>
      <c r="E190" s="4"/>
      <c r="F190" s="7">
        <f>SUM(F191)+F192</f>
        <v>65023.5</v>
      </c>
      <c r="G190" s="7">
        <f t="shared" ref="G190" si="44">SUM(G191)+G192</f>
        <v>64682.9</v>
      </c>
      <c r="H190" s="9">
        <f t="shared" si="27"/>
        <v>99.476189377686524</v>
      </c>
    </row>
    <row r="191" spans="1:8" ht="31.5" x14ac:dyDescent="0.25">
      <c r="A191" s="2" t="s">
        <v>40</v>
      </c>
      <c r="B191" s="4" t="s">
        <v>242</v>
      </c>
      <c r="C191" s="4" t="s">
        <v>69</v>
      </c>
      <c r="D191" s="4" t="s">
        <v>8</v>
      </c>
      <c r="E191" s="4" t="s">
        <v>139</v>
      </c>
      <c r="F191" s="7">
        <f>SUM('4 ведомст'!G200)</f>
        <v>57648.5</v>
      </c>
      <c r="G191" s="7">
        <f>SUM('4 ведомст'!H200)</f>
        <v>57307.9</v>
      </c>
      <c r="H191" s="9">
        <f t="shared" si="27"/>
        <v>99.409178035855234</v>
      </c>
    </row>
    <row r="192" spans="1:8" ht="31.5" x14ac:dyDescent="0.25">
      <c r="A192" s="34" t="s">
        <v>609</v>
      </c>
      <c r="B192" s="5" t="s">
        <v>740</v>
      </c>
      <c r="C192" s="4"/>
      <c r="D192" s="4"/>
      <c r="E192" s="4"/>
      <c r="F192" s="7">
        <f>SUM(F193)</f>
        <v>7375</v>
      </c>
      <c r="G192" s="7">
        <f>SUM(G193)</f>
        <v>7375</v>
      </c>
      <c r="H192" s="9">
        <f t="shared" si="27"/>
        <v>100</v>
      </c>
    </row>
    <row r="193" spans="1:8" ht="31.5" x14ac:dyDescent="0.25">
      <c r="A193" s="34" t="s">
        <v>40</v>
      </c>
      <c r="B193" s="5" t="s">
        <v>740</v>
      </c>
      <c r="C193" s="4" t="s">
        <v>69</v>
      </c>
      <c r="D193" s="4" t="s">
        <v>8</v>
      </c>
      <c r="E193" s="4" t="s">
        <v>139</v>
      </c>
      <c r="F193" s="7">
        <f>SUM('4 ведомст'!G202)</f>
        <v>7375</v>
      </c>
      <c r="G193" s="7">
        <f>SUM('4 ведомст'!H202)</f>
        <v>7375</v>
      </c>
      <c r="H193" s="9">
        <f t="shared" si="27"/>
        <v>100</v>
      </c>
    </row>
    <row r="194" spans="1:8" s="27" customFormat="1" ht="31.5" x14ac:dyDescent="0.25">
      <c r="A194" s="63" t="s">
        <v>400</v>
      </c>
      <c r="B194" s="24" t="s">
        <v>230</v>
      </c>
      <c r="C194" s="24"/>
      <c r="D194" s="24"/>
      <c r="E194" s="24"/>
      <c r="F194" s="26">
        <f>SUM(F195,F206,F212)</f>
        <v>43118.7</v>
      </c>
      <c r="G194" s="26">
        <f>SUM(G195,G206,G212)</f>
        <v>37077.9</v>
      </c>
      <c r="H194" s="10">
        <f t="shared" si="27"/>
        <v>85.990301191826291</v>
      </c>
    </row>
    <row r="195" spans="1:8" ht="47.25" x14ac:dyDescent="0.25">
      <c r="A195" s="2" t="s">
        <v>401</v>
      </c>
      <c r="B195" s="4" t="s">
        <v>231</v>
      </c>
      <c r="C195" s="4"/>
      <c r="D195" s="4"/>
      <c r="E195" s="4"/>
      <c r="F195" s="7">
        <f>SUM(F196,F201)</f>
        <v>30641.9</v>
      </c>
      <c r="G195" s="7">
        <f>SUM(G196,G201)</f>
        <v>30213.3</v>
      </c>
      <c r="H195" s="9">
        <f t="shared" si="27"/>
        <v>98.601261671110464</v>
      </c>
    </row>
    <row r="196" spans="1:8" x14ac:dyDescent="0.25">
      <c r="A196" s="2" t="s">
        <v>26</v>
      </c>
      <c r="B196" s="4" t="s">
        <v>232</v>
      </c>
      <c r="C196" s="4"/>
      <c r="D196" s="4"/>
      <c r="E196" s="4"/>
      <c r="F196" s="7">
        <f>SUM(F197)+F199</f>
        <v>1150.5</v>
      </c>
      <c r="G196" s="7">
        <f>SUM(G197)+G199</f>
        <v>879.9</v>
      </c>
      <c r="H196" s="9">
        <f t="shared" si="27"/>
        <v>76.479791395045623</v>
      </c>
    </row>
    <row r="197" spans="1:8" ht="31.5" x14ac:dyDescent="0.25">
      <c r="A197" s="2" t="s">
        <v>227</v>
      </c>
      <c r="B197" s="4" t="s">
        <v>233</v>
      </c>
      <c r="C197" s="4"/>
      <c r="D197" s="4"/>
      <c r="E197" s="4"/>
      <c r="F197" s="7">
        <f>SUM(F198)</f>
        <v>1098.5</v>
      </c>
      <c r="G197" s="7">
        <f>SUM(G198)</f>
        <v>829.3</v>
      </c>
      <c r="H197" s="9">
        <f t="shared" si="27"/>
        <v>75.49385525716886</v>
      </c>
    </row>
    <row r="198" spans="1:8" ht="31.5" x14ac:dyDescent="0.25">
      <c r="A198" s="2" t="s">
        <v>40</v>
      </c>
      <c r="B198" s="4" t="s">
        <v>233</v>
      </c>
      <c r="C198" s="4" t="s">
        <v>69</v>
      </c>
      <c r="D198" s="4" t="s">
        <v>42</v>
      </c>
      <c r="E198" s="4" t="s">
        <v>22</v>
      </c>
      <c r="F198" s="7">
        <f>SUM('4 ведомст'!G147)</f>
        <v>1098.5</v>
      </c>
      <c r="G198" s="7">
        <f>SUM('4 ведомст'!H147)</f>
        <v>829.3</v>
      </c>
      <c r="H198" s="9">
        <f t="shared" si="27"/>
        <v>75.49385525716886</v>
      </c>
    </row>
    <row r="199" spans="1:8" ht="31.5" x14ac:dyDescent="0.25">
      <c r="A199" s="2" t="s">
        <v>228</v>
      </c>
      <c r="B199" s="4" t="s">
        <v>234</v>
      </c>
      <c r="C199" s="4"/>
      <c r="D199" s="4"/>
      <c r="E199" s="4"/>
      <c r="F199" s="7">
        <f>SUM(F200)</f>
        <v>52</v>
      </c>
      <c r="G199" s="7">
        <f>SUM(G200)</f>
        <v>50.6</v>
      </c>
      <c r="H199" s="9">
        <f t="shared" ref="H199:H262" si="45">G199/F199*100</f>
        <v>97.307692307692307</v>
      </c>
    </row>
    <row r="200" spans="1:8" ht="31.5" x14ac:dyDescent="0.25">
      <c r="A200" s="2" t="s">
        <v>40</v>
      </c>
      <c r="B200" s="4" t="s">
        <v>234</v>
      </c>
      <c r="C200" s="4" t="s">
        <v>69</v>
      </c>
      <c r="D200" s="4" t="s">
        <v>42</v>
      </c>
      <c r="E200" s="4" t="s">
        <v>139</v>
      </c>
      <c r="F200" s="7">
        <f>SUM('4 ведомст'!G134)</f>
        <v>52</v>
      </c>
      <c r="G200" s="7">
        <f>SUM('4 ведомст'!H134)</f>
        <v>50.6</v>
      </c>
      <c r="H200" s="9">
        <f t="shared" si="45"/>
        <v>97.307692307692307</v>
      </c>
    </row>
    <row r="201" spans="1:8" ht="31.5" x14ac:dyDescent="0.25">
      <c r="A201" s="2" t="s">
        <v>33</v>
      </c>
      <c r="B201" s="4" t="s">
        <v>235</v>
      </c>
      <c r="C201" s="4"/>
      <c r="D201" s="4"/>
      <c r="E201" s="4"/>
      <c r="F201" s="7">
        <f>SUM(F202:F205)</f>
        <v>29491.4</v>
      </c>
      <c r="G201" s="7">
        <f>SUM(G202:G205)</f>
        <v>29333.399999999998</v>
      </c>
      <c r="H201" s="9">
        <f t="shared" si="45"/>
        <v>99.464250595088714</v>
      </c>
    </row>
    <row r="202" spans="1:8" ht="63" x14ac:dyDescent="0.25">
      <c r="A202" s="2" t="s">
        <v>39</v>
      </c>
      <c r="B202" s="4" t="s">
        <v>235</v>
      </c>
      <c r="C202" s="4" t="s">
        <v>67</v>
      </c>
      <c r="D202" s="4" t="s">
        <v>42</v>
      </c>
      <c r="E202" s="4" t="s">
        <v>139</v>
      </c>
      <c r="F202" s="7">
        <f>SUM('4 ведомст'!G136)</f>
        <v>23670.5</v>
      </c>
      <c r="G202" s="7">
        <f>SUM('4 ведомст'!H136)</f>
        <v>23670.5</v>
      </c>
      <c r="H202" s="9">
        <f t="shared" si="45"/>
        <v>100</v>
      </c>
    </row>
    <row r="203" spans="1:8" ht="31.5" x14ac:dyDescent="0.25">
      <c r="A203" s="2" t="s">
        <v>40</v>
      </c>
      <c r="B203" s="4" t="s">
        <v>235</v>
      </c>
      <c r="C203" s="4" t="s">
        <v>69</v>
      </c>
      <c r="D203" s="4" t="s">
        <v>42</v>
      </c>
      <c r="E203" s="4" t="s">
        <v>139</v>
      </c>
      <c r="F203" s="7">
        <f>SUM('4 ведомст'!G137)</f>
        <v>5586.2</v>
      </c>
      <c r="G203" s="7">
        <f>SUM('4 ведомст'!H137)</f>
        <v>5428.3</v>
      </c>
      <c r="H203" s="9">
        <f t="shared" si="45"/>
        <v>97.173391572088363</v>
      </c>
    </row>
    <row r="204" spans="1:8" ht="31.5" x14ac:dyDescent="0.25">
      <c r="A204" s="2" t="s">
        <v>40</v>
      </c>
      <c r="B204" s="4" t="s">
        <v>235</v>
      </c>
      <c r="C204" s="4" t="s">
        <v>69</v>
      </c>
      <c r="D204" s="4" t="s">
        <v>86</v>
      </c>
      <c r="E204" s="4" t="s">
        <v>136</v>
      </c>
      <c r="F204" s="7">
        <f>SUM('4 ведомст'!G452)</f>
        <v>75</v>
      </c>
      <c r="G204" s="7">
        <f>SUM('4 ведомст'!H452)</f>
        <v>75</v>
      </c>
      <c r="H204" s="9">
        <f t="shared" si="45"/>
        <v>100</v>
      </c>
    </row>
    <row r="205" spans="1:8" x14ac:dyDescent="0.25">
      <c r="A205" s="2" t="s">
        <v>17</v>
      </c>
      <c r="B205" s="4" t="s">
        <v>235</v>
      </c>
      <c r="C205" s="4" t="s">
        <v>74</v>
      </c>
      <c r="D205" s="4" t="s">
        <v>42</v>
      </c>
      <c r="E205" s="4" t="s">
        <v>139</v>
      </c>
      <c r="F205" s="7">
        <f>SUM('4 ведомст'!G138)</f>
        <v>159.69999999999999</v>
      </c>
      <c r="G205" s="7">
        <f>SUM('4 ведомст'!H138)</f>
        <v>159.6</v>
      </c>
      <c r="H205" s="9">
        <f t="shared" si="45"/>
        <v>99.937382592360677</v>
      </c>
    </row>
    <row r="206" spans="1:8" ht="47.25" x14ac:dyDescent="0.25">
      <c r="A206" s="2" t="s">
        <v>229</v>
      </c>
      <c r="B206" s="4" t="s">
        <v>236</v>
      </c>
      <c r="C206" s="4"/>
      <c r="D206" s="4"/>
      <c r="E206" s="4"/>
      <c r="F206" s="7">
        <f t="shared" ref="F206:G210" si="46">SUM(F207)</f>
        <v>12290.8</v>
      </c>
      <c r="G206" s="7">
        <f t="shared" si="46"/>
        <v>6683.8</v>
      </c>
      <c r="H206" s="9">
        <f t="shared" si="45"/>
        <v>54.380512253067337</v>
      </c>
    </row>
    <row r="207" spans="1:8" x14ac:dyDescent="0.25">
      <c r="A207" s="2" t="s">
        <v>26</v>
      </c>
      <c r="B207" s="4" t="s">
        <v>237</v>
      </c>
      <c r="C207" s="4"/>
      <c r="D207" s="4"/>
      <c r="E207" s="4"/>
      <c r="F207" s="7">
        <f>SUM(F210)+F208</f>
        <v>12290.8</v>
      </c>
      <c r="G207" s="7">
        <f t="shared" ref="G207" si="47">SUM(G210)+G208</f>
        <v>6683.8</v>
      </c>
      <c r="H207" s="9">
        <f t="shared" si="45"/>
        <v>54.380512253067337</v>
      </c>
    </row>
    <row r="208" spans="1:8" ht="31.5" x14ac:dyDescent="0.25">
      <c r="A208" s="2" t="s">
        <v>912</v>
      </c>
      <c r="B208" s="4" t="s">
        <v>911</v>
      </c>
      <c r="C208" s="4"/>
      <c r="D208" s="4"/>
      <c r="E208" s="4"/>
      <c r="F208" s="7">
        <f>SUM(F209)</f>
        <v>5600</v>
      </c>
      <c r="G208" s="7">
        <f t="shared" ref="G208" si="48">SUM(G209)</f>
        <v>0</v>
      </c>
      <c r="H208" s="9">
        <f t="shared" si="45"/>
        <v>0</v>
      </c>
    </row>
    <row r="209" spans="1:8" ht="31.5" x14ac:dyDescent="0.25">
      <c r="A209" s="2" t="s">
        <v>40</v>
      </c>
      <c r="B209" s="4" t="s">
        <v>911</v>
      </c>
      <c r="C209" s="4" t="s">
        <v>69</v>
      </c>
      <c r="D209" s="4" t="s">
        <v>42</v>
      </c>
      <c r="E209" s="4" t="s">
        <v>22</v>
      </c>
      <c r="F209" s="7">
        <f>SUM('4 ведомст'!G153)</f>
        <v>5600</v>
      </c>
      <c r="G209" s="7">
        <f>SUM('4 ведомст'!H153)</f>
        <v>0</v>
      </c>
      <c r="H209" s="9">
        <f t="shared" si="45"/>
        <v>0</v>
      </c>
    </row>
    <row r="210" spans="1:8" ht="31.5" x14ac:dyDescent="0.25">
      <c r="A210" s="2" t="s">
        <v>227</v>
      </c>
      <c r="B210" s="4" t="s">
        <v>870</v>
      </c>
      <c r="C210" s="4"/>
      <c r="D210" s="4"/>
      <c r="E210" s="4"/>
      <c r="F210" s="7">
        <f t="shared" si="46"/>
        <v>6690.8</v>
      </c>
      <c r="G210" s="7">
        <f t="shared" si="46"/>
        <v>6683.8</v>
      </c>
      <c r="H210" s="9">
        <f t="shared" si="45"/>
        <v>99.89537872900101</v>
      </c>
    </row>
    <row r="211" spans="1:8" ht="31.5" x14ac:dyDescent="0.25">
      <c r="A211" s="2" t="s">
        <v>40</v>
      </c>
      <c r="B211" s="4" t="s">
        <v>870</v>
      </c>
      <c r="C211" s="4" t="s">
        <v>69</v>
      </c>
      <c r="D211" s="4" t="s">
        <v>42</v>
      </c>
      <c r="E211" s="4" t="s">
        <v>22</v>
      </c>
      <c r="F211" s="7">
        <f>SUM('4 ведомст'!G151)</f>
        <v>6690.8</v>
      </c>
      <c r="G211" s="7">
        <f>SUM('4 ведомст'!H151)</f>
        <v>6683.8</v>
      </c>
      <c r="H211" s="9">
        <f t="shared" si="45"/>
        <v>99.89537872900101</v>
      </c>
    </row>
    <row r="212" spans="1:8" ht="31.5" x14ac:dyDescent="0.25">
      <c r="A212" s="2" t="s">
        <v>402</v>
      </c>
      <c r="B212" s="4" t="s">
        <v>238</v>
      </c>
      <c r="C212" s="4"/>
      <c r="D212" s="4"/>
      <c r="E212" s="4"/>
      <c r="F212" s="7">
        <f t="shared" ref="F212:G213" si="49">SUM(F213)</f>
        <v>186</v>
      </c>
      <c r="G212" s="7">
        <f t="shared" si="49"/>
        <v>180.8</v>
      </c>
      <c r="H212" s="9">
        <f t="shared" si="45"/>
        <v>97.20430107526883</v>
      </c>
    </row>
    <row r="213" spans="1:8" x14ac:dyDescent="0.25">
      <c r="A213" s="2" t="s">
        <v>26</v>
      </c>
      <c r="B213" s="4" t="s">
        <v>239</v>
      </c>
      <c r="C213" s="4"/>
      <c r="D213" s="4"/>
      <c r="E213" s="4"/>
      <c r="F213" s="7">
        <f>SUM(F214)</f>
        <v>186</v>
      </c>
      <c r="G213" s="7">
        <f t="shared" si="49"/>
        <v>180.8</v>
      </c>
      <c r="H213" s="9">
        <f t="shared" si="45"/>
        <v>97.20430107526883</v>
      </c>
    </row>
    <row r="214" spans="1:8" ht="31.5" x14ac:dyDescent="0.25">
      <c r="A214" s="2" t="s">
        <v>40</v>
      </c>
      <c r="B214" s="4" t="s">
        <v>239</v>
      </c>
      <c r="C214" s="4" t="s">
        <v>69</v>
      </c>
      <c r="D214" s="4" t="s">
        <v>42</v>
      </c>
      <c r="E214" s="4" t="s">
        <v>22</v>
      </c>
      <c r="F214" s="7">
        <f>SUM('4 ведомст'!G156)</f>
        <v>186</v>
      </c>
      <c r="G214" s="7">
        <f>SUM('4 ведомст'!H156)</f>
        <v>180.8</v>
      </c>
      <c r="H214" s="9">
        <f t="shared" si="45"/>
        <v>97.20430107526883</v>
      </c>
    </row>
    <row r="215" spans="1:8" ht="47.25" x14ac:dyDescent="0.25">
      <c r="A215" s="63" t="s">
        <v>952</v>
      </c>
      <c r="B215" s="24" t="s">
        <v>341</v>
      </c>
      <c r="C215" s="24"/>
      <c r="D215" s="24"/>
      <c r="E215" s="24"/>
      <c r="F215" s="26">
        <f>SUM(F243)+F216</f>
        <v>568021.6</v>
      </c>
      <c r="G215" s="26">
        <f>SUM(G243)+G216</f>
        <v>515298.5</v>
      </c>
      <c r="H215" s="10">
        <f t="shared" si="45"/>
        <v>90.718117057520359</v>
      </c>
    </row>
    <row r="216" spans="1:8" x14ac:dyDescent="0.25">
      <c r="A216" s="2" t="s">
        <v>26</v>
      </c>
      <c r="B216" s="4" t="s">
        <v>469</v>
      </c>
      <c r="C216" s="24"/>
      <c r="D216" s="24"/>
      <c r="E216" s="24"/>
      <c r="F216" s="7">
        <f>F217+F218+F221+F219+F241+F220</f>
        <v>393740.79999999999</v>
      </c>
      <c r="G216" s="7">
        <f>G217+G218+G221+G219+G241+G220</f>
        <v>341017.89999999997</v>
      </c>
      <c r="H216" s="9">
        <f t="shared" si="45"/>
        <v>86.609744278469478</v>
      </c>
    </row>
    <row r="217" spans="1:8" ht="31.5" x14ac:dyDescent="0.25">
      <c r="A217" s="2" t="s">
        <v>40</v>
      </c>
      <c r="B217" s="4" t="s">
        <v>469</v>
      </c>
      <c r="C217" s="4" t="s">
        <v>69</v>
      </c>
      <c r="D217" s="4" t="s">
        <v>8</v>
      </c>
      <c r="E217" s="4" t="s">
        <v>139</v>
      </c>
      <c r="F217" s="7">
        <f>SUM('4 ведомст'!G205)</f>
        <v>77880.899999999994</v>
      </c>
      <c r="G217" s="7">
        <f>SUM('4 ведомст'!H205)</f>
        <v>77721.5</v>
      </c>
      <c r="H217" s="9">
        <f t="shared" si="45"/>
        <v>99.795328508016738</v>
      </c>
    </row>
    <row r="218" spans="1:8" ht="31.5" x14ac:dyDescent="0.25">
      <c r="A218" s="2" t="s">
        <v>40</v>
      </c>
      <c r="B218" s="4" t="s">
        <v>469</v>
      </c>
      <c r="C218" s="4" t="s">
        <v>69</v>
      </c>
      <c r="D218" s="4" t="s">
        <v>136</v>
      </c>
      <c r="E218" s="4" t="s">
        <v>42</v>
      </c>
      <c r="F218" s="7">
        <f>SUM('4 ведомст'!G338)</f>
        <v>161474.70000000001</v>
      </c>
      <c r="G218" s="7">
        <f>SUM('4 ведомст'!H338)</f>
        <v>108912.9</v>
      </c>
      <c r="H218" s="9">
        <f t="shared" si="45"/>
        <v>67.448894470774661</v>
      </c>
    </row>
    <row r="219" spans="1:8" ht="31.5" x14ac:dyDescent="0.25">
      <c r="A219" s="152" t="s">
        <v>188</v>
      </c>
      <c r="B219" s="4" t="s">
        <v>469</v>
      </c>
      <c r="C219" s="4" t="s">
        <v>95</v>
      </c>
      <c r="D219" s="4" t="s">
        <v>136</v>
      </c>
      <c r="E219" s="4" t="s">
        <v>42</v>
      </c>
      <c r="F219" s="7">
        <f>'4 ведомст'!G757</f>
        <v>1711.6</v>
      </c>
      <c r="G219" s="7">
        <f>'4 ведомст'!H757</f>
        <v>1711.6</v>
      </c>
      <c r="H219" s="9">
        <f t="shared" si="45"/>
        <v>100</v>
      </c>
    </row>
    <row r="220" spans="1:8" ht="31.5" x14ac:dyDescent="0.25">
      <c r="A220" s="155" t="s">
        <v>188</v>
      </c>
      <c r="B220" s="4" t="s">
        <v>469</v>
      </c>
      <c r="C220" s="4" t="s">
        <v>95</v>
      </c>
      <c r="D220" s="4" t="s">
        <v>136</v>
      </c>
      <c r="E220" s="4" t="s">
        <v>136</v>
      </c>
      <c r="F220" s="7">
        <f>'4 ведомст'!G763</f>
        <v>1182.8</v>
      </c>
      <c r="G220" s="7">
        <f>'4 ведомст'!H763</f>
        <v>1182.8</v>
      </c>
      <c r="H220" s="9">
        <f t="shared" si="45"/>
        <v>100</v>
      </c>
    </row>
    <row r="221" spans="1:8" x14ac:dyDescent="0.25">
      <c r="A221" s="2" t="s">
        <v>613</v>
      </c>
      <c r="B221" s="4" t="s">
        <v>748</v>
      </c>
      <c r="C221" s="24"/>
      <c r="D221" s="24"/>
      <c r="E221" s="24"/>
      <c r="F221" s="7">
        <f>F222+F223+F225+F227+F230+F233+F236+F239</f>
        <v>124835.79999999999</v>
      </c>
      <c r="G221" s="7">
        <f>G222+G223+G225+G227+G230+G233+G236+G239</f>
        <v>124834.09999999999</v>
      </c>
      <c r="H221" s="9">
        <f t="shared" si="45"/>
        <v>99.998638211154173</v>
      </c>
    </row>
    <row r="222" spans="1:8" ht="31.5" x14ac:dyDescent="0.25">
      <c r="A222" s="2" t="s">
        <v>40</v>
      </c>
      <c r="B222" s="4" t="s">
        <v>748</v>
      </c>
      <c r="C222" s="4" t="s">
        <v>69</v>
      </c>
      <c r="D222" s="4" t="s">
        <v>136</v>
      </c>
      <c r="E222" s="4" t="s">
        <v>42</v>
      </c>
      <c r="F222" s="7">
        <f>SUM('4 ведомст'!G340)</f>
        <v>0</v>
      </c>
      <c r="G222" s="7">
        <f>SUM('4 ведомст'!H340)</f>
        <v>0</v>
      </c>
      <c r="H222" s="9"/>
    </row>
    <row r="223" spans="1:8" ht="31.5" x14ac:dyDescent="0.25">
      <c r="A223" s="2" t="s">
        <v>922</v>
      </c>
      <c r="B223" s="4" t="s">
        <v>924</v>
      </c>
      <c r="C223" s="4"/>
      <c r="D223" s="7"/>
      <c r="E223" s="7"/>
      <c r="F223" s="7">
        <f>SUM(F224)</f>
        <v>2936.2</v>
      </c>
      <c r="G223" s="7">
        <f>SUM(G224)</f>
        <v>2936.2</v>
      </c>
      <c r="H223" s="9">
        <f t="shared" si="45"/>
        <v>100</v>
      </c>
    </row>
    <row r="224" spans="1:8" ht="31.5" x14ac:dyDescent="0.25">
      <c r="A224" s="2" t="s">
        <v>40</v>
      </c>
      <c r="B224" s="4" t="s">
        <v>924</v>
      </c>
      <c r="C224" s="4" t="s">
        <v>69</v>
      </c>
      <c r="D224" s="4" t="s">
        <v>136</v>
      </c>
      <c r="E224" s="4" t="s">
        <v>42</v>
      </c>
      <c r="F224" s="7">
        <f>SUM('4 ведомст'!G342)</f>
        <v>2936.2</v>
      </c>
      <c r="G224" s="7">
        <f>SUM('4 ведомст'!H342)</f>
        <v>2936.2</v>
      </c>
      <c r="H224" s="9">
        <f t="shared" si="45"/>
        <v>100</v>
      </c>
    </row>
    <row r="225" spans="1:8" ht="47.25" x14ac:dyDescent="0.25">
      <c r="A225" s="2" t="s">
        <v>923</v>
      </c>
      <c r="B225" s="4" t="s">
        <v>925</v>
      </c>
      <c r="C225" s="4"/>
      <c r="D225" s="7"/>
      <c r="E225" s="7"/>
      <c r="F225" s="7">
        <f>SUM(F226)</f>
        <v>1666.2</v>
      </c>
      <c r="G225" s="7">
        <f t="shared" ref="G225" si="50">SUM(G226)</f>
        <v>1636.6</v>
      </c>
      <c r="H225" s="9">
        <f t="shared" si="45"/>
        <v>98.223502580722595</v>
      </c>
    </row>
    <row r="226" spans="1:8" ht="31.5" x14ac:dyDescent="0.25">
      <c r="A226" s="2" t="s">
        <v>40</v>
      </c>
      <c r="B226" s="4" t="s">
        <v>925</v>
      </c>
      <c r="C226" s="4" t="s">
        <v>69</v>
      </c>
      <c r="D226" s="4" t="s">
        <v>8</v>
      </c>
      <c r="E226" s="4" t="s">
        <v>139</v>
      </c>
      <c r="F226" s="7">
        <f>SUM('4 ведомст'!G208)</f>
        <v>1666.2</v>
      </c>
      <c r="G226" s="7">
        <f>SUM('4 ведомст'!H208)</f>
        <v>1636.6</v>
      </c>
      <c r="H226" s="9">
        <f t="shared" si="45"/>
        <v>98.223502580722595</v>
      </c>
    </row>
    <row r="227" spans="1:8" ht="47.25" x14ac:dyDescent="0.25">
      <c r="A227" s="2" t="s">
        <v>926</v>
      </c>
      <c r="B227" s="4" t="s">
        <v>927</v>
      </c>
      <c r="C227" s="4"/>
      <c r="D227" s="7"/>
      <c r="E227" s="7"/>
      <c r="F227" s="7">
        <f>SUM(F228:F229)</f>
        <v>55061.9</v>
      </c>
      <c r="G227" s="7">
        <f t="shared" ref="G227" si="51">SUM(G228:G229)</f>
        <v>56686.9</v>
      </c>
      <c r="H227" s="9">
        <f t="shared" si="45"/>
        <v>102.95122398609564</v>
      </c>
    </row>
    <row r="228" spans="1:8" ht="31.5" x14ac:dyDescent="0.25">
      <c r="A228" s="2" t="s">
        <v>40</v>
      </c>
      <c r="B228" s="4" t="s">
        <v>927</v>
      </c>
      <c r="C228" s="4" t="s">
        <v>69</v>
      </c>
      <c r="D228" s="4" t="s">
        <v>8</v>
      </c>
      <c r="E228" s="4" t="s">
        <v>139</v>
      </c>
      <c r="F228" s="7">
        <f>SUM('4 ведомст'!G210)</f>
        <v>854.1</v>
      </c>
      <c r="G228" s="7">
        <f>SUM('4 ведомст'!H210)</f>
        <v>985.3</v>
      </c>
      <c r="H228" s="9">
        <f t="shared" si="45"/>
        <v>115.36119892284276</v>
      </c>
    </row>
    <row r="229" spans="1:8" ht="31.5" x14ac:dyDescent="0.25">
      <c r="A229" s="2" t="s">
        <v>40</v>
      </c>
      <c r="B229" s="4" t="s">
        <v>927</v>
      </c>
      <c r="C229" s="4" t="s">
        <v>69</v>
      </c>
      <c r="D229" s="4" t="s">
        <v>136</v>
      </c>
      <c r="E229" s="4" t="s">
        <v>42</v>
      </c>
      <c r="F229" s="7">
        <f>SUM('4 ведомст'!G344)</f>
        <v>54207.8</v>
      </c>
      <c r="G229" s="7">
        <f>SUM('4 ведомст'!H344)</f>
        <v>55701.599999999999</v>
      </c>
      <c r="H229" s="9">
        <f t="shared" si="45"/>
        <v>102.75569198528625</v>
      </c>
    </row>
    <row r="230" spans="1:8" ht="31.5" x14ac:dyDescent="0.25">
      <c r="A230" s="2" t="s">
        <v>937</v>
      </c>
      <c r="B230" s="4" t="s">
        <v>943</v>
      </c>
      <c r="C230" s="4"/>
      <c r="D230" s="7"/>
      <c r="E230" s="7"/>
      <c r="F230" s="7">
        <f>SUM(F231:F232)</f>
        <v>5648.7</v>
      </c>
      <c r="G230" s="7">
        <f t="shared" ref="G230" si="52">SUM(G231:G232)</f>
        <v>4051.5</v>
      </c>
      <c r="H230" s="9">
        <f t="shared" si="45"/>
        <v>71.72446757661055</v>
      </c>
    </row>
    <row r="231" spans="1:8" ht="31.5" x14ac:dyDescent="0.25">
      <c r="A231" s="2" t="s">
        <v>40</v>
      </c>
      <c r="B231" s="4" t="s">
        <v>943</v>
      </c>
      <c r="C231" s="4" t="s">
        <v>69</v>
      </c>
      <c r="D231" s="4" t="s">
        <v>8</v>
      </c>
      <c r="E231" s="4" t="s">
        <v>139</v>
      </c>
      <c r="F231" s="7">
        <f>SUM('4 ведомст'!G212)</f>
        <v>4590.2</v>
      </c>
      <c r="G231" s="7">
        <f>SUM('4 ведомст'!H212)</f>
        <v>2993.7</v>
      </c>
      <c r="H231" s="9">
        <f t="shared" si="45"/>
        <v>65.21938041915385</v>
      </c>
    </row>
    <row r="232" spans="1:8" ht="31.5" x14ac:dyDescent="0.25">
      <c r="A232" s="2" t="s">
        <v>40</v>
      </c>
      <c r="B232" s="4" t="s">
        <v>943</v>
      </c>
      <c r="C232" s="4" t="s">
        <v>69</v>
      </c>
      <c r="D232" s="4" t="s">
        <v>136</v>
      </c>
      <c r="E232" s="4" t="s">
        <v>42</v>
      </c>
      <c r="F232" s="7">
        <f>SUM('4 ведомст'!G346)</f>
        <v>1058.5</v>
      </c>
      <c r="G232" s="7">
        <f>SUM('4 ведомст'!H346)</f>
        <v>1057.8</v>
      </c>
      <c r="H232" s="9">
        <f t="shared" si="45"/>
        <v>99.933868682097298</v>
      </c>
    </row>
    <row r="233" spans="1:8" ht="47.25" x14ac:dyDescent="0.25">
      <c r="A233" s="2" t="s">
        <v>928</v>
      </c>
      <c r="B233" s="4" t="s">
        <v>929</v>
      </c>
      <c r="C233" s="4"/>
      <c r="D233" s="7"/>
      <c r="E233" s="7"/>
      <c r="F233" s="7">
        <f>F234+F235</f>
        <v>20000</v>
      </c>
      <c r="G233" s="7">
        <f t="shared" ref="G233" si="53">G234+G235</f>
        <v>20000</v>
      </c>
      <c r="H233" s="9">
        <f t="shared" si="45"/>
        <v>100</v>
      </c>
    </row>
    <row r="234" spans="1:8" ht="31.5" x14ac:dyDescent="0.25">
      <c r="A234" s="2" t="s">
        <v>40</v>
      </c>
      <c r="B234" s="4" t="s">
        <v>929</v>
      </c>
      <c r="C234" s="4" t="s">
        <v>69</v>
      </c>
      <c r="D234" s="4" t="s">
        <v>8</v>
      </c>
      <c r="E234" s="4" t="s">
        <v>139</v>
      </c>
      <c r="F234" s="7">
        <f>'4 ведомст'!G214</f>
        <v>4516.6000000000004</v>
      </c>
      <c r="G234" s="7">
        <f>'4 ведомст'!H214</f>
        <v>4516.6000000000004</v>
      </c>
      <c r="H234" s="9">
        <f t="shared" si="45"/>
        <v>100</v>
      </c>
    </row>
    <row r="235" spans="1:8" ht="31.5" x14ac:dyDescent="0.25">
      <c r="A235" s="2" t="s">
        <v>40</v>
      </c>
      <c r="B235" s="4" t="s">
        <v>929</v>
      </c>
      <c r="C235" s="4" t="s">
        <v>69</v>
      </c>
      <c r="D235" s="4" t="s">
        <v>136</v>
      </c>
      <c r="E235" s="4" t="s">
        <v>42</v>
      </c>
      <c r="F235" s="7">
        <f>SUM('4 ведомст'!G348)</f>
        <v>15483.4</v>
      </c>
      <c r="G235" s="7">
        <f>SUM('4 ведомст'!H348)</f>
        <v>15483.4</v>
      </c>
      <c r="H235" s="9">
        <f t="shared" si="45"/>
        <v>100</v>
      </c>
    </row>
    <row r="236" spans="1:8" ht="47.25" x14ac:dyDescent="0.25">
      <c r="A236" s="2" t="s">
        <v>930</v>
      </c>
      <c r="B236" s="4" t="s">
        <v>931</v>
      </c>
      <c r="C236" s="4"/>
      <c r="D236" s="7"/>
      <c r="E236" s="7"/>
      <c r="F236" s="7">
        <f>F237+F238</f>
        <v>37935.4</v>
      </c>
      <c r="G236" s="7">
        <f t="shared" ref="G236" si="54">G237+G238</f>
        <v>37935.5</v>
      </c>
      <c r="H236" s="9">
        <f t="shared" si="45"/>
        <v>100.00026360602499</v>
      </c>
    </row>
    <row r="237" spans="1:8" ht="31.5" x14ac:dyDescent="0.25">
      <c r="A237" s="2" t="s">
        <v>40</v>
      </c>
      <c r="B237" s="4" t="s">
        <v>931</v>
      </c>
      <c r="C237" s="4" t="s">
        <v>69</v>
      </c>
      <c r="D237" s="4" t="s">
        <v>8</v>
      </c>
      <c r="E237" s="4" t="s">
        <v>139</v>
      </c>
      <c r="F237" s="7">
        <f>'4 ведомст'!G216</f>
        <v>3313.1</v>
      </c>
      <c r="G237" s="7">
        <f>'4 ведомст'!H216</f>
        <v>5285.4</v>
      </c>
      <c r="H237" s="9">
        <f t="shared" si="45"/>
        <v>159.53034921976396</v>
      </c>
    </row>
    <row r="238" spans="1:8" ht="31.5" x14ac:dyDescent="0.25">
      <c r="A238" s="2" t="s">
        <v>40</v>
      </c>
      <c r="B238" s="4" t="s">
        <v>931</v>
      </c>
      <c r="C238" s="4" t="s">
        <v>69</v>
      </c>
      <c r="D238" s="4" t="s">
        <v>136</v>
      </c>
      <c r="E238" s="4" t="s">
        <v>42</v>
      </c>
      <c r="F238" s="7">
        <f>SUM('4 ведомст'!G350)</f>
        <v>34622.300000000003</v>
      </c>
      <c r="G238" s="7">
        <f>SUM('4 ведомст'!H350)</f>
        <v>32650.1</v>
      </c>
      <c r="H238" s="9">
        <f t="shared" si="45"/>
        <v>94.30367133321586</v>
      </c>
    </row>
    <row r="239" spans="1:8" ht="31.5" x14ac:dyDescent="0.25">
      <c r="A239" s="2" t="s">
        <v>932</v>
      </c>
      <c r="B239" s="4" t="s">
        <v>933</v>
      </c>
      <c r="C239" s="4"/>
      <c r="D239" s="7"/>
      <c r="E239" s="7"/>
      <c r="F239" s="7">
        <f>SUM(F240)</f>
        <v>1587.4</v>
      </c>
      <c r="G239" s="7">
        <f>SUM(G240)</f>
        <v>1587.4</v>
      </c>
      <c r="H239" s="9">
        <f t="shared" si="45"/>
        <v>100</v>
      </c>
    </row>
    <row r="240" spans="1:8" ht="31.5" x14ac:dyDescent="0.25">
      <c r="A240" s="2" t="s">
        <v>40</v>
      </c>
      <c r="B240" s="4" t="s">
        <v>933</v>
      </c>
      <c r="C240" s="4" t="s">
        <v>69</v>
      </c>
      <c r="D240" s="4" t="s">
        <v>136</v>
      </c>
      <c r="E240" s="4" t="s">
        <v>42</v>
      </c>
      <c r="F240" s="7">
        <f>SUM('4 ведомст'!G352)</f>
        <v>1587.4</v>
      </c>
      <c r="G240" s="7">
        <f>SUM('4 ведомст'!H352)</f>
        <v>1587.4</v>
      </c>
      <c r="H240" s="9">
        <f t="shared" si="45"/>
        <v>100</v>
      </c>
    </row>
    <row r="241" spans="1:8" ht="31.5" x14ac:dyDescent="0.25">
      <c r="A241" s="2" t="s">
        <v>750</v>
      </c>
      <c r="B241" s="4" t="s">
        <v>749</v>
      </c>
      <c r="C241" s="4"/>
      <c r="D241" s="4"/>
      <c r="E241" s="4"/>
      <c r="F241" s="7">
        <f>SUM(F242:F242)</f>
        <v>26655</v>
      </c>
      <c r="G241" s="7">
        <f>SUM(G242:G242)</f>
        <v>26655</v>
      </c>
      <c r="H241" s="9">
        <f t="shared" si="45"/>
        <v>100</v>
      </c>
    </row>
    <row r="242" spans="1:8" ht="31.5" x14ac:dyDescent="0.25">
      <c r="A242" s="2" t="s">
        <v>40</v>
      </c>
      <c r="B242" s="4" t="s">
        <v>749</v>
      </c>
      <c r="C242" s="4" t="s">
        <v>69</v>
      </c>
      <c r="D242" s="4" t="s">
        <v>136</v>
      </c>
      <c r="E242" s="4" t="s">
        <v>42</v>
      </c>
      <c r="F242" s="7">
        <f>'4 ведомст'!G759</f>
        <v>26655</v>
      </c>
      <c r="G242" s="7">
        <f>'4 ведомст'!H759</f>
        <v>26655</v>
      </c>
      <c r="H242" s="9">
        <f t="shared" si="45"/>
        <v>100</v>
      </c>
    </row>
    <row r="243" spans="1:8" ht="21" customHeight="1" x14ac:dyDescent="0.25">
      <c r="A243" s="34" t="s">
        <v>565</v>
      </c>
      <c r="B243" s="4" t="s">
        <v>461</v>
      </c>
      <c r="C243" s="4"/>
      <c r="D243" s="4"/>
      <c r="E243" s="4"/>
      <c r="F243" s="7">
        <f>SUM(F246+F249)+F244</f>
        <v>174280.8</v>
      </c>
      <c r="G243" s="7">
        <f t="shared" ref="G243" si="55">SUM(G246+G249)+G244</f>
        <v>174280.6</v>
      </c>
      <c r="H243" s="9">
        <f t="shared" si="45"/>
        <v>99.999885242665869</v>
      </c>
    </row>
    <row r="244" spans="1:8" ht="47.25" x14ac:dyDescent="0.25">
      <c r="A244" s="152" t="s">
        <v>747</v>
      </c>
      <c r="B244" s="31" t="s">
        <v>746</v>
      </c>
      <c r="C244" s="4"/>
      <c r="D244" s="4"/>
      <c r="E244" s="4"/>
      <c r="F244" s="7">
        <f>F245</f>
        <v>118256.3</v>
      </c>
      <c r="G244" s="7">
        <f>G245</f>
        <v>118256.3</v>
      </c>
      <c r="H244" s="9">
        <f t="shared" si="45"/>
        <v>100</v>
      </c>
    </row>
    <row r="245" spans="1:8" ht="31.5" x14ac:dyDescent="0.25">
      <c r="A245" s="152" t="s">
        <v>188</v>
      </c>
      <c r="B245" s="31" t="s">
        <v>746</v>
      </c>
      <c r="C245" s="4" t="s">
        <v>95</v>
      </c>
      <c r="D245" s="4" t="s">
        <v>136</v>
      </c>
      <c r="E245" s="4" t="s">
        <v>42</v>
      </c>
      <c r="F245" s="7">
        <f>'4 ведомст'!G766</f>
        <v>118256.3</v>
      </c>
      <c r="G245" s="7">
        <f>'4 ведомст'!H766</f>
        <v>118256.3</v>
      </c>
      <c r="H245" s="9">
        <f t="shared" si="45"/>
        <v>100</v>
      </c>
    </row>
    <row r="246" spans="1:8" x14ac:dyDescent="0.25">
      <c r="A246" s="2" t="s">
        <v>376</v>
      </c>
      <c r="B246" s="4" t="s">
        <v>462</v>
      </c>
      <c r="C246" s="4"/>
      <c r="D246" s="4"/>
      <c r="E246" s="4"/>
      <c r="F246" s="7">
        <f>SUM(F247:F248)</f>
        <v>56024.5</v>
      </c>
      <c r="G246" s="7">
        <f t="shared" ref="G246" si="56">SUM(G247:G248)</f>
        <v>56024.3</v>
      </c>
      <c r="H246" s="9">
        <f t="shared" si="45"/>
        <v>99.99964301332453</v>
      </c>
    </row>
    <row r="247" spans="1:8" ht="31.5" x14ac:dyDescent="0.25">
      <c r="A247" s="2" t="s">
        <v>40</v>
      </c>
      <c r="B247" s="4" t="s">
        <v>462</v>
      </c>
      <c r="C247" s="4" t="s">
        <v>69</v>
      </c>
      <c r="D247" s="4" t="s">
        <v>8</v>
      </c>
      <c r="E247" s="4" t="s">
        <v>139</v>
      </c>
      <c r="F247" s="7">
        <f>SUM('4 ведомст'!G219)</f>
        <v>4252.3999999999996</v>
      </c>
      <c r="G247" s="7">
        <f>SUM('4 ведомст'!H219)</f>
        <v>4252.3999999999996</v>
      </c>
      <c r="H247" s="9">
        <f t="shared" si="45"/>
        <v>100</v>
      </c>
    </row>
    <row r="248" spans="1:8" ht="31.5" x14ac:dyDescent="0.25">
      <c r="A248" s="2" t="s">
        <v>40</v>
      </c>
      <c r="B248" s="4" t="s">
        <v>462</v>
      </c>
      <c r="C248" s="4" t="s">
        <v>69</v>
      </c>
      <c r="D248" s="4" t="s">
        <v>136</v>
      </c>
      <c r="E248" s="4" t="s">
        <v>42</v>
      </c>
      <c r="F248" s="7">
        <f>SUM('4 ведомст'!G355)</f>
        <v>51772.1</v>
      </c>
      <c r="G248" s="7">
        <f>SUM('4 ведомст'!H355)</f>
        <v>51771.9</v>
      </c>
      <c r="H248" s="9">
        <f t="shared" si="45"/>
        <v>99.999613691544297</v>
      </c>
    </row>
    <row r="249" spans="1:8" hidden="1" x14ac:dyDescent="0.25">
      <c r="A249" s="2" t="s">
        <v>611</v>
      </c>
      <c r="B249" s="4" t="s">
        <v>463</v>
      </c>
      <c r="C249" s="4"/>
      <c r="D249" s="4"/>
      <c r="E249" s="4"/>
      <c r="F249" s="7">
        <f>SUM(F250)</f>
        <v>0</v>
      </c>
      <c r="G249" s="7">
        <f>SUM(G250)</f>
        <v>0</v>
      </c>
      <c r="H249" s="9" t="e">
        <f t="shared" si="45"/>
        <v>#DIV/0!</v>
      </c>
    </row>
    <row r="250" spans="1:8" ht="31.5" hidden="1" x14ac:dyDescent="0.25">
      <c r="A250" s="2" t="s">
        <v>40</v>
      </c>
      <c r="B250" s="4" t="s">
        <v>463</v>
      </c>
      <c r="C250" s="4" t="s">
        <v>69</v>
      </c>
      <c r="D250" s="4" t="s">
        <v>136</v>
      </c>
      <c r="E250" s="4" t="s">
        <v>42</v>
      </c>
      <c r="F250" s="7">
        <f>SUM('4 ведомст'!G357)</f>
        <v>0</v>
      </c>
      <c r="G250" s="7">
        <f>SUM('4 ведомст'!H357)</f>
        <v>0</v>
      </c>
      <c r="H250" s="9" t="e">
        <f t="shared" si="45"/>
        <v>#DIV/0!</v>
      </c>
    </row>
    <row r="251" spans="1:8" ht="31.5" x14ac:dyDescent="0.25">
      <c r="A251" s="64" t="s">
        <v>517</v>
      </c>
      <c r="B251" s="24" t="s">
        <v>435</v>
      </c>
      <c r="C251" s="4"/>
      <c r="D251" s="4"/>
      <c r="E251" s="4"/>
      <c r="F251" s="26">
        <f>SUM(F252)+F256</f>
        <v>561103.69999999995</v>
      </c>
      <c r="G251" s="26">
        <f>SUM(G252)+G256</f>
        <v>557392.5</v>
      </c>
      <c r="H251" s="10">
        <f t="shared" si="45"/>
        <v>99.33858928394163</v>
      </c>
    </row>
    <row r="252" spans="1:8" x14ac:dyDescent="0.25">
      <c r="A252" s="2" t="s">
        <v>26</v>
      </c>
      <c r="B252" s="4" t="s">
        <v>436</v>
      </c>
      <c r="C252" s="4"/>
      <c r="D252" s="4"/>
      <c r="E252" s="4"/>
      <c r="F252" s="7">
        <f>SUM(F253)+F254</f>
        <v>522324.6</v>
      </c>
      <c r="G252" s="7">
        <f t="shared" ref="G252" si="57">SUM(G253)+G254</f>
        <v>522324.6</v>
      </c>
      <c r="H252" s="9">
        <f t="shared" si="45"/>
        <v>100</v>
      </c>
    </row>
    <row r="253" spans="1:8" ht="31.5" x14ac:dyDescent="0.25">
      <c r="A253" s="2" t="s">
        <v>40</v>
      </c>
      <c r="B253" s="4" t="s">
        <v>436</v>
      </c>
      <c r="C253" s="4" t="s">
        <v>69</v>
      </c>
      <c r="D253" s="4" t="s">
        <v>8</v>
      </c>
      <c r="E253" s="4" t="s">
        <v>139</v>
      </c>
      <c r="F253" s="7">
        <f>SUM('4 ведомст'!G222)</f>
        <v>167070.5</v>
      </c>
      <c r="G253" s="7">
        <f>SUM('4 ведомст'!H222)</f>
        <v>167070.5</v>
      </c>
      <c r="H253" s="9">
        <f t="shared" si="45"/>
        <v>100</v>
      </c>
    </row>
    <row r="254" spans="1:8" ht="31.5" x14ac:dyDescent="0.25">
      <c r="A254" s="34" t="s">
        <v>609</v>
      </c>
      <c r="B254" s="4" t="s">
        <v>741</v>
      </c>
      <c r="C254" s="4"/>
      <c r="D254" s="4"/>
      <c r="E254" s="4"/>
      <c r="F254" s="7">
        <f>SUM(F255)</f>
        <v>355254.1</v>
      </c>
      <c r="G254" s="7">
        <f>SUM(G255)</f>
        <v>355254.1</v>
      </c>
      <c r="H254" s="9">
        <f t="shared" si="45"/>
        <v>100</v>
      </c>
    </row>
    <row r="255" spans="1:8" ht="31.5" x14ac:dyDescent="0.25">
      <c r="A255" s="34" t="s">
        <v>40</v>
      </c>
      <c r="B255" s="4" t="s">
        <v>741</v>
      </c>
      <c r="C255" s="4" t="s">
        <v>69</v>
      </c>
      <c r="D255" s="4" t="s">
        <v>8</v>
      </c>
      <c r="E255" s="4" t="s">
        <v>139</v>
      </c>
      <c r="F255" s="7">
        <f>SUM('4 ведомст'!G224)</f>
        <v>355254.1</v>
      </c>
      <c r="G255" s="7">
        <f>SUM('4 ведомст'!H224)</f>
        <v>355254.1</v>
      </c>
      <c r="H255" s="9">
        <f t="shared" si="45"/>
        <v>100</v>
      </c>
    </row>
    <row r="256" spans="1:8" ht="31.5" x14ac:dyDescent="0.25">
      <c r="A256" s="2" t="s">
        <v>223</v>
      </c>
      <c r="B256" s="4" t="s">
        <v>453</v>
      </c>
      <c r="C256" s="4"/>
      <c r="D256" s="4"/>
      <c r="E256" s="4"/>
      <c r="F256" s="7">
        <f>SUM(F257)+F258</f>
        <v>38779.1</v>
      </c>
      <c r="G256" s="7">
        <f t="shared" ref="G256" si="58">SUM(G257)+G258</f>
        <v>35067.9</v>
      </c>
      <c r="H256" s="9">
        <f t="shared" si="45"/>
        <v>90.429896516422517</v>
      </c>
    </row>
    <row r="257" spans="1:8" ht="31.5" x14ac:dyDescent="0.25">
      <c r="A257" s="2" t="s">
        <v>224</v>
      </c>
      <c r="B257" s="4" t="s">
        <v>453</v>
      </c>
      <c r="C257" s="4" t="s">
        <v>205</v>
      </c>
      <c r="D257" s="4" t="s">
        <v>8</v>
      </c>
      <c r="E257" s="4" t="s">
        <v>139</v>
      </c>
      <c r="F257" s="7">
        <f>SUM('4 ведомст'!G226)</f>
        <v>6918.9</v>
      </c>
      <c r="G257" s="7">
        <f>SUM('4 ведомст'!H226)</f>
        <v>3207.7</v>
      </c>
      <c r="H257" s="9">
        <f t="shared" si="45"/>
        <v>46.361415831996418</v>
      </c>
    </row>
    <row r="258" spans="1:8" ht="31.5" x14ac:dyDescent="0.25">
      <c r="A258" s="2" t="s">
        <v>610</v>
      </c>
      <c r="B258" s="4" t="s">
        <v>738</v>
      </c>
      <c r="C258" s="4"/>
      <c r="D258" s="4"/>
      <c r="E258" s="4"/>
      <c r="F258" s="7">
        <f>SUM(F259)</f>
        <v>31860.2</v>
      </c>
      <c r="G258" s="7">
        <f t="shared" ref="G258" si="59">SUM(G259)</f>
        <v>31860.2</v>
      </c>
      <c r="H258" s="9">
        <f t="shared" si="45"/>
        <v>100</v>
      </c>
    </row>
    <row r="259" spans="1:8" ht="31.5" x14ac:dyDescent="0.25">
      <c r="A259" s="2" t="s">
        <v>224</v>
      </c>
      <c r="B259" s="4" t="s">
        <v>738</v>
      </c>
      <c r="C259" s="4" t="s">
        <v>205</v>
      </c>
      <c r="D259" s="4" t="s">
        <v>8</v>
      </c>
      <c r="E259" s="4" t="s">
        <v>139</v>
      </c>
      <c r="F259" s="7">
        <f>SUM('4 ведомст'!G228)</f>
        <v>31860.2</v>
      </c>
      <c r="G259" s="7">
        <f>SUM('4 ведомст'!H228)</f>
        <v>31860.2</v>
      </c>
      <c r="H259" s="9">
        <f t="shared" si="45"/>
        <v>100</v>
      </c>
    </row>
    <row r="260" spans="1:8" s="27" customFormat="1" ht="47.25" x14ac:dyDescent="0.25">
      <c r="A260" s="23" t="s">
        <v>509</v>
      </c>
      <c r="B260" s="29" t="s">
        <v>202</v>
      </c>
      <c r="C260" s="29"/>
      <c r="D260" s="38"/>
      <c r="E260" s="38"/>
      <c r="F260" s="10">
        <f>SUM(F289)+F261+F265</f>
        <v>105187.29999999999</v>
      </c>
      <c r="G260" s="10">
        <f>SUM(G289)+G261+G265</f>
        <v>100312.70000000001</v>
      </c>
      <c r="H260" s="10">
        <f t="shared" si="45"/>
        <v>95.365790356820668</v>
      </c>
    </row>
    <row r="261" spans="1:8" ht="31.5" hidden="1" x14ac:dyDescent="0.25">
      <c r="A261" s="2" t="s">
        <v>222</v>
      </c>
      <c r="B261" s="4" t="s">
        <v>250</v>
      </c>
      <c r="C261" s="4"/>
      <c r="D261" s="4"/>
      <c r="E261" s="4"/>
      <c r="F261" s="7">
        <f>SUM(F262)</f>
        <v>0</v>
      </c>
      <c r="G261" s="7">
        <f>SUM(G262)</f>
        <v>0</v>
      </c>
      <c r="H261" s="9" t="e">
        <f t="shared" si="45"/>
        <v>#DIV/0!</v>
      </c>
    </row>
    <row r="262" spans="1:8" ht="31.5" hidden="1" x14ac:dyDescent="0.25">
      <c r="A262" s="2" t="s">
        <v>223</v>
      </c>
      <c r="B262" s="4" t="s">
        <v>251</v>
      </c>
      <c r="C262" s="4"/>
      <c r="D262" s="4"/>
      <c r="E262" s="4"/>
      <c r="F262" s="7">
        <f>SUM(F263:F264)</f>
        <v>0</v>
      </c>
      <c r="G262" s="7">
        <f>SUM(G263:G264)</f>
        <v>0</v>
      </c>
      <c r="H262" s="9" t="e">
        <f t="shared" si="45"/>
        <v>#DIV/0!</v>
      </c>
    </row>
    <row r="263" spans="1:8" ht="31.5" hidden="1" x14ac:dyDescent="0.25">
      <c r="A263" s="2" t="s">
        <v>224</v>
      </c>
      <c r="B263" s="4" t="s">
        <v>251</v>
      </c>
      <c r="C263" s="4" t="s">
        <v>205</v>
      </c>
      <c r="D263" s="4" t="s">
        <v>8</v>
      </c>
      <c r="E263" s="4" t="s">
        <v>139</v>
      </c>
      <c r="F263" s="7"/>
      <c r="G263" s="7"/>
      <c r="H263" s="9" t="e">
        <f t="shared" ref="H263:H326" si="60">G263/F263*100</f>
        <v>#DIV/0!</v>
      </c>
    </row>
    <row r="264" spans="1:8" ht="31.5" hidden="1" x14ac:dyDescent="0.25">
      <c r="A264" s="2" t="s">
        <v>224</v>
      </c>
      <c r="B264" s="4" t="s">
        <v>251</v>
      </c>
      <c r="C264" s="4" t="s">
        <v>205</v>
      </c>
      <c r="D264" s="4" t="s">
        <v>136</v>
      </c>
      <c r="E264" s="4" t="s">
        <v>136</v>
      </c>
      <c r="F264" s="7">
        <f>SUM('4 ведомст'!G400)</f>
        <v>0</v>
      </c>
      <c r="G264" s="7">
        <f>SUM('4 ведомст'!H400)</f>
        <v>0</v>
      </c>
      <c r="H264" s="9" t="e">
        <f t="shared" si="60"/>
        <v>#DIV/0!</v>
      </c>
    </row>
    <row r="265" spans="1:8" ht="31.5" x14ac:dyDescent="0.25">
      <c r="A265" s="2" t="s">
        <v>225</v>
      </c>
      <c r="B265" s="4" t="s">
        <v>252</v>
      </c>
      <c r="C265" s="4"/>
      <c r="D265" s="4"/>
      <c r="E265" s="4"/>
      <c r="F265" s="7">
        <f>SUM(F266+F276)</f>
        <v>94892.799999999988</v>
      </c>
      <c r="G265" s="7">
        <f>SUM(G266+G276)</f>
        <v>90093.900000000009</v>
      </c>
      <c r="H265" s="9">
        <f t="shared" si="60"/>
        <v>94.942819687057408</v>
      </c>
    </row>
    <row r="266" spans="1:8" x14ac:dyDescent="0.25">
      <c r="A266" s="2" t="s">
        <v>26</v>
      </c>
      <c r="B266" s="4" t="s">
        <v>340</v>
      </c>
      <c r="C266" s="4"/>
      <c r="D266" s="4"/>
      <c r="E266" s="4"/>
      <c r="F266" s="7">
        <f>SUM(F274+F267)+F268+F270+F272</f>
        <v>56251.7</v>
      </c>
      <c r="G266" s="7">
        <f>SUM(G274+G267)+G268+G270+G272</f>
        <v>55900.500000000007</v>
      </c>
      <c r="H266" s="9">
        <f t="shared" si="60"/>
        <v>99.375663313286552</v>
      </c>
    </row>
    <row r="267" spans="1:8" ht="31.5" x14ac:dyDescent="0.25">
      <c r="A267" s="2" t="s">
        <v>40</v>
      </c>
      <c r="B267" s="4" t="s">
        <v>340</v>
      </c>
      <c r="C267" s="4" t="s">
        <v>69</v>
      </c>
      <c r="D267" s="4" t="s">
        <v>136</v>
      </c>
      <c r="E267" s="4" t="s">
        <v>32</v>
      </c>
      <c r="F267" s="7">
        <f>SUM('4 ведомст'!G288)</f>
        <v>6592.7</v>
      </c>
      <c r="G267" s="7">
        <f>SUM('4 ведомст'!H288)</f>
        <v>6589.3</v>
      </c>
      <c r="H267" s="9">
        <f t="shared" si="60"/>
        <v>99.94842780651328</v>
      </c>
    </row>
    <row r="268" spans="1:8" ht="31.5" x14ac:dyDescent="0.25">
      <c r="A268" s="2" t="s">
        <v>717</v>
      </c>
      <c r="B268" s="4" t="s">
        <v>714</v>
      </c>
      <c r="C268" s="4"/>
      <c r="D268" s="4"/>
      <c r="E268" s="4"/>
      <c r="F268" s="7">
        <f>SUM(F269)</f>
        <v>32688</v>
      </c>
      <c r="G268" s="7">
        <f t="shared" ref="G268" si="61">SUM(G269)</f>
        <v>32459</v>
      </c>
      <c r="H268" s="9">
        <f t="shared" si="60"/>
        <v>99.29943710230053</v>
      </c>
    </row>
    <row r="269" spans="1:8" ht="31.5" x14ac:dyDescent="0.25">
      <c r="A269" s="2" t="s">
        <v>40</v>
      </c>
      <c r="B269" s="4" t="s">
        <v>714</v>
      </c>
      <c r="C269" s="4" t="s">
        <v>69</v>
      </c>
      <c r="D269" s="4" t="s">
        <v>136</v>
      </c>
      <c r="E269" s="4" t="s">
        <v>32</v>
      </c>
      <c r="F269" s="7">
        <f>SUM('4 ведомст'!G290)</f>
        <v>32688</v>
      </c>
      <c r="G269" s="7">
        <f>SUM('4 ведомст'!H290)</f>
        <v>32459</v>
      </c>
      <c r="H269" s="9">
        <f t="shared" si="60"/>
        <v>99.29943710230053</v>
      </c>
    </row>
    <row r="270" spans="1:8" ht="31.5" x14ac:dyDescent="0.25">
      <c r="A270" s="2" t="s">
        <v>718</v>
      </c>
      <c r="B270" s="4" t="s">
        <v>715</v>
      </c>
      <c r="C270" s="4"/>
      <c r="D270" s="4"/>
      <c r="E270" s="4"/>
      <c r="F270" s="7">
        <f>SUM(F271)</f>
        <v>16921.3</v>
      </c>
      <c r="G270" s="7">
        <f t="shared" ref="G270" si="62">SUM(G271)</f>
        <v>16802.900000000001</v>
      </c>
      <c r="H270" s="9">
        <f t="shared" si="60"/>
        <v>99.300290166831161</v>
      </c>
    </row>
    <row r="271" spans="1:8" ht="31.5" x14ac:dyDescent="0.25">
      <c r="A271" s="2" t="s">
        <v>40</v>
      </c>
      <c r="B271" s="4" t="s">
        <v>715</v>
      </c>
      <c r="C271" s="4" t="s">
        <v>69</v>
      </c>
      <c r="D271" s="4" t="s">
        <v>136</v>
      </c>
      <c r="E271" s="4" t="s">
        <v>32</v>
      </c>
      <c r="F271" s="7">
        <f>SUM('4 ведомст'!G292)</f>
        <v>16921.3</v>
      </c>
      <c r="G271" s="7">
        <f>SUM('4 ведомст'!H292)</f>
        <v>16802.900000000001</v>
      </c>
      <c r="H271" s="9">
        <f t="shared" si="60"/>
        <v>99.300290166831161</v>
      </c>
    </row>
    <row r="272" spans="1:8" ht="47.25" x14ac:dyDescent="0.25">
      <c r="A272" s="2" t="s">
        <v>719</v>
      </c>
      <c r="B272" s="4" t="s">
        <v>716</v>
      </c>
      <c r="C272" s="4"/>
      <c r="D272" s="4"/>
      <c r="E272" s="4"/>
      <c r="F272" s="7">
        <f>SUM(F273)</f>
        <v>49.7</v>
      </c>
      <c r="G272" s="7">
        <f t="shared" ref="G272" si="63">SUM(G273)</f>
        <v>49.3</v>
      </c>
      <c r="H272" s="9">
        <f t="shared" si="60"/>
        <v>99.195171026156927</v>
      </c>
    </row>
    <row r="273" spans="1:8" ht="31.5" x14ac:dyDescent="0.25">
      <c r="A273" s="2" t="s">
        <v>40</v>
      </c>
      <c r="B273" s="4" t="s">
        <v>716</v>
      </c>
      <c r="C273" s="4" t="s">
        <v>69</v>
      </c>
      <c r="D273" s="4" t="s">
        <v>136</v>
      </c>
      <c r="E273" s="4" t="s">
        <v>32</v>
      </c>
      <c r="F273" s="7">
        <f>SUM('4 ведомст'!G294)</f>
        <v>49.7</v>
      </c>
      <c r="G273" s="7">
        <f>SUM('4 ведомст'!H294)</f>
        <v>49.3</v>
      </c>
      <c r="H273" s="9">
        <f t="shared" si="60"/>
        <v>99.195171026156927</v>
      </c>
    </row>
    <row r="274" spans="1:8" ht="78.75" hidden="1" x14ac:dyDescent="0.25">
      <c r="A274" s="2" t="s">
        <v>612</v>
      </c>
      <c r="B274" s="4" t="s">
        <v>742</v>
      </c>
      <c r="C274" s="4"/>
      <c r="D274" s="4"/>
      <c r="E274" s="4"/>
      <c r="F274" s="7">
        <f>SUM(F275)</f>
        <v>0</v>
      </c>
      <c r="G274" s="7">
        <f>SUM(G275)</f>
        <v>0</v>
      </c>
      <c r="H274" s="9"/>
    </row>
    <row r="275" spans="1:8" ht="31.5" hidden="1" x14ac:dyDescent="0.25">
      <c r="A275" s="2" t="s">
        <v>40</v>
      </c>
      <c r="B275" s="4" t="s">
        <v>742</v>
      </c>
      <c r="C275" s="4" t="s">
        <v>69</v>
      </c>
      <c r="D275" s="4" t="s">
        <v>136</v>
      </c>
      <c r="E275" s="4" t="s">
        <v>32</v>
      </c>
      <c r="F275" s="7">
        <f>SUM('4 ведомст'!G296)</f>
        <v>0</v>
      </c>
      <c r="G275" s="7">
        <f>SUM('4 ведомст'!H296)</f>
        <v>0</v>
      </c>
      <c r="H275" s="9"/>
    </row>
    <row r="276" spans="1:8" ht="31.5" x14ac:dyDescent="0.25">
      <c r="A276" s="2" t="s">
        <v>512</v>
      </c>
      <c r="B276" s="4" t="s">
        <v>253</v>
      </c>
      <c r="C276" s="4"/>
      <c r="D276" s="4"/>
      <c r="E276" s="4"/>
      <c r="F276" s="7">
        <f>SUM(F277:F278)+F285+F287+F283+F281+F279</f>
        <v>38641.1</v>
      </c>
      <c r="G276" s="7">
        <f t="shared" ref="G276" si="64">SUM(G277:G278)+G285+G287+G283+G281+G279</f>
        <v>34193.4</v>
      </c>
      <c r="H276" s="9">
        <f t="shared" si="60"/>
        <v>88.489716907644976</v>
      </c>
    </row>
    <row r="277" spans="1:8" ht="31.5" x14ac:dyDescent="0.25">
      <c r="A277" s="2" t="s">
        <v>224</v>
      </c>
      <c r="B277" s="4" t="s">
        <v>253</v>
      </c>
      <c r="C277" s="4" t="s">
        <v>205</v>
      </c>
      <c r="D277" s="4" t="s">
        <v>136</v>
      </c>
      <c r="E277" s="4" t="s">
        <v>32</v>
      </c>
      <c r="F277" s="7">
        <f>SUM('4 ведомст'!G298)</f>
        <v>32473.5</v>
      </c>
      <c r="G277" s="7">
        <f>SUM('4 ведомст'!H298)</f>
        <v>32415.5</v>
      </c>
      <c r="H277" s="9">
        <f t="shared" si="60"/>
        <v>99.82139282799821</v>
      </c>
    </row>
    <row r="278" spans="1:8" ht="31.5" x14ac:dyDescent="0.25">
      <c r="A278" s="2" t="s">
        <v>224</v>
      </c>
      <c r="B278" s="4" t="s">
        <v>253</v>
      </c>
      <c r="C278" s="4" t="s">
        <v>205</v>
      </c>
      <c r="D278" s="4" t="s">
        <v>136</v>
      </c>
      <c r="E278" s="4" t="s">
        <v>136</v>
      </c>
      <c r="F278" s="7">
        <f>SUM('4 ведомст'!G403)</f>
        <v>6167.6</v>
      </c>
      <c r="G278" s="7">
        <f>SUM('4 ведомст'!H403)</f>
        <v>1777.9</v>
      </c>
      <c r="H278" s="9">
        <f t="shared" si="60"/>
        <v>28.826447888968154</v>
      </c>
    </row>
    <row r="279" spans="1:8" ht="31.5" hidden="1" x14ac:dyDescent="0.25">
      <c r="A279" s="2" t="s">
        <v>717</v>
      </c>
      <c r="B279" s="4" t="s">
        <v>720</v>
      </c>
      <c r="C279" s="4"/>
      <c r="D279" s="4"/>
      <c r="E279" s="4"/>
      <c r="F279" s="7">
        <f>SUM(F280)</f>
        <v>0</v>
      </c>
      <c r="G279" s="7">
        <f t="shared" ref="G279" si="65">SUM(G280)</f>
        <v>0</v>
      </c>
      <c r="H279" s="9" t="e">
        <f t="shared" si="60"/>
        <v>#DIV/0!</v>
      </c>
    </row>
    <row r="280" spans="1:8" ht="31.5" hidden="1" x14ac:dyDescent="0.25">
      <c r="A280" s="2" t="s">
        <v>224</v>
      </c>
      <c r="B280" s="4" t="s">
        <v>720</v>
      </c>
      <c r="C280" s="4" t="s">
        <v>205</v>
      </c>
      <c r="D280" s="4" t="s">
        <v>136</v>
      </c>
      <c r="E280" s="4" t="s">
        <v>32</v>
      </c>
      <c r="F280" s="7">
        <f>SUM('4 ведомст'!G300)</f>
        <v>0</v>
      </c>
      <c r="G280" s="7">
        <f>SUM('4 ведомст'!H300)</f>
        <v>0</v>
      </c>
      <c r="H280" s="9" t="e">
        <f t="shared" si="60"/>
        <v>#DIV/0!</v>
      </c>
    </row>
    <row r="281" spans="1:8" ht="31.5" hidden="1" x14ac:dyDescent="0.25">
      <c r="A281" s="2" t="s">
        <v>718</v>
      </c>
      <c r="B281" s="4" t="s">
        <v>721</v>
      </c>
      <c r="C281" s="4"/>
      <c r="D281" s="4"/>
      <c r="E281" s="4"/>
      <c r="F281" s="7">
        <f>SUM(F282)</f>
        <v>0</v>
      </c>
      <c r="G281" s="7">
        <f t="shared" ref="G281" si="66">SUM(G282)</f>
        <v>0</v>
      </c>
      <c r="H281" s="9" t="e">
        <f t="shared" si="60"/>
        <v>#DIV/0!</v>
      </c>
    </row>
    <row r="282" spans="1:8" ht="31.5" hidden="1" x14ac:dyDescent="0.25">
      <c r="A282" s="2" t="s">
        <v>224</v>
      </c>
      <c r="B282" s="4" t="s">
        <v>721</v>
      </c>
      <c r="C282" s="4" t="s">
        <v>205</v>
      </c>
      <c r="D282" s="4" t="s">
        <v>136</v>
      </c>
      <c r="E282" s="4" t="s">
        <v>32</v>
      </c>
      <c r="F282" s="7">
        <f>SUM('4 ведомст'!G302)</f>
        <v>0</v>
      </c>
      <c r="G282" s="7">
        <f>SUM('4 ведомст'!H302)</f>
        <v>0</v>
      </c>
      <c r="H282" s="9" t="e">
        <f t="shared" si="60"/>
        <v>#DIV/0!</v>
      </c>
    </row>
    <row r="283" spans="1:8" ht="47.25" hidden="1" x14ac:dyDescent="0.25">
      <c r="A283" s="2" t="s">
        <v>719</v>
      </c>
      <c r="B283" s="4" t="s">
        <v>722</v>
      </c>
      <c r="C283" s="4"/>
      <c r="D283" s="4"/>
      <c r="E283" s="4"/>
      <c r="F283" s="7">
        <f>SUM(F284)</f>
        <v>0</v>
      </c>
      <c r="G283" s="7">
        <f>SUM(G284)</f>
        <v>0</v>
      </c>
      <c r="H283" s="9" t="e">
        <f t="shared" si="60"/>
        <v>#DIV/0!</v>
      </c>
    </row>
    <row r="284" spans="1:8" ht="31.5" hidden="1" x14ac:dyDescent="0.25">
      <c r="A284" s="2" t="s">
        <v>224</v>
      </c>
      <c r="B284" s="4" t="s">
        <v>722</v>
      </c>
      <c r="C284" s="4" t="s">
        <v>205</v>
      </c>
      <c r="D284" s="4" t="s">
        <v>136</v>
      </c>
      <c r="E284" s="4" t="s">
        <v>32</v>
      </c>
      <c r="F284" s="7">
        <f>SUM('4 ведомст'!G304)</f>
        <v>0</v>
      </c>
      <c r="G284" s="7">
        <f>SUM('4 ведомст'!H304)</f>
        <v>0</v>
      </c>
      <c r="H284" s="9" t="e">
        <f t="shared" si="60"/>
        <v>#DIV/0!</v>
      </c>
    </row>
    <row r="285" spans="1:8" ht="31.5" hidden="1" x14ac:dyDescent="0.25">
      <c r="A285" s="2" t="s">
        <v>707</v>
      </c>
      <c r="B285" s="4" t="s">
        <v>958</v>
      </c>
      <c r="C285" s="4"/>
      <c r="D285" s="4"/>
      <c r="E285" s="4"/>
      <c r="F285" s="7">
        <f>SUM(F286)</f>
        <v>0</v>
      </c>
      <c r="G285" s="7">
        <f>SUM(G286)</f>
        <v>0</v>
      </c>
      <c r="H285" s="9"/>
    </row>
    <row r="286" spans="1:8" ht="31.5" hidden="1" x14ac:dyDescent="0.25">
      <c r="A286" s="2" t="s">
        <v>224</v>
      </c>
      <c r="B286" s="4" t="s">
        <v>958</v>
      </c>
      <c r="C286" s="4" t="s">
        <v>205</v>
      </c>
      <c r="D286" s="4" t="s">
        <v>136</v>
      </c>
      <c r="E286" s="4" t="s">
        <v>136</v>
      </c>
      <c r="F286" s="7">
        <f>SUM('4 ведомст'!G405)</f>
        <v>0</v>
      </c>
      <c r="G286" s="7">
        <f>SUM('4 ведомст'!H405)</f>
        <v>0</v>
      </c>
      <c r="H286" s="9"/>
    </row>
    <row r="287" spans="1:8" ht="78.75" hidden="1" x14ac:dyDescent="0.25">
      <c r="A287" s="2" t="s">
        <v>612</v>
      </c>
      <c r="B287" s="4" t="s">
        <v>601</v>
      </c>
      <c r="C287" s="4"/>
      <c r="D287" s="4"/>
      <c r="E287" s="4"/>
      <c r="F287" s="7">
        <f>SUM(F288)</f>
        <v>0</v>
      </c>
      <c r="G287" s="7">
        <f t="shared" ref="G287" si="67">SUM(G288)</f>
        <v>0</v>
      </c>
      <c r="H287" s="9" t="e">
        <f t="shared" si="60"/>
        <v>#DIV/0!</v>
      </c>
    </row>
    <row r="288" spans="1:8" ht="31.5" hidden="1" x14ac:dyDescent="0.25">
      <c r="A288" s="2" t="s">
        <v>224</v>
      </c>
      <c r="B288" s="4" t="s">
        <v>601</v>
      </c>
      <c r="C288" s="4" t="s">
        <v>205</v>
      </c>
      <c r="D288" s="4" t="s">
        <v>136</v>
      </c>
      <c r="E288" s="4" t="s">
        <v>32</v>
      </c>
      <c r="F288" s="7">
        <f>SUM('4 ведомст'!G306)</f>
        <v>0</v>
      </c>
      <c r="G288" s="7">
        <f>SUM('4 ведомст'!H306)</f>
        <v>0</v>
      </c>
      <c r="H288" s="9" t="e">
        <f t="shared" si="60"/>
        <v>#DIV/0!</v>
      </c>
    </row>
    <row r="289" spans="1:8" ht="31.5" x14ac:dyDescent="0.25">
      <c r="A289" s="95" t="s">
        <v>209</v>
      </c>
      <c r="B289" s="31" t="s">
        <v>203</v>
      </c>
      <c r="C289" s="31"/>
      <c r="D289" s="96"/>
      <c r="E289" s="96"/>
      <c r="F289" s="9">
        <f>SUM(F290)</f>
        <v>10294.5</v>
      </c>
      <c r="G289" s="9">
        <f t="shared" ref="G289:G290" si="68">SUM(G290)</f>
        <v>10218.799999999999</v>
      </c>
      <c r="H289" s="9">
        <f t="shared" si="60"/>
        <v>99.264655884210001</v>
      </c>
    </row>
    <row r="290" spans="1:8" ht="31.5" x14ac:dyDescent="0.25">
      <c r="A290" s="95" t="s">
        <v>559</v>
      </c>
      <c r="B290" s="31" t="s">
        <v>558</v>
      </c>
      <c r="C290" s="96"/>
      <c r="D290" s="96"/>
      <c r="E290" s="96"/>
      <c r="F290" s="9">
        <f>SUM(F291)</f>
        <v>10294.5</v>
      </c>
      <c r="G290" s="9">
        <f t="shared" si="68"/>
        <v>10218.799999999999</v>
      </c>
      <c r="H290" s="9">
        <f t="shared" si="60"/>
        <v>99.264655884210001</v>
      </c>
    </row>
    <row r="291" spans="1:8" x14ac:dyDescent="0.25">
      <c r="A291" s="95" t="s">
        <v>31</v>
      </c>
      <c r="B291" s="31" t="s">
        <v>558</v>
      </c>
      <c r="C291" s="96" t="s">
        <v>77</v>
      </c>
      <c r="D291" s="96" t="s">
        <v>22</v>
      </c>
      <c r="E291" s="96" t="s">
        <v>8</v>
      </c>
      <c r="F291" s="9">
        <f>SUM('4 ведомст'!G488)</f>
        <v>10294.5</v>
      </c>
      <c r="G291" s="9">
        <f>SUM('4 ведомст'!H488)</f>
        <v>10218.799999999999</v>
      </c>
      <c r="H291" s="9">
        <f t="shared" si="60"/>
        <v>99.264655884210001</v>
      </c>
    </row>
    <row r="292" spans="1:8" s="27" customFormat="1" ht="31.5" x14ac:dyDescent="0.25">
      <c r="A292" s="63" t="s">
        <v>412</v>
      </c>
      <c r="B292" s="24" t="s">
        <v>243</v>
      </c>
      <c r="C292" s="24"/>
      <c r="D292" s="24"/>
      <c r="E292" s="24"/>
      <c r="F292" s="26">
        <f>SUM(F298)+F293</f>
        <v>16437.900000000001</v>
      </c>
      <c r="G292" s="26">
        <f>SUM(G298)+G293</f>
        <v>16079.199999999999</v>
      </c>
      <c r="H292" s="10">
        <f t="shared" si="60"/>
        <v>97.817847778609178</v>
      </c>
    </row>
    <row r="293" spans="1:8" ht="31.5" x14ac:dyDescent="0.25">
      <c r="A293" s="2" t="s">
        <v>223</v>
      </c>
      <c r="B293" s="96" t="s">
        <v>256</v>
      </c>
      <c r="C293" s="96"/>
      <c r="D293" s="96"/>
      <c r="E293" s="96"/>
      <c r="F293" s="9">
        <f>SUM(F294:F297)</f>
        <v>3434.6000000000004</v>
      </c>
      <c r="G293" s="9">
        <f>SUM(G294:G297)</f>
        <v>3174.1</v>
      </c>
      <c r="H293" s="9">
        <f t="shared" si="60"/>
        <v>92.415419553950954</v>
      </c>
    </row>
    <row r="294" spans="1:8" ht="31.5" hidden="1" x14ac:dyDescent="0.25">
      <c r="A294" s="2" t="s">
        <v>224</v>
      </c>
      <c r="B294" s="96" t="s">
        <v>256</v>
      </c>
      <c r="C294" s="96" t="s">
        <v>205</v>
      </c>
      <c r="D294" s="96" t="s">
        <v>136</v>
      </c>
      <c r="E294" s="96" t="s">
        <v>42</v>
      </c>
      <c r="F294" s="9">
        <f>SUM('4 ведомст'!G360)</f>
        <v>0</v>
      </c>
      <c r="G294" s="9">
        <f>SUM('4 ведомст'!H360)</f>
        <v>0</v>
      </c>
      <c r="H294" s="9" t="e">
        <f t="shared" si="60"/>
        <v>#DIV/0!</v>
      </c>
    </row>
    <row r="295" spans="1:8" ht="31.5" x14ac:dyDescent="0.25">
      <c r="A295" s="2" t="s">
        <v>224</v>
      </c>
      <c r="B295" s="96" t="s">
        <v>256</v>
      </c>
      <c r="C295" s="96" t="s">
        <v>205</v>
      </c>
      <c r="D295" s="96" t="s">
        <v>136</v>
      </c>
      <c r="E295" s="96" t="s">
        <v>136</v>
      </c>
      <c r="F295" s="9">
        <f>SUM('4 ведомст'!G408)</f>
        <v>3434.6000000000004</v>
      </c>
      <c r="G295" s="9">
        <f>SUM('4 ведомст'!H408)</f>
        <v>3174.1</v>
      </c>
      <c r="H295" s="9">
        <f t="shared" si="60"/>
        <v>92.415419553950954</v>
      </c>
    </row>
    <row r="296" spans="1:8" ht="31.5" hidden="1" x14ac:dyDescent="0.25">
      <c r="A296" s="2" t="s">
        <v>224</v>
      </c>
      <c r="B296" s="96" t="s">
        <v>256</v>
      </c>
      <c r="C296" s="96" t="s">
        <v>205</v>
      </c>
      <c r="D296" s="96" t="s">
        <v>10</v>
      </c>
      <c r="E296" s="96" t="s">
        <v>8</v>
      </c>
      <c r="F296" s="9">
        <f>SUM('4 ведомст'!G482)</f>
        <v>0</v>
      </c>
      <c r="G296" s="9">
        <f>SUM('4 ведомст'!H482)</f>
        <v>0</v>
      </c>
      <c r="H296" s="9" t="e">
        <f t="shared" si="60"/>
        <v>#DIV/0!</v>
      </c>
    </row>
    <row r="297" spans="1:8" ht="31.5" hidden="1" x14ac:dyDescent="0.25">
      <c r="A297" s="2" t="s">
        <v>224</v>
      </c>
      <c r="B297" s="96" t="s">
        <v>256</v>
      </c>
      <c r="C297" s="96" t="s">
        <v>205</v>
      </c>
      <c r="D297" s="96" t="s">
        <v>137</v>
      </c>
      <c r="E297" s="96" t="s">
        <v>25</v>
      </c>
      <c r="F297" s="9">
        <f>SUM('4 ведомст'!G508)</f>
        <v>0</v>
      </c>
      <c r="G297" s="9">
        <f>SUM('4 ведомст'!H508)</f>
        <v>0</v>
      </c>
      <c r="H297" s="9" t="e">
        <f t="shared" si="60"/>
        <v>#DIV/0!</v>
      </c>
    </row>
    <row r="298" spans="1:8" ht="31.5" x14ac:dyDescent="0.25">
      <c r="A298" s="2" t="s">
        <v>411</v>
      </c>
      <c r="B298" s="4" t="s">
        <v>244</v>
      </c>
      <c r="C298" s="4"/>
      <c r="D298" s="4"/>
      <c r="E298" s="4"/>
      <c r="F298" s="7">
        <f>SUM(F299)</f>
        <v>13003.3</v>
      </c>
      <c r="G298" s="7">
        <f>SUM(G299)</f>
        <v>12905.099999999999</v>
      </c>
      <c r="H298" s="9">
        <f t="shared" si="60"/>
        <v>99.244807087431639</v>
      </c>
    </row>
    <row r="299" spans="1:8" ht="31.5" x14ac:dyDescent="0.25">
      <c r="A299" s="2" t="s">
        <v>33</v>
      </c>
      <c r="B299" s="4" t="s">
        <v>245</v>
      </c>
      <c r="C299" s="4"/>
      <c r="D299" s="4"/>
      <c r="E299" s="4"/>
      <c r="F299" s="7">
        <f>SUM(F300:F303)</f>
        <v>13003.3</v>
      </c>
      <c r="G299" s="7">
        <f>SUM(G300:G303)</f>
        <v>12905.099999999999</v>
      </c>
      <c r="H299" s="9">
        <f t="shared" si="60"/>
        <v>99.244807087431639</v>
      </c>
    </row>
    <row r="300" spans="1:8" ht="63" x14ac:dyDescent="0.25">
      <c r="A300" s="2" t="s">
        <v>39</v>
      </c>
      <c r="B300" s="4" t="s">
        <v>245</v>
      </c>
      <c r="C300" s="4" t="s">
        <v>67</v>
      </c>
      <c r="D300" s="4" t="s">
        <v>8</v>
      </c>
      <c r="E300" s="4" t="s">
        <v>19</v>
      </c>
      <c r="F300" s="7">
        <f>SUM('4 ведомст'!G245)</f>
        <v>12072.7</v>
      </c>
      <c r="G300" s="7">
        <f>SUM('4 ведомст'!H245)</f>
        <v>12072.7</v>
      </c>
      <c r="H300" s="9">
        <f t="shared" si="60"/>
        <v>100</v>
      </c>
    </row>
    <row r="301" spans="1:8" ht="31.5" x14ac:dyDescent="0.25">
      <c r="A301" s="2" t="s">
        <v>40</v>
      </c>
      <c r="B301" s="4" t="s">
        <v>245</v>
      </c>
      <c r="C301" s="4" t="s">
        <v>69</v>
      </c>
      <c r="D301" s="4" t="s">
        <v>8</v>
      </c>
      <c r="E301" s="4" t="s">
        <v>19</v>
      </c>
      <c r="F301" s="7">
        <f>SUM('4 ведомст'!G246)</f>
        <v>804.3</v>
      </c>
      <c r="G301" s="7">
        <f>SUM('4 ведомст'!H246)</f>
        <v>706.3</v>
      </c>
      <c r="H301" s="9">
        <f t="shared" si="60"/>
        <v>87.815491731940824</v>
      </c>
    </row>
    <row r="302" spans="1:8" ht="31.5" hidden="1" x14ac:dyDescent="0.25">
      <c r="A302" s="2" t="s">
        <v>40</v>
      </c>
      <c r="B302" s="4" t="s">
        <v>245</v>
      </c>
      <c r="C302" s="4" t="s">
        <v>69</v>
      </c>
      <c r="D302" s="4" t="s">
        <v>86</v>
      </c>
      <c r="E302" s="4" t="s">
        <v>136</v>
      </c>
      <c r="F302" s="7">
        <f>SUM('4 ведомст'!G456)</f>
        <v>110.8</v>
      </c>
      <c r="G302" s="7">
        <f>SUM('4 ведомст'!H456)</f>
        <v>110.8</v>
      </c>
      <c r="H302" s="9">
        <f t="shared" si="60"/>
        <v>100</v>
      </c>
    </row>
    <row r="303" spans="1:8" x14ac:dyDescent="0.25">
      <c r="A303" s="2" t="s">
        <v>17</v>
      </c>
      <c r="B303" s="4" t="s">
        <v>245</v>
      </c>
      <c r="C303" s="4" t="s">
        <v>74</v>
      </c>
      <c r="D303" s="4" t="s">
        <v>8</v>
      </c>
      <c r="E303" s="4" t="s">
        <v>19</v>
      </c>
      <c r="F303" s="7">
        <f>SUM('4 ведомст'!G247)</f>
        <v>15.5</v>
      </c>
      <c r="G303" s="7">
        <f>SUM('4 ведомст'!H247)</f>
        <v>15.3</v>
      </c>
      <c r="H303" s="9">
        <f t="shared" si="60"/>
        <v>98.709677419354847</v>
      </c>
    </row>
    <row r="304" spans="1:8" s="65" customFormat="1" ht="63" x14ac:dyDescent="0.25">
      <c r="A304" s="23" t="s">
        <v>626</v>
      </c>
      <c r="B304" s="29" t="s">
        <v>414</v>
      </c>
      <c r="C304" s="24"/>
      <c r="D304" s="24"/>
      <c r="E304" s="24"/>
      <c r="F304" s="26">
        <f>SUM(F305)</f>
        <v>9765.2000000000007</v>
      </c>
      <c r="G304" s="26">
        <f>SUM(G305)</f>
        <v>9239.6</v>
      </c>
      <c r="H304" s="10">
        <f t="shared" si="60"/>
        <v>94.617621758898935</v>
      </c>
    </row>
    <row r="305" spans="1:8" x14ac:dyDescent="0.25">
      <c r="A305" s="2" t="s">
        <v>26</v>
      </c>
      <c r="B305" s="4" t="s">
        <v>415</v>
      </c>
      <c r="C305" s="4"/>
      <c r="D305" s="4"/>
      <c r="E305" s="4"/>
      <c r="F305" s="7">
        <f>SUM(F307)+F306+F309</f>
        <v>9765.2000000000007</v>
      </c>
      <c r="G305" s="7">
        <f t="shared" ref="G305" si="69">SUM(G307)+G306+G309</f>
        <v>9239.6</v>
      </c>
      <c r="H305" s="9">
        <f t="shared" si="60"/>
        <v>94.617621758898935</v>
      </c>
    </row>
    <row r="306" spans="1:8" ht="31.5" x14ac:dyDescent="0.25">
      <c r="A306" s="2" t="s">
        <v>40</v>
      </c>
      <c r="B306" s="4" t="s">
        <v>415</v>
      </c>
      <c r="C306" s="4" t="s">
        <v>69</v>
      </c>
      <c r="D306" s="4" t="s">
        <v>8</v>
      </c>
      <c r="E306" s="4" t="s">
        <v>19</v>
      </c>
      <c r="F306" s="7">
        <f>SUM('4 ведомст'!G250)</f>
        <v>8434.7999999999993</v>
      </c>
      <c r="G306" s="7">
        <f>SUM('4 ведомст'!H250)</f>
        <v>7909.2</v>
      </c>
      <c r="H306" s="9">
        <f t="shared" si="60"/>
        <v>93.76867264191209</v>
      </c>
    </row>
    <row r="307" spans="1:8" ht="31.5" x14ac:dyDescent="0.25">
      <c r="A307" s="95" t="s">
        <v>575</v>
      </c>
      <c r="B307" s="31" t="s">
        <v>904</v>
      </c>
      <c r="C307" s="4"/>
      <c r="D307" s="4"/>
      <c r="E307" s="4"/>
      <c r="F307" s="7">
        <f>SUM(F308)</f>
        <v>149.19999999999999</v>
      </c>
      <c r="G307" s="7">
        <f>SUM(G308)</f>
        <v>149.19999999999999</v>
      </c>
      <c r="H307" s="9">
        <f t="shared" si="60"/>
        <v>100</v>
      </c>
    </row>
    <row r="308" spans="1:8" ht="31.5" x14ac:dyDescent="0.25">
      <c r="A308" s="95" t="s">
        <v>40</v>
      </c>
      <c r="B308" s="31" t="s">
        <v>904</v>
      </c>
      <c r="C308" s="4" t="s">
        <v>69</v>
      </c>
      <c r="D308" s="4" t="s">
        <v>8</v>
      </c>
      <c r="E308" s="4" t="s">
        <v>19</v>
      </c>
      <c r="F308" s="7">
        <f>SUM('4 ведомст'!G252)</f>
        <v>149.19999999999999</v>
      </c>
      <c r="G308" s="7">
        <f>SUM('4 ведомст'!H252)</f>
        <v>149.19999999999999</v>
      </c>
      <c r="H308" s="9">
        <f t="shared" si="60"/>
        <v>100</v>
      </c>
    </row>
    <row r="309" spans="1:8" ht="31.5" x14ac:dyDescent="0.25">
      <c r="A309" s="142" t="s">
        <v>918</v>
      </c>
      <c r="B309" s="31" t="s">
        <v>917</v>
      </c>
      <c r="C309" s="31"/>
      <c r="D309" s="4"/>
      <c r="E309" s="4"/>
      <c r="F309" s="7">
        <f>SUM(F310)</f>
        <v>1181.2</v>
      </c>
      <c r="G309" s="7">
        <f t="shared" ref="G309" si="70">SUM(G310)</f>
        <v>1181.2</v>
      </c>
      <c r="H309" s="9">
        <f t="shared" si="60"/>
        <v>100</v>
      </c>
    </row>
    <row r="310" spans="1:8" ht="31.5" x14ac:dyDescent="0.25">
      <c r="A310" s="142" t="s">
        <v>40</v>
      </c>
      <c r="B310" s="31" t="s">
        <v>917</v>
      </c>
      <c r="C310" s="31">
        <v>200</v>
      </c>
      <c r="D310" s="4" t="s">
        <v>8</v>
      </c>
      <c r="E310" s="4" t="s">
        <v>19</v>
      </c>
      <c r="F310" s="7">
        <f>SUM('4 ведомст'!G254)</f>
        <v>1181.2</v>
      </c>
      <c r="G310" s="7">
        <f>SUM('4 ведомст'!H254)</f>
        <v>1181.2</v>
      </c>
      <c r="H310" s="9">
        <f t="shared" si="60"/>
        <v>100</v>
      </c>
    </row>
    <row r="311" spans="1:8" s="27" customFormat="1" ht="31.5" x14ac:dyDescent="0.25">
      <c r="A311" s="23" t="s">
        <v>582</v>
      </c>
      <c r="B311" s="29" t="s">
        <v>200</v>
      </c>
      <c r="C311" s="29"/>
      <c r="D311" s="38"/>
      <c r="E311" s="38"/>
      <c r="F311" s="10">
        <f>SUM(F312+F318)+F323</f>
        <v>65130.6</v>
      </c>
      <c r="G311" s="10">
        <f t="shared" ref="G311" si="71">SUM(G312+G318)+G323</f>
        <v>64969.599999999999</v>
      </c>
      <c r="H311" s="10">
        <f t="shared" si="60"/>
        <v>99.752804365382787</v>
      </c>
    </row>
    <row r="312" spans="1:8" x14ac:dyDescent="0.25">
      <c r="A312" s="95" t="s">
        <v>26</v>
      </c>
      <c r="B312" s="31" t="s">
        <v>207</v>
      </c>
      <c r="C312" s="31"/>
      <c r="D312" s="96"/>
      <c r="E312" s="96"/>
      <c r="F312" s="9">
        <f>SUM(F313:F314)+F315</f>
        <v>5835.7</v>
      </c>
      <c r="G312" s="9">
        <f t="shared" ref="G312" si="72">SUM(G313:G314)+G315</f>
        <v>5769.5</v>
      </c>
      <c r="H312" s="9">
        <f t="shared" si="60"/>
        <v>98.865603098171604</v>
      </c>
    </row>
    <row r="313" spans="1:8" ht="63" hidden="1" x14ac:dyDescent="0.25">
      <c r="A313" s="95" t="s">
        <v>39</v>
      </c>
      <c r="B313" s="31" t="s">
        <v>226</v>
      </c>
      <c r="C313" s="31">
        <v>100</v>
      </c>
      <c r="D313" s="96" t="s">
        <v>57</v>
      </c>
      <c r="E313" s="96" t="s">
        <v>136</v>
      </c>
      <c r="F313" s="9">
        <f>SUM('4 ведомст'!G432)</f>
        <v>0</v>
      </c>
      <c r="G313" s="9">
        <f>SUM('4 ведомст'!H432)</f>
        <v>0</v>
      </c>
      <c r="H313" s="9" t="e">
        <f t="shared" si="60"/>
        <v>#DIV/0!</v>
      </c>
    </row>
    <row r="314" spans="1:8" ht="31.5" x14ac:dyDescent="0.25">
      <c r="A314" s="95" t="s">
        <v>40</v>
      </c>
      <c r="B314" s="31" t="s">
        <v>207</v>
      </c>
      <c r="C314" s="96" t="s">
        <v>69</v>
      </c>
      <c r="D314" s="96" t="s">
        <v>57</v>
      </c>
      <c r="E314" s="96" t="s">
        <v>136</v>
      </c>
      <c r="F314" s="9">
        <f>SUM('4 ведомст'!G433)</f>
        <v>5769.5</v>
      </c>
      <c r="G314" s="9">
        <f>SUM('4 ведомст'!H433)</f>
        <v>5769.5</v>
      </c>
      <c r="H314" s="9">
        <f t="shared" si="60"/>
        <v>100</v>
      </c>
    </row>
    <row r="315" spans="1:8" ht="173.25" x14ac:dyDescent="0.25">
      <c r="A315" s="95" t="s">
        <v>894</v>
      </c>
      <c r="B315" s="31" t="s">
        <v>754</v>
      </c>
      <c r="C315" s="96"/>
      <c r="D315" s="96"/>
      <c r="E315" s="96"/>
      <c r="F315" s="9">
        <f>SUM(F316:F317)</f>
        <v>66.2</v>
      </c>
      <c r="G315" s="9">
        <f t="shared" ref="G315" si="73">SUM(G316:G317)</f>
        <v>0</v>
      </c>
      <c r="H315" s="9">
        <f t="shared" si="60"/>
        <v>0</v>
      </c>
    </row>
    <row r="316" spans="1:8" ht="63" x14ac:dyDescent="0.25">
      <c r="A316" s="95" t="s">
        <v>39</v>
      </c>
      <c r="B316" s="31" t="s">
        <v>754</v>
      </c>
      <c r="C316" s="96" t="s">
        <v>67</v>
      </c>
      <c r="D316" s="96" t="s">
        <v>42</v>
      </c>
      <c r="E316" s="96" t="s">
        <v>22</v>
      </c>
      <c r="F316" s="9">
        <f>SUM('4 ведомст'!G158)</f>
        <v>12</v>
      </c>
      <c r="G316" s="9">
        <f>SUM('4 ведомст'!H158)</f>
        <v>0</v>
      </c>
      <c r="H316" s="9">
        <f t="shared" si="60"/>
        <v>0</v>
      </c>
    </row>
    <row r="317" spans="1:8" ht="31.5" x14ac:dyDescent="0.25">
      <c r="A317" s="95" t="s">
        <v>40</v>
      </c>
      <c r="B317" s="31" t="s">
        <v>905</v>
      </c>
      <c r="C317" s="96" t="s">
        <v>69</v>
      </c>
      <c r="D317" s="96" t="s">
        <v>57</v>
      </c>
      <c r="E317" s="96" t="s">
        <v>136</v>
      </c>
      <c r="F317" s="9">
        <f>SUM('4 ведомст'!G435)</f>
        <v>54.2</v>
      </c>
      <c r="G317" s="9">
        <f>SUM('4 ведомст'!H435)</f>
        <v>0</v>
      </c>
      <c r="H317" s="9">
        <f t="shared" si="60"/>
        <v>0</v>
      </c>
    </row>
    <row r="318" spans="1:8" ht="31.5" x14ac:dyDescent="0.25">
      <c r="A318" s="95" t="s">
        <v>33</v>
      </c>
      <c r="B318" s="31" t="s">
        <v>201</v>
      </c>
      <c r="C318" s="31"/>
      <c r="D318" s="96"/>
      <c r="E318" s="96"/>
      <c r="F318" s="9">
        <f>SUM(F319:F322)</f>
        <v>11121.9</v>
      </c>
      <c r="G318" s="9">
        <f>SUM(G319:G322)</f>
        <v>11027.1</v>
      </c>
      <c r="H318" s="9">
        <f t="shared" si="60"/>
        <v>99.147627653548412</v>
      </c>
    </row>
    <row r="319" spans="1:8" ht="63" x14ac:dyDescent="0.25">
      <c r="A319" s="95" t="s">
        <v>39</v>
      </c>
      <c r="B319" s="31" t="s">
        <v>201</v>
      </c>
      <c r="C319" s="96" t="s">
        <v>67</v>
      </c>
      <c r="D319" s="96" t="s">
        <v>57</v>
      </c>
      <c r="E319" s="96" t="s">
        <v>42</v>
      </c>
      <c r="F319" s="9">
        <f>SUM('4 ведомст'!G421)</f>
        <v>9110.1</v>
      </c>
      <c r="G319" s="9">
        <f>SUM('4 ведомст'!H421)</f>
        <v>9110.1</v>
      </c>
      <c r="H319" s="9">
        <f t="shared" si="60"/>
        <v>100</v>
      </c>
    </row>
    <row r="320" spans="1:8" ht="31.5" x14ac:dyDescent="0.25">
      <c r="A320" s="95" t="s">
        <v>40</v>
      </c>
      <c r="B320" s="31" t="s">
        <v>201</v>
      </c>
      <c r="C320" s="96" t="s">
        <v>69</v>
      </c>
      <c r="D320" s="96" t="s">
        <v>57</v>
      </c>
      <c r="E320" s="96" t="s">
        <v>42</v>
      </c>
      <c r="F320" s="9">
        <f>SUM('4 ведомст'!G422)</f>
        <v>1629.6999999999998</v>
      </c>
      <c r="G320" s="9">
        <f>SUM('4 ведомст'!H422)</f>
        <v>1534.9</v>
      </c>
      <c r="H320" s="9">
        <f t="shared" si="60"/>
        <v>94.18297846229369</v>
      </c>
    </row>
    <row r="321" spans="1:8" ht="31.5" x14ac:dyDescent="0.25">
      <c r="A321" s="95" t="s">
        <v>40</v>
      </c>
      <c r="B321" s="31" t="s">
        <v>201</v>
      </c>
      <c r="C321" s="96" t="s">
        <v>69</v>
      </c>
      <c r="D321" s="96" t="s">
        <v>86</v>
      </c>
      <c r="E321" s="96" t="s">
        <v>136</v>
      </c>
      <c r="F321" s="9">
        <f>SUM('4 ведомст'!G459)</f>
        <v>16</v>
      </c>
      <c r="G321" s="9">
        <f>SUM('4 ведомст'!H459)</f>
        <v>16</v>
      </c>
      <c r="H321" s="9">
        <f t="shared" si="60"/>
        <v>100</v>
      </c>
    </row>
    <row r="322" spans="1:8" x14ac:dyDescent="0.25">
      <c r="A322" s="95" t="s">
        <v>17</v>
      </c>
      <c r="B322" s="31" t="s">
        <v>201</v>
      </c>
      <c r="C322" s="96" t="s">
        <v>74</v>
      </c>
      <c r="D322" s="96" t="s">
        <v>57</v>
      </c>
      <c r="E322" s="96" t="s">
        <v>42</v>
      </c>
      <c r="F322" s="9">
        <f>SUM('4 ведомст'!G423)</f>
        <v>366.1</v>
      </c>
      <c r="G322" s="9">
        <f>SUM('4 ведомст'!H423)</f>
        <v>366.1</v>
      </c>
      <c r="H322" s="9">
        <f t="shared" si="60"/>
        <v>100</v>
      </c>
    </row>
    <row r="323" spans="1:8" x14ac:dyDescent="0.25">
      <c r="A323" s="123" t="s">
        <v>899</v>
      </c>
      <c r="B323" s="31" t="s">
        <v>900</v>
      </c>
      <c r="C323" s="124"/>
      <c r="D323" s="124"/>
      <c r="E323" s="124"/>
      <c r="F323" s="9">
        <f>SUM(F324)+F326</f>
        <v>48173</v>
      </c>
      <c r="G323" s="9">
        <f t="shared" ref="G323" si="74">SUM(G324)+G326</f>
        <v>48173</v>
      </c>
      <c r="H323" s="9">
        <f t="shared" si="60"/>
        <v>100</v>
      </c>
    </row>
    <row r="324" spans="1:8" ht="47.25" x14ac:dyDescent="0.25">
      <c r="A324" s="123" t="s">
        <v>902</v>
      </c>
      <c r="B324" s="31" t="s">
        <v>901</v>
      </c>
      <c r="C324" s="124"/>
      <c r="D324" s="124"/>
      <c r="E324" s="124"/>
      <c r="F324" s="9">
        <f>SUM(F325)</f>
        <v>6949.9</v>
      </c>
      <c r="G324" s="9">
        <f t="shared" ref="G324:G326" si="75">SUM(G325)</f>
        <v>6949.9</v>
      </c>
      <c r="H324" s="9">
        <f t="shared" si="60"/>
        <v>100</v>
      </c>
    </row>
    <row r="325" spans="1:8" ht="31.5" x14ac:dyDescent="0.25">
      <c r="A325" s="123" t="s">
        <v>40</v>
      </c>
      <c r="B325" s="31" t="s">
        <v>901</v>
      </c>
      <c r="C325" s="124" t="s">
        <v>69</v>
      </c>
      <c r="D325" s="124" t="s">
        <v>57</v>
      </c>
      <c r="E325" s="124" t="s">
        <v>136</v>
      </c>
      <c r="F325" s="9">
        <f>SUM('4 ведомст'!G438)</f>
        <v>6949.9</v>
      </c>
      <c r="G325" s="9">
        <f>SUM('4 ведомст'!H438)</f>
        <v>6949.9</v>
      </c>
      <c r="H325" s="9">
        <f t="shared" si="60"/>
        <v>100</v>
      </c>
    </row>
    <row r="326" spans="1:8" x14ac:dyDescent="0.25">
      <c r="A326" s="152" t="s">
        <v>624</v>
      </c>
      <c r="B326" s="31" t="s">
        <v>949</v>
      </c>
      <c r="C326" s="153"/>
      <c r="D326" s="153"/>
      <c r="E326" s="153"/>
      <c r="F326" s="9">
        <f>SUM(F327)</f>
        <v>41223.1</v>
      </c>
      <c r="G326" s="9">
        <f t="shared" si="75"/>
        <v>41223.1</v>
      </c>
      <c r="H326" s="9">
        <f t="shared" si="60"/>
        <v>100</v>
      </c>
    </row>
    <row r="327" spans="1:8" ht="31.5" x14ac:dyDescent="0.25">
      <c r="A327" s="152" t="s">
        <v>40</v>
      </c>
      <c r="B327" s="31" t="s">
        <v>949</v>
      </c>
      <c r="C327" s="153" t="s">
        <v>69</v>
      </c>
      <c r="D327" s="153" t="s">
        <v>57</v>
      </c>
      <c r="E327" s="153" t="s">
        <v>136</v>
      </c>
      <c r="F327" s="9">
        <f>SUM('4 ведомст'!G440)</f>
        <v>41223.1</v>
      </c>
      <c r="G327" s="9">
        <f>SUM('4 ведомст'!H440)</f>
        <v>41223.1</v>
      </c>
      <c r="H327" s="9">
        <f t="shared" ref="H327:H390" si="76">G327/F327*100</f>
        <v>100</v>
      </c>
    </row>
    <row r="328" spans="1:8" s="27" customFormat="1" ht="47.25" x14ac:dyDescent="0.25">
      <c r="A328" s="23" t="s">
        <v>413</v>
      </c>
      <c r="B328" s="29" t="s">
        <v>180</v>
      </c>
      <c r="C328" s="29"/>
      <c r="D328" s="38"/>
      <c r="E328" s="38"/>
      <c r="F328" s="10">
        <f>SUM(F329)+F342</f>
        <v>588653.30000000005</v>
      </c>
      <c r="G328" s="10">
        <f>SUM(G329)+G342</f>
        <v>572595.1</v>
      </c>
      <c r="H328" s="10">
        <f t="shared" si="76"/>
        <v>97.272044512449</v>
      </c>
    </row>
    <row r="329" spans="1:8" ht="47.25" x14ac:dyDescent="0.25">
      <c r="A329" s="95" t="s">
        <v>397</v>
      </c>
      <c r="B329" s="31" t="s">
        <v>181</v>
      </c>
      <c r="C329" s="31"/>
      <c r="D329" s="96"/>
      <c r="E329" s="96"/>
      <c r="F329" s="9">
        <f>SUM(F330)+F339+F337</f>
        <v>552926.80000000005</v>
      </c>
      <c r="G329" s="9">
        <f t="shared" ref="G329" si="77">SUM(G330)+G339+G337</f>
        <v>536868.6</v>
      </c>
      <c r="H329" s="9">
        <f t="shared" si="76"/>
        <v>97.095781937138852</v>
      </c>
    </row>
    <row r="330" spans="1:8" ht="47.25" x14ac:dyDescent="0.25">
      <c r="A330" s="95" t="s">
        <v>343</v>
      </c>
      <c r="B330" s="31" t="s">
        <v>182</v>
      </c>
      <c r="C330" s="31"/>
      <c r="D330" s="96"/>
      <c r="E330" s="96"/>
      <c r="F330" s="9">
        <f>SUM(F331:F336)</f>
        <v>492962.8</v>
      </c>
      <c r="G330" s="9">
        <f>SUM(G331:G336)</f>
        <v>476904.6</v>
      </c>
      <c r="H330" s="9">
        <f t="shared" si="76"/>
        <v>96.742512822468555</v>
      </c>
    </row>
    <row r="331" spans="1:8" ht="31.5" x14ac:dyDescent="0.25">
      <c r="A331" s="95" t="s">
        <v>40</v>
      </c>
      <c r="B331" s="31" t="s">
        <v>182</v>
      </c>
      <c r="C331" s="31">
        <v>200</v>
      </c>
      <c r="D331" s="96" t="s">
        <v>25</v>
      </c>
      <c r="E331" s="96">
        <v>13</v>
      </c>
      <c r="F331" s="9">
        <f>SUM('4 ведомст'!G83)</f>
        <v>9867.7999999999993</v>
      </c>
      <c r="G331" s="9">
        <f>SUM('4 ведомст'!H83)</f>
        <v>7517.3</v>
      </c>
      <c r="H331" s="9">
        <f t="shared" si="76"/>
        <v>76.18010093435214</v>
      </c>
    </row>
    <row r="332" spans="1:8" ht="31.5" x14ac:dyDescent="0.25">
      <c r="A332" s="95" t="s">
        <v>40</v>
      </c>
      <c r="B332" s="31" t="s">
        <v>182</v>
      </c>
      <c r="C332" s="31">
        <v>200</v>
      </c>
      <c r="D332" s="96" t="s">
        <v>8</v>
      </c>
      <c r="E332" s="96" t="s">
        <v>10</v>
      </c>
      <c r="F332" s="9">
        <f>SUM('4 ведомст'!G188)</f>
        <v>431220</v>
      </c>
      <c r="G332" s="9">
        <f>SUM('4 ведомст'!H188)</f>
        <v>419472</v>
      </c>
      <c r="H332" s="9">
        <f t="shared" si="76"/>
        <v>97.275636566021987</v>
      </c>
    </row>
    <row r="333" spans="1:8" ht="31.5" x14ac:dyDescent="0.25">
      <c r="A333" s="95" t="s">
        <v>40</v>
      </c>
      <c r="B333" s="31" t="s">
        <v>182</v>
      </c>
      <c r="C333" s="31">
        <v>200</v>
      </c>
      <c r="D333" s="96" t="s">
        <v>136</v>
      </c>
      <c r="E333" s="96" t="s">
        <v>32</v>
      </c>
      <c r="F333" s="9">
        <f>SUM('4 ведомст'!G310)</f>
        <v>8296.2999999999993</v>
      </c>
      <c r="G333" s="9">
        <f>SUM('4 ведомст'!H310)</f>
        <v>6336.6</v>
      </c>
      <c r="H333" s="9">
        <f t="shared" si="76"/>
        <v>76.378626616684556</v>
      </c>
    </row>
    <row r="334" spans="1:8" ht="31.5" x14ac:dyDescent="0.25">
      <c r="A334" s="95" t="s">
        <v>40</v>
      </c>
      <c r="B334" s="31" t="s">
        <v>182</v>
      </c>
      <c r="C334" s="31">
        <v>200</v>
      </c>
      <c r="D334" s="96" t="s">
        <v>136</v>
      </c>
      <c r="E334" s="96" t="s">
        <v>42</v>
      </c>
      <c r="F334" s="9">
        <f>SUM('4 ведомст'!G364)</f>
        <v>43578.7</v>
      </c>
      <c r="G334" s="9">
        <f>SUM('4 ведомст'!H364)</f>
        <v>43578.7</v>
      </c>
      <c r="H334" s="9">
        <f t="shared" si="76"/>
        <v>100</v>
      </c>
    </row>
    <row r="335" spans="1:8" ht="31.5" hidden="1" x14ac:dyDescent="0.25">
      <c r="A335" s="2" t="s">
        <v>224</v>
      </c>
      <c r="B335" s="31" t="s">
        <v>182</v>
      </c>
      <c r="C335" s="31">
        <v>400</v>
      </c>
      <c r="D335" s="96" t="s">
        <v>136</v>
      </c>
      <c r="E335" s="96" t="s">
        <v>42</v>
      </c>
      <c r="F335" s="9">
        <f>SUM('4 ведомст'!G365)</f>
        <v>0</v>
      </c>
      <c r="G335" s="9">
        <f>SUM('4 ведомст'!H365)</f>
        <v>0</v>
      </c>
      <c r="H335" s="9" t="e">
        <f t="shared" si="76"/>
        <v>#DIV/0!</v>
      </c>
    </row>
    <row r="336" spans="1:8" x14ac:dyDescent="0.25">
      <c r="A336" s="95" t="s">
        <v>17</v>
      </c>
      <c r="B336" s="31" t="s">
        <v>182</v>
      </c>
      <c r="C336" s="31">
        <v>800</v>
      </c>
      <c r="D336" s="96" t="s">
        <v>25</v>
      </c>
      <c r="E336" s="96">
        <v>13</v>
      </c>
      <c r="F336" s="9">
        <f>SUM('4 ведомст'!G84)</f>
        <v>0</v>
      </c>
      <c r="G336" s="9">
        <f>SUM('4 ведомст'!H84)</f>
        <v>0</v>
      </c>
      <c r="H336" s="9" t="e">
        <f t="shared" si="76"/>
        <v>#DIV/0!</v>
      </c>
    </row>
    <row r="337" spans="1:8" ht="47.25" x14ac:dyDescent="0.25">
      <c r="A337" s="2" t="s">
        <v>941</v>
      </c>
      <c r="B337" s="4" t="s">
        <v>942</v>
      </c>
      <c r="C337" s="4"/>
      <c r="D337" s="148"/>
      <c r="E337" s="148"/>
      <c r="F337" s="9">
        <f>SUM(F338)</f>
        <v>59964</v>
      </c>
      <c r="G337" s="9">
        <f t="shared" ref="G337" si="78">SUM(G338)</f>
        <v>59964</v>
      </c>
      <c r="H337" s="9">
        <f t="shared" si="76"/>
        <v>100</v>
      </c>
    </row>
    <row r="338" spans="1:8" ht="31.5" x14ac:dyDescent="0.25">
      <c r="A338" s="147" t="s">
        <v>40</v>
      </c>
      <c r="B338" s="4" t="s">
        <v>942</v>
      </c>
      <c r="C338" s="4" t="s">
        <v>69</v>
      </c>
      <c r="D338" s="148" t="s">
        <v>8</v>
      </c>
      <c r="E338" s="148" t="s">
        <v>10</v>
      </c>
      <c r="F338" s="9">
        <f>'4 ведомст'!G190</f>
        <v>59964</v>
      </c>
      <c r="G338" s="9">
        <f>'4 ведомст'!H190</f>
        <v>59964</v>
      </c>
      <c r="H338" s="9">
        <f t="shared" si="76"/>
        <v>100</v>
      </c>
    </row>
    <row r="339" spans="1:8" ht="31.5" x14ac:dyDescent="0.25">
      <c r="A339" s="34" t="s">
        <v>628</v>
      </c>
      <c r="B339" s="31" t="s">
        <v>871</v>
      </c>
      <c r="C339" s="4"/>
      <c r="D339" s="96"/>
      <c r="E339" s="96"/>
      <c r="F339" s="9">
        <f>SUM(F340)</f>
        <v>0</v>
      </c>
      <c r="G339" s="9">
        <f t="shared" ref="G339" si="79">SUM(G340)</f>
        <v>0</v>
      </c>
      <c r="H339" s="9" t="e">
        <f t="shared" si="76"/>
        <v>#DIV/0!</v>
      </c>
    </row>
    <row r="340" spans="1:8" ht="31.5" x14ac:dyDescent="0.25">
      <c r="A340" s="2" t="s">
        <v>745</v>
      </c>
      <c r="B340" s="31" t="s">
        <v>872</v>
      </c>
      <c r="C340" s="4"/>
      <c r="D340" s="96"/>
      <c r="E340" s="96"/>
      <c r="F340" s="9">
        <f>SUM(F341)</f>
        <v>0</v>
      </c>
      <c r="G340" s="9">
        <f>SUM(G341)</f>
        <v>0</v>
      </c>
      <c r="H340" s="9" t="e">
        <f t="shared" si="76"/>
        <v>#DIV/0!</v>
      </c>
    </row>
    <row r="341" spans="1:8" ht="31.5" x14ac:dyDescent="0.25">
      <c r="A341" s="95" t="s">
        <v>40</v>
      </c>
      <c r="B341" s="31" t="s">
        <v>872</v>
      </c>
      <c r="C341" s="4" t="s">
        <v>69</v>
      </c>
      <c r="D341" s="96" t="s">
        <v>136</v>
      </c>
      <c r="E341" s="96" t="s">
        <v>42</v>
      </c>
      <c r="F341" s="9">
        <f>SUM('4 ведомст'!G366)</f>
        <v>0</v>
      </c>
      <c r="G341" s="9">
        <f>SUM('4 ведомст'!H366)</f>
        <v>0</v>
      </c>
      <c r="H341" s="9" t="e">
        <f t="shared" si="76"/>
        <v>#DIV/0!</v>
      </c>
    </row>
    <row r="342" spans="1:8" ht="31.5" x14ac:dyDescent="0.25">
      <c r="A342" s="95" t="s">
        <v>398</v>
      </c>
      <c r="B342" s="31" t="s">
        <v>194</v>
      </c>
      <c r="C342" s="31"/>
      <c r="D342" s="96"/>
      <c r="E342" s="96"/>
      <c r="F342" s="9">
        <f>SUM(F343)</f>
        <v>35726.5</v>
      </c>
      <c r="G342" s="9">
        <f>SUM(G343)</f>
        <v>35726.5</v>
      </c>
      <c r="H342" s="9">
        <f t="shared" si="76"/>
        <v>100</v>
      </c>
    </row>
    <row r="343" spans="1:8" ht="47.25" x14ac:dyDescent="0.25">
      <c r="A343" s="95" t="s">
        <v>343</v>
      </c>
      <c r="B343" s="31" t="s">
        <v>416</v>
      </c>
      <c r="C343" s="31"/>
      <c r="D343" s="96"/>
      <c r="E343" s="96"/>
      <c r="F343" s="9">
        <f>SUM(F344:F346)</f>
        <v>35726.5</v>
      </c>
      <c r="G343" s="9">
        <f>SUM(G344:G346)</f>
        <v>35726.5</v>
      </c>
      <c r="H343" s="9">
        <f t="shared" si="76"/>
        <v>100</v>
      </c>
    </row>
    <row r="344" spans="1:8" ht="31.5" hidden="1" x14ac:dyDescent="0.25">
      <c r="A344" s="95" t="s">
        <v>40</v>
      </c>
      <c r="B344" s="31" t="s">
        <v>416</v>
      </c>
      <c r="C344" s="31">
        <v>200</v>
      </c>
      <c r="D344" s="96" t="s">
        <v>25</v>
      </c>
      <c r="E344" s="96">
        <v>13</v>
      </c>
      <c r="F344" s="9">
        <f>SUM('4 ведомст'!G87)</f>
        <v>0</v>
      </c>
      <c r="G344" s="9">
        <f>SUM('4 ведомст'!H87)</f>
        <v>0</v>
      </c>
      <c r="H344" s="9" t="e">
        <f t="shared" si="76"/>
        <v>#DIV/0!</v>
      </c>
    </row>
    <row r="345" spans="1:8" hidden="1" x14ac:dyDescent="0.25">
      <c r="A345" s="95" t="s">
        <v>17</v>
      </c>
      <c r="B345" s="31" t="s">
        <v>416</v>
      </c>
      <c r="C345" s="31">
        <v>800</v>
      </c>
      <c r="D345" s="96" t="s">
        <v>25</v>
      </c>
      <c r="E345" s="96">
        <v>13</v>
      </c>
      <c r="F345" s="9">
        <f>SUM('4 ведомст'!G88)</f>
        <v>0</v>
      </c>
      <c r="G345" s="9">
        <f>SUM('4 ведомст'!H88)</f>
        <v>0</v>
      </c>
      <c r="H345" s="9" t="e">
        <f t="shared" si="76"/>
        <v>#DIV/0!</v>
      </c>
    </row>
    <row r="346" spans="1:8" x14ac:dyDescent="0.25">
      <c r="A346" s="95" t="s">
        <v>17</v>
      </c>
      <c r="B346" s="31" t="s">
        <v>416</v>
      </c>
      <c r="C346" s="31">
        <v>800</v>
      </c>
      <c r="D346" s="96" t="s">
        <v>136</v>
      </c>
      <c r="E346" s="96" t="s">
        <v>32</v>
      </c>
      <c r="F346" s="9">
        <f>SUM('4 ведомст'!G315)</f>
        <v>35726.5</v>
      </c>
      <c r="G346" s="9">
        <f>SUM('4 ведомст'!H315)</f>
        <v>35726.5</v>
      </c>
      <c r="H346" s="9">
        <f t="shared" si="76"/>
        <v>100</v>
      </c>
    </row>
    <row r="347" spans="1:8" s="27" customFormat="1" ht="47.25" x14ac:dyDescent="0.25">
      <c r="A347" s="23" t="s">
        <v>581</v>
      </c>
      <c r="B347" s="29" t="s">
        <v>196</v>
      </c>
      <c r="C347" s="38"/>
      <c r="D347" s="38"/>
      <c r="E347" s="38"/>
      <c r="F347" s="10">
        <f>SUM(F348+F364)+F361</f>
        <v>90790.2</v>
      </c>
      <c r="G347" s="10">
        <f>SUM(G348+G364)+G361</f>
        <v>89397.2</v>
      </c>
      <c r="H347" s="10">
        <f t="shared" si="76"/>
        <v>98.465693433872815</v>
      </c>
    </row>
    <row r="348" spans="1:8" ht="31.5" x14ac:dyDescent="0.25">
      <c r="A348" s="95" t="s">
        <v>295</v>
      </c>
      <c r="B348" s="31" t="s">
        <v>198</v>
      </c>
      <c r="C348" s="96"/>
      <c r="D348" s="96"/>
      <c r="E348" s="96"/>
      <c r="F348" s="9">
        <f>SUM(F349+F351)</f>
        <v>4671.7</v>
      </c>
      <c r="G348" s="9">
        <f t="shared" ref="G348" si="80">SUM(G349+G351)</f>
        <v>3278.7</v>
      </c>
      <c r="H348" s="9">
        <f t="shared" si="76"/>
        <v>70.182160669563544</v>
      </c>
    </row>
    <row r="349" spans="1:8" x14ac:dyDescent="0.25">
      <c r="A349" s="34" t="s">
        <v>26</v>
      </c>
      <c r="B349" s="31" t="s">
        <v>458</v>
      </c>
      <c r="C349" s="96"/>
      <c r="D349" s="96"/>
      <c r="E349" s="96"/>
      <c r="F349" s="9">
        <f>SUM(F350)</f>
        <v>3351</v>
      </c>
      <c r="G349" s="9">
        <f t="shared" ref="G349" si="81">SUM(G350)</f>
        <v>1958</v>
      </c>
      <c r="H349" s="9">
        <f t="shared" si="76"/>
        <v>58.43031930766935</v>
      </c>
    </row>
    <row r="350" spans="1:8" ht="31.5" x14ac:dyDescent="0.25">
      <c r="A350" s="2" t="s">
        <v>40</v>
      </c>
      <c r="B350" s="31" t="s">
        <v>458</v>
      </c>
      <c r="C350" s="96" t="s">
        <v>74</v>
      </c>
      <c r="D350" s="96" t="s">
        <v>136</v>
      </c>
      <c r="E350" s="96" t="s">
        <v>136</v>
      </c>
      <c r="F350" s="9">
        <f>SUM('4 ведомст'!G412)</f>
        <v>3351</v>
      </c>
      <c r="G350" s="9">
        <f>SUM('4 ведомст'!H412)</f>
        <v>1958</v>
      </c>
      <c r="H350" s="9">
        <f t="shared" si="76"/>
        <v>58.43031930766935</v>
      </c>
    </row>
    <row r="351" spans="1:8" ht="31.5" x14ac:dyDescent="0.25">
      <c r="A351" s="95" t="s">
        <v>627</v>
      </c>
      <c r="B351" s="31" t="s">
        <v>515</v>
      </c>
      <c r="C351" s="96"/>
      <c r="D351" s="96"/>
      <c r="E351" s="96"/>
      <c r="F351" s="9">
        <f>SUM(F355)+F358+F352</f>
        <v>1320.7</v>
      </c>
      <c r="G351" s="9">
        <f t="shared" ref="G351" si="82">SUM(G355)+G358+G352</f>
        <v>1320.7</v>
      </c>
      <c r="H351" s="9">
        <f t="shared" si="76"/>
        <v>100</v>
      </c>
    </row>
    <row r="352" spans="1:8" ht="47.25" x14ac:dyDescent="0.25">
      <c r="A352" s="95" t="s">
        <v>977</v>
      </c>
      <c r="B352" s="31" t="s">
        <v>516</v>
      </c>
      <c r="C352" s="96"/>
      <c r="D352" s="96"/>
      <c r="E352" s="96"/>
      <c r="F352" s="9">
        <f>SUM(F353:F354)</f>
        <v>211.2</v>
      </c>
      <c r="G352" s="9">
        <f t="shared" ref="G352" si="83">SUM(G353:G354)</f>
        <v>211.2</v>
      </c>
      <c r="H352" s="9">
        <f t="shared" si="76"/>
        <v>100</v>
      </c>
    </row>
    <row r="353" spans="1:8" ht="31.5" hidden="1" x14ac:dyDescent="0.25">
      <c r="A353" s="2" t="s">
        <v>224</v>
      </c>
      <c r="B353" s="31" t="s">
        <v>516</v>
      </c>
      <c r="C353" s="96" t="s">
        <v>205</v>
      </c>
      <c r="D353" s="96"/>
      <c r="E353" s="96"/>
      <c r="F353" s="9">
        <f>SUM('4 ведомст'!G269)</f>
        <v>0</v>
      </c>
      <c r="G353" s="9">
        <f>SUM('4 ведомст'!H269)</f>
        <v>0</v>
      </c>
      <c r="H353" s="9" t="e">
        <f t="shared" si="76"/>
        <v>#DIV/0!</v>
      </c>
    </row>
    <row r="354" spans="1:8" x14ac:dyDescent="0.25">
      <c r="A354" s="2" t="s">
        <v>17</v>
      </c>
      <c r="B354" s="31" t="s">
        <v>516</v>
      </c>
      <c r="C354" s="96" t="s">
        <v>74</v>
      </c>
      <c r="D354" s="96"/>
      <c r="E354" s="96"/>
      <c r="F354" s="9">
        <f>SUM('4 ведомст'!G270)</f>
        <v>211.2</v>
      </c>
      <c r="G354" s="9">
        <f>SUM('4 ведомст'!H270)</f>
        <v>211.2</v>
      </c>
      <c r="H354" s="9">
        <f t="shared" si="76"/>
        <v>100</v>
      </c>
    </row>
    <row r="355" spans="1:8" ht="31.5" hidden="1" x14ac:dyDescent="0.25">
      <c r="A355" s="95" t="s">
        <v>513</v>
      </c>
      <c r="B355" s="31" t="s">
        <v>514</v>
      </c>
      <c r="C355" s="96"/>
      <c r="D355" s="96"/>
      <c r="E355" s="96"/>
      <c r="F355" s="9">
        <f>SUM(F356:F357)</f>
        <v>0</v>
      </c>
      <c r="G355" s="9">
        <f t="shared" ref="G355" si="84">SUM(G356:G357)</f>
        <v>0</v>
      </c>
      <c r="H355" s="9" t="e">
        <f t="shared" si="76"/>
        <v>#DIV/0!</v>
      </c>
    </row>
    <row r="356" spans="1:8" ht="31.5" hidden="1" x14ac:dyDescent="0.25">
      <c r="A356" s="2" t="s">
        <v>224</v>
      </c>
      <c r="B356" s="31" t="s">
        <v>514</v>
      </c>
      <c r="C356" s="96" t="s">
        <v>205</v>
      </c>
      <c r="D356" s="96" t="s">
        <v>136</v>
      </c>
      <c r="E356" s="96" t="s">
        <v>25</v>
      </c>
      <c r="F356" s="9">
        <f>SUM('4 ведомст'!G272)</f>
        <v>0</v>
      </c>
      <c r="G356" s="9">
        <f>SUM('4 ведомст'!H272)</f>
        <v>0</v>
      </c>
      <c r="H356" s="9" t="e">
        <f t="shared" si="76"/>
        <v>#DIV/0!</v>
      </c>
    </row>
    <row r="357" spans="1:8" hidden="1" x14ac:dyDescent="0.25">
      <c r="A357" s="2" t="s">
        <v>17</v>
      </c>
      <c r="B357" s="31" t="s">
        <v>514</v>
      </c>
      <c r="C357" s="96" t="s">
        <v>74</v>
      </c>
      <c r="D357" s="96" t="s">
        <v>136</v>
      </c>
      <c r="E357" s="96" t="s">
        <v>25</v>
      </c>
      <c r="F357" s="9">
        <f>SUM('4 ведомст'!G273)</f>
        <v>0</v>
      </c>
      <c r="G357" s="9">
        <f>SUM('4 ведомст'!H273)</f>
        <v>0</v>
      </c>
      <c r="H357" s="9" t="e">
        <f t="shared" si="76"/>
        <v>#DIV/0!</v>
      </c>
    </row>
    <row r="358" spans="1:8" ht="31.5" x14ac:dyDescent="0.25">
      <c r="A358" s="95" t="s">
        <v>678</v>
      </c>
      <c r="B358" s="31" t="s">
        <v>528</v>
      </c>
      <c r="C358" s="96"/>
      <c r="D358" s="96"/>
      <c r="E358" s="96"/>
      <c r="F358" s="9">
        <f>SUM(F359:F360)</f>
        <v>1109.5</v>
      </c>
      <c r="G358" s="9">
        <f t="shared" ref="G358" si="85">SUM(G359:G360)</f>
        <v>1109.5</v>
      </c>
      <c r="H358" s="9">
        <f t="shared" si="76"/>
        <v>100</v>
      </c>
    </row>
    <row r="359" spans="1:8" ht="31.5" hidden="1" x14ac:dyDescent="0.25">
      <c r="A359" s="2" t="s">
        <v>224</v>
      </c>
      <c r="B359" s="31" t="s">
        <v>528</v>
      </c>
      <c r="C359" s="96" t="s">
        <v>205</v>
      </c>
      <c r="D359" s="96" t="s">
        <v>136</v>
      </c>
      <c r="E359" s="96" t="s">
        <v>25</v>
      </c>
      <c r="F359" s="9">
        <f>SUM('4 ведомст'!G275)</f>
        <v>0</v>
      </c>
      <c r="G359" s="9">
        <f>SUM('4 ведомст'!H275)</f>
        <v>0</v>
      </c>
      <c r="H359" s="9" t="e">
        <f t="shared" si="76"/>
        <v>#DIV/0!</v>
      </c>
    </row>
    <row r="360" spans="1:8" x14ac:dyDescent="0.25">
      <c r="A360" s="2" t="s">
        <v>17</v>
      </c>
      <c r="B360" s="31" t="s">
        <v>528</v>
      </c>
      <c r="C360" s="96" t="s">
        <v>74</v>
      </c>
      <c r="D360" s="96" t="s">
        <v>136</v>
      </c>
      <c r="E360" s="96" t="s">
        <v>25</v>
      </c>
      <c r="F360" s="9">
        <f>SUM('4 ведомст'!G276)</f>
        <v>1109.5</v>
      </c>
      <c r="G360" s="9">
        <f>SUM('4 ведомст'!H276)</f>
        <v>1109.5</v>
      </c>
      <c r="H360" s="9">
        <f t="shared" si="76"/>
        <v>100</v>
      </c>
    </row>
    <row r="361" spans="1:8" ht="141.75" hidden="1" x14ac:dyDescent="0.25">
      <c r="A361" s="95" t="s">
        <v>629</v>
      </c>
      <c r="B361" s="31" t="s">
        <v>204</v>
      </c>
      <c r="C361" s="37"/>
      <c r="D361" s="96"/>
      <c r="E361" s="96"/>
      <c r="F361" s="9">
        <f>SUM(F363)</f>
        <v>0</v>
      </c>
      <c r="G361" s="9">
        <f t="shared" ref="G361" si="86">SUM(G363)</f>
        <v>0</v>
      </c>
      <c r="H361" s="9" t="e">
        <f t="shared" si="76"/>
        <v>#DIV/0!</v>
      </c>
    </row>
    <row r="362" spans="1:8" hidden="1" x14ac:dyDescent="0.25">
      <c r="A362" s="34" t="s">
        <v>26</v>
      </c>
      <c r="B362" s="31" t="s">
        <v>574</v>
      </c>
      <c r="C362" s="37"/>
      <c r="D362" s="96"/>
      <c r="E362" s="96"/>
      <c r="F362" s="9">
        <f>SUM(F363)</f>
        <v>0</v>
      </c>
      <c r="G362" s="9">
        <f t="shared" ref="G362" si="87">SUM(G363)</f>
        <v>0</v>
      </c>
      <c r="H362" s="9" t="e">
        <f t="shared" si="76"/>
        <v>#DIV/0!</v>
      </c>
    </row>
    <row r="363" spans="1:8" ht="31.5" hidden="1" x14ac:dyDescent="0.25">
      <c r="A363" s="2" t="s">
        <v>224</v>
      </c>
      <c r="B363" s="31" t="s">
        <v>574</v>
      </c>
      <c r="C363" s="31">
        <v>400</v>
      </c>
      <c r="D363" s="96" t="s">
        <v>22</v>
      </c>
      <c r="E363" s="96" t="s">
        <v>57</v>
      </c>
      <c r="F363" s="9">
        <f>SUM('4 ведомст'!G499)</f>
        <v>0</v>
      </c>
      <c r="G363" s="9">
        <f>SUM('4 ведомст'!H499)</f>
        <v>0</v>
      </c>
      <c r="H363" s="9" t="e">
        <f t="shared" si="76"/>
        <v>#DIV/0!</v>
      </c>
    </row>
    <row r="364" spans="1:8" ht="63" x14ac:dyDescent="0.25">
      <c r="A364" s="95" t="s">
        <v>291</v>
      </c>
      <c r="B364" s="31" t="s">
        <v>294</v>
      </c>
      <c r="C364" s="31"/>
      <c r="D364" s="96"/>
      <c r="E364" s="96"/>
      <c r="F364" s="9">
        <f>SUM(F365+F367)</f>
        <v>86118.5</v>
      </c>
      <c r="G364" s="9">
        <f>SUM(G365+G367)</f>
        <v>86118.5</v>
      </c>
      <c r="H364" s="9">
        <f t="shared" si="76"/>
        <v>100</v>
      </c>
    </row>
    <row r="365" spans="1:8" ht="126" x14ac:dyDescent="0.25">
      <c r="A365" s="2" t="s">
        <v>753</v>
      </c>
      <c r="B365" s="31" t="s">
        <v>752</v>
      </c>
      <c r="C365" s="31"/>
      <c r="D365" s="96"/>
      <c r="E365" s="96"/>
      <c r="F365" s="9">
        <f>SUM(F366)</f>
        <v>75248.399999999994</v>
      </c>
      <c r="G365" s="9">
        <f>SUM(G366)</f>
        <v>75248.399999999994</v>
      </c>
      <c r="H365" s="9">
        <f t="shared" si="76"/>
        <v>100</v>
      </c>
    </row>
    <row r="366" spans="1:8" ht="31.5" x14ac:dyDescent="0.25">
      <c r="A366" s="2" t="s">
        <v>224</v>
      </c>
      <c r="B366" s="31" t="s">
        <v>752</v>
      </c>
      <c r="C366" s="31">
        <v>400</v>
      </c>
      <c r="D366" s="96" t="s">
        <v>22</v>
      </c>
      <c r="E366" s="96" t="s">
        <v>8</v>
      </c>
      <c r="F366" s="9">
        <f>SUM('4 ведомст'!G492)</f>
        <v>75248.399999999994</v>
      </c>
      <c r="G366" s="9">
        <f>SUM('4 ведомст'!H492)</f>
        <v>75248.399999999994</v>
      </c>
      <c r="H366" s="9">
        <f t="shared" si="76"/>
        <v>100</v>
      </c>
    </row>
    <row r="367" spans="1:8" ht="47.25" x14ac:dyDescent="0.25">
      <c r="A367" s="95" t="s">
        <v>206</v>
      </c>
      <c r="B367" s="96" t="s">
        <v>375</v>
      </c>
      <c r="C367" s="31"/>
      <c r="D367" s="96"/>
      <c r="E367" s="96"/>
      <c r="F367" s="9">
        <f>SUM(F368)</f>
        <v>10870.1</v>
      </c>
      <c r="G367" s="9">
        <f>SUM(G368)</f>
        <v>10870.1</v>
      </c>
      <c r="H367" s="9">
        <f t="shared" si="76"/>
        <v>100</v>
      </c>
    </row>
    <row r="368" spans="1:8" ht="31.5" x14ac:dyDescent="0.25">
      <c r="A368" s="2" t="s">
        <v>224</v>
      </c>
      <c r="B368" s="96" t="s">
        <v>375</v>
      </c>
      <c r="C368" s="96" t="s">
        <v>205</v>
      </c>
      <c r="D368" s="96" t="s">
        <v>22</v>
      </c>
      <c r="E368" s="96" t="s">
        <v>8</v>
      </c>
      <c r="F368" s="9">
        <f>SUM('4 ведомст'!G494)</f>
        <v>10870.1</v>
      </c>
      <c r="G368" s="9">
        <f>SUM('4 ведомст'!H494)</f>
        <v>10870.1</v>
      </c>
      <c r="H368" s="9">
        <f t="shared" si="76"/>
        <v>100</v>
      </c>
    </row>
    <row r="369" spans="1:8" s="27" customFormat="1" ht="31.5" x14ac:dyDescent="0.25">
      <c r="A369" s="23" t="s">
        <v>420</v>
      </c>
      <c r="B369" s="38" t="s">
        <v>183</v>
      </c>
      <c r="C369" s="38"/>
      <c r="D369" s="38"/>
      <c r="E369" s="38"/>
      <c r="F369" s="10">
        <f>SUM(F370+F373)</f>
        <v>178</v>
      </c>
      <c r="G369" s="10">
        <f t="shared" ref="G369" si="88">SUM(G370+G373)</f>
        <v>178</v>
      </c>
      <c r="H369" s="10">
        <f t="shared" si="76"/>
        <v>100</v>
      </c>
    </row>
    <row r="370" spans="1:8" ht="31.5" x14ac:dyDescent="0.25">
      <c r="A370" s="95" t="s">
        <v>569</v>
      </c>
      <c r="B370" s="96" t="s">
        <v>567</v>
      </c>
      <c r="C370" s="96"/>
      <c r="D370" s="96"/>
      <c r="E370" s="96"/>
      <c r="F370" s="9">
        <f>F371</f>
        <v>67</v>
      </c>
      <c r="G370" s="9">
        <f t="shared" ref="G370" si="89">G371</f>
        <v>67</v>
      </c>
      <c r="H370" s="9">
        <f t="shared" si="76"/>
        <v>100</v>
      </c>
    </row>
    <row r="371" spans="1:8" x14ac:dyDescent="0.25">
      <c r="A371" s="95" t="s">
        <v>26</v>
      </c>
      <c r="B371" s="96" t="s">
        <v>568</v>
      </c>
      <c r="C371" s="96"/>
      <c r="D371" s="96"/>
      <c r="E371" s="96"/>
      <c r="F371" s="9">
        <f>F372</f>
        <v>67</v>
      </c>
      <c r="G371" s="9">
        <f t="shared" ref="G371" si="90">G372</f>
        <v>67</v>
      </c>
      <c r="H371" s="9">
        <f t="shared" si="76"/>
        <v>100</v>
      </c>
    </row>
    <row r="372" spans="1:8" ht="31.5" x14ac:dyDescent="0.25">
      <c r="A372" s="95" t="s">
        <v>40</v>
      </c>
      <c r="B372" s="96" t="s">
        <v>568</v>
      </c>
      <c r="C372" s="96" t="s">
        <v>69</v>
      </c>
      <c r="D372" s="96" t="s">
        <v>86</v>
      </c>
      <c r="E372" s="96" t="s">
        <v>86</v>
      </c>
      <c r="F372" s="9">
        <f>'4 ведомст'!G92</f>
        <v>67</v>
      </c>
      <c r="G372" s="9">
        <f>'4 ведомст'!H92</f>
        <v>67</v>
      </c>
      <c r="H372" s="9">
        <f t="shared" si="76"/>
        <v>100</v>
      </c>
    </row>
    <row r="373" spans="1:8" ht="47.25" x14ac:dyDescent="0.25">
      <c r="A373" s="95" t="s">
        <v>572</v>
      </c>
      <c r="B373" s="96" t="s">
        <v>570</v>
      </c>
      <c r="C373" s="96"/>
      <c r="D373" s="96"/>
      <c r="E373" s="96"/>
      <c r="F373" s="9">
        <f>SUM('4 ведомст'!G1128)</f>
        <v>111</v>
      </c>
      <c r="G373" s="9">
        <f>SUM('4 ведомст'!H1128)</f>
        <v>111</v>
      </c>
      <c r="H373" s="9">
        <f t="shared" si="76"/>
        <v>100</v>
      </c>
    </row>
    <row r="374" spans="1:8" x14ac:dyDescent="0.25">
      <c r="A374" s="95" t="s">
        <v>26</v>
      </c>
      <c r="B374" s="96" t="s">
        <v>571</v>
      </c>
      <c r="C374" s="96"/>
      <c r="D374" s="96"/>
      <c r="E374" s="96"/>
      <c r="F374" s="9">
        <f>SUM('4 ведомст'!G1129)</f>
        <v>111</v>
      </c>
      <c r="G374" s="9">
        <f>SUM('4 ведомст'!H1129)</f>
        <v>111</v>
      </c>
      <c r="H374" s="9">
        <f t="shared" si="76"/>
        <v>100</v>
      </c>
    </row>
    <row r="375" spans="1:8" ht="31.5" x14ac:dyDescent="0.25">
      <c r="A375" s="33" t="s">
        <v>40</v>
      </c>
      <c r="B375" s="96" t="s">
        <v>571</v>
      </c>
      <c r="C375" s="96" t="s">
        <v>69</v>
      </c>
      <c r="D375" s="96" t="s">
        <v>86</v>
      </c>
      <c r="E375" s="96" t="s">
        <v>86</v>
      </c>
      <c r="F375" s="9">
        <f>SUM('4 ведомст'!G1130)</f>
        <v>111</v>
      </c>
      <c r="G375" s="9">
        <f>SUM('4 ведомст'!H1130)</f>
        <v>111</v>
      </c>
      <c r="H375" s="9">
        <f t="shared" si="76"/>
        <v>100</v>
      </c>
    </row>
    <row r="376" spans="1:8" ht="63" x14ac:dyDescent="0.25">
      <c r="A376" s="23" t="s">
        <v>465</v>
      </c>
      <c r="B376" s="38" t="s">
        <v>464</v>
      </c>
      <c r="C376" s="96"/>
      <c r="D376" s="96"/>
      <c r="E376" s="96"/>
      <c r="F376" s="10">
        <f>SUM(F377+F384+F391+F385+F388)</f>
        <v>15662.9</v>
      </c>
      <c r="G376" s="10">
        <f t="shared" ref="G376" si="91">SUM(G377+G384+G391+G385+G388)</f>
        <v>15566.599999999999</v>
      </c>
      <c r="H376" s="10">
        <f t="shared" si="76"/>
        <v>99.385171328425756</v>
      </c>
    </row>
    <row r="377" spans="1:8" x14ac:dyDescent="0.25">
      <c r="A377" s="95" t="s">
        <v>26</v>
      </c>
      <c r="B377" s="4" t="s">
        <v>466</v>
      </c>
      <c r="C377" s="96"/>
      <c r="D377" s="96"/>
      <c r="E377" s="96"/>
      <c r="F377" s="9">
        <f>SUM(F379+F378)+F381</f>
        <v>8094.2000000000007</v>
      </c>
      <c r="G377" s="9">
        <f t="shared" ref="G377" si="92">SUM(G379+G378)+G381</f>
        <v>8094.2</v>
      </c>
      <c r="H377" s="9">
        <f t="shared" si="76"/>
        <v>99.999999999999986</v>
      </c>
    </row>
    <row r="378" spans="1:8" ht="31.5" x14ac:dyDescent="0.25">
      <c r="A378" s="33" t="s">
        <v>40</v>
      </c>
      <c r="B378" s="4" t="s">
        <v>466</v>
      </c>
      <c r="C378" s="96" t="s">
        <v>69</v>
      </c>
      <c r="D378" s="96"/>
      <c r="E378" s="96"/>
      <c r="F378" s="9">
        <f>SUM('4 ведомст'!G476)</f>
        <v>7640.2000000000007</v>
      </c>
      <c r="G378" s="9">
        <f>SUM('4 ведомст'!H476)</f>
        <v>7640.2</v>
      </c>
      <c r="H378" s="9">
        <f t="shared" si="76"/>
        <v>99.999999999999986</v>
      </c>
    </row>
    <row r="379" spans="1:8" hidden="1" x14ac:dyDescent="0.25">
      <c r="A379" s="95" t="s">
        <v>99</v>
      </c>
      <c r="B379" s="4" t="s">
        <v>467</v>
      </c>
      <c r="C379" s="96"/>
      <c r="D379" s="96"/>
      <c r="E379" s="96"/>
      <c r="F379" s="9">
        <f t="shared" ref="F379:G379" si="93">SUM(F380)</f>
        <v>0</v>
      </c>
      <c r="G379" s="9">
        <f t="shared" si="93"/>
        <v>0</v>
      </c>
      <c r="H379" s="9"/>
    </row>
    <row r="380" spans="1:8" ht="31.5" hidden="1" x14ac:dyDescent="0.25">
      <c r="A380" s="95" t="s">
        <v>40</v>
      </c>
      <c r="B380" s="4" t="s">
        <v>467</v>
      </c>
      <c r="C380" s="96" t="s">
        <v>69</v>
      </c>
      <c r="D380" s="96" t="s">
        <v>10</v>
      </c>
      <c r="E380" s="96" t="s">
        <v>25</v>
      </c>
      <c r="F380" s="9">
        <f>SUM('4 ведомст'!G1329)</f>
        <v>0</v>
      </c>
      <c r="G380" s="9">
        <f>SUM('4 ведомст'!H1329)</f>
        <v>0</v>
      </c>
      <c r="H380" s="9"/>
    </row>
    <row r="381" spans="1:8" x14ac:dyDescent="0.25">
      <c r="A381" s="98" t="s">
        <v>107</v>
      </c>
      <c r="B381" s="4" t="s">
        <v>875</v>
      </c>
      <c r="C381" s="4"/>
      <c r="D381" s="99"/>
      <c r="E381" s="99"/>
      <c r="F381" s="9">
        <f>SUM(F382)</f>
        <v>454</v>
      </c>
      <c r="G381" s="9">
        <f t="shared" ref="G381" si="94">SUM(G382)</f>
        <v>454</v>
      </c>
      <c r="H381" s="9">
        <f t="shared" si="76"/>
        <v>100</v>
      </c>
    </row>
    <row r="382" spans="1:8" ht="31.5" x14ac:dyDescent="0.25">
      <c r="A382" s="98" t="s">
        <v>40</v>
      </c>
      <c r="B382" s="4" t="s">
        <v>875</v>
      </c>
      <c r="C382" s="4" t="s">
        <v>69</v>
      </c>
      <c r="D382" s="99" t="s">
        <v>10</v>
      </c>
      <c r="E382" s="99" t="s">
        <v>25</v>
      </c>
      <c r="F382" s="9">
        <f>SUM('4 ведомст'!G1331)</f>
        <v>454</v>
      </c>
      <c r="G382" s="9">
        <f>SUM('4 ведомст'!H1331)</f>
        <v>454</v>
      </c>
      <c r="H382" s="9">
        <f t="shared" si="76"/>
        <v>100</v>
      </c>
    </row>
    <row r="383" spans="1:8" ht="31.5" hidden="1" x14ac:dyDescent="0.25">
      <c r="A383" s="95" t="s">
        <v>223</v>
      </c>
      <c r="B383" s="96" t="s">
        <v>603</v>
      </c>
      <c r="C383" s="4"/>
      <c r="D383" s="96"/>
      <c r="E383" s="96"/>
      <c r="F383" s="9">
        <f>SUM(F384)</f>
        <v>0</v>
      </c>
      <c r="G383" s="9">
        <f>SUM(G384)</f>
        <v>0</v>
      </c>
      <c r="H383" s="9" t="e">
        <f t="shared" si="76"/>
        <v>#DIV/0!</v>
      </c>
    </row>
    <row r="384" spans="1:8" ht="31.5" hidden="1" x14ac:dyDescent="0.25">
      <c r="A384" s="95" t="s">
        <v>224</v>
      </c>
      <c r="B384" s="96" t="s">
        <v>603</v>
      </c>
      <c r="C384" s="4" t="s">
        <v>205</v>
      </c>
      <c r="D384" s="96" t="s">
        <v>10</v>
      </c>
      <c r="E384" s="96" t="s">
        <v>25</v>
      </c>
      <c r="F384" s="9">
        <f>SUM('4 ведомст'!G478)</f>
        <v>0</v>
      </c>
      <c r="G384" s="9">
        <f>SUM('4 ведомст'!H478)</f>
        <v>0</v>
      </c>
      <c r="H384" s="9" t="e">
        <f t="shared" si="76"/>
        <v>#DIV/0!</v>
      </c>
    </row>
    <row r="385" spans="1:8" ht="31.5" x14ac:dyDescent="0.25">
      <c r="A385" s="102" t="s">
        <v>663</v>
      </c>
      <c r="B385" s="4" t="s">
        <v>877</v>
      </c>
      <c r="C385" s="96"/>
      <c r="D385" s="96"/>
      <c r="E385" s="96"/>
      <c r="F385" s="9">
        <f t="shared" ref="F385:G386" si="95">SUM(F386)</f>
        <v>3782.3</v>
      </c>
      <c r="G385" s="9">
        <f t="shared" si="95"/>
        <v>3706.1</v>
      </c>
      <c r="H385" s="9">
        <f t="shared" si="76"/>
        <v>97.985352827644547</v>
      </c>
    </row>
    <row r="386" spans="1:8" x14ac:dyDescent="0.25">
      <c r="A386" s="95" t="s">
        <v>112</v>
      </c>
      <c r="B386" s="4" t="s">
        <v>878</v>
      </c>
      <c r="C386" s="96"/>
      <c r="D386" s="96"/>
      <c r="E386" s="96"/>
      <c r="F386" s="9">
        <f t="shared" si="95"/>
        <v>3782.3</v>
      </c>
      <c r="G386" s="9">
        <f t="shared" si="95"/>
        <v>3706.1</v>
      </c>
      <c r="H386" s="9">
        <f t="shared" si="76"/>
        <v>97.985352827644547</v>
      </c>
    </row>
    <row r="387" spans="1:8" ht="31.5" x14ac:dyDescent="0.25">
      <c r="A387" s="95" t="s">
        <v>94</v>
      </c>
      <c r="B387" s="4" t="s">
        <v>878</v>
      </c>
      <c r="C387" s="96" t="s">
        <v>95</v>
      </c>
      <c r="D387" s="96" t="s">
        <v>10</v>
      </c>
      <c r="E387" s="96" t="s">
        <v>25</v>
      </c>
      <c r="F387" s="9">
        <f>SUM('4 ведомст'!G1334)</f>
        <v>3782.3</v>
      </c>
      <c r="G387" s="9">
        <f>SUM('4 ведомст'!H1334)</f>
        <v>3706.1</v>
      </c>
      <c r="H387" s="9">
        <f t="shared" si="76"/>
        <v>97.985352827644547</v>
      </c>
    </row>
    <row r="388" spans="1:8" ht="31.5" x14ac:dyDescent="0.25">
      <c r="A388" s="102" t="s">
        <v>272</v>
      </c>
      <c r="B388" s="104" t="s">
        <v>880</v>
      </c>
      <c r="C388" s="104"/>
      <c r="D388" s="99"/>
      <c r="E388" s="99"/>
      <c r="F388" s="9">
        <f>SUM(F389)</f>
        <v>3786.4</v>
      </c>
      <c r="G388" s="9">
        <f t="shared" ref="G388" si="96">SUM(G389)</f>
        <v>3766.3</v>
      </c>
      <c r="H388" s="9">
        <f t="shared" si="76"/>
        <v>99.469152757236429</v>
      </c>
    </row>
    <row r="389" spans="1:8" x14ac:dyDescent="0.25">
      <c r="A389" s="102" t="s">
        <v>112</v>
      </c>
      <c r="B389" s="104" t="s">
        <v>879</v>
      </c>
      <c r="C389" s="104"/>
      <c r="D389" s="99"/>
      <c r="E389" s="99"/>
      <c r="F389" s="9">
        <f>SUM(F390)</f>
        <v>3786.4</v>
      </c>
      <c r="G389" s="9">
        <f t="shared" ref="G389" si="97">SUM(G390)</f>
        <v>3766.3</v>
      </c>
      <c r="H389" s="9">
        <f t="shared" si="76"/>
        <v>99.469152757236429</v>
      </c>
    </row>
    <row r="390" spans="1:8" ht="31.5" x14ac:dyDescent="0.25">
      <c r="A390" s="102" t="s">
        <v>94</v>
      </c>
      <c r="B390" s="104" t="s">
        <v>879</v>
      </c>
      <c r="C390" s="104" t="s">
        <v>95</v>
      </c>
      <c r="D390" s="99" t="s">
        <v>10</v>
      </c>
      <c r="E390" s="99" t="s">
        <v>25</v>
      </c>
      <c r="F390" s="9">
        <f>SUM('4 ведомст'!G1337)</f>
        <v>3786.4</v>
      </c>
      <c r="G390" s="9">
        <f>SUM('4 ведомст'!H1337)</f>
        <v>3766.3</v>
      </c>
      <c r="H390" s="9">
        <f t="shared" si="76"/>
        <v>99.469152757236429</v>
      </c>
    </row>
    <row r="391" spans="1:8" hidden="1" x14ac:dyDescent="0.25">
      <c r="A391" s="95" t="s">
        <v>521</v>
      </c>
      <c r="B391" s="4" t="s">
        <v>605</v>
      </c>
      <c r="C391" s="96"/>
      <c r="D391" s="96"/>
      <c r="E391" s="96"/>
      <c r="F391" s="9">
        <f>SUM(F392)</f>
        <v>0</v>
      </c>
      <c r="G391" s="9">
        <f t="shared" ref="G391" si="98">SUM(G392)</f>
        <v>0</v>
      </c>
      <c r="H391" s="9" t="e">
        <f t="shared" ref="H391:H454" si="99">G391/F391*100</f>
        <v>#DIV/0!</v>
      </c>
    </row>
    <row r="392" spans="1:8" hidden="1" x14ac:dyDescent="0.25">
      <c r="A392" s="95" t="s">
        <v>604</v>
      </c>
      <c r="B392" s="4" t="s">
        <v>606</v>
      </c>
      <c r="C392" s="96"/>
      <c r="D392" s="96"/>
      <c r="E392" s="96"/>
      <c r="F392" s="9">
        <f>SUM(F393)</f>
        <v>0</v>
      </c>
      <c r="G392" s="9">
        <f t="shared" ref="G392" si="100">SUM(G393)</f>
        <v>0</v>
      </c>
      <c r="H392" s="9" t="e">
        <f t="shared" si="99"/>
        <v>#DIV/0!</v>
      </c>
    </row>
    <row r="393" spans="1:8" ht="31.5" hidden="1" x14ac:dyDescent="0.25">
      <c r="A393" s="95" t="s">
        <v>94</v>
      </c>
      <c r="B393" s="4" t="s">
        <v>606</v>
      </c>
      <c r="C393" s="96" t="s">
        <v>95</v>
      </c>
      <c r="D393" s="96" t="s">
        <v>10</v>
      </c>
      <c r="E393" s="96" t="s">
        <v>25</v>
      </c>
      <c r="F393" s="9">
        <f>SUM('4 ведомст'!G1340)</f>
        <v>0</v>
      </c>
      <c r="G393" s="9">
        <f>SUM('4 ведомст'!H1340)</f>
        <v>0</v>
      </c>
      <c r="H393" s="9" t="e">
        <f t="shared" si="99"/>
        <v>#DIV/0!</v>
      </c>
    </row>
    <row r="394" spans="1:8" ht="47.25" x14ac:dyDescent="0.25">
      <c r="A394" s="23" t="s">
        <v>421</v>
      </c>
      <c r="B394" s="38" t="s">
        <v>277</v>
      </c>
      <c r="C394" s="38"/>
      <c r="D394" s="38"/>
      <c r="E394" s="38"/>
      <c r="F394" s="10">
        <f t="shared" ref="F394:G396" si="101">F395</f>
        <v>178.5</v>
      </c>
      <c r="G394" s="10">
        <f t="shared" si="101"/>
        <v>178.5</v>
      </c>
      <c r="H394" s="9">
        <f t="shared" si="99"/>
        <v>100</v>
      </c>
    </row>
    <row r="395" spans="1:8" x14ac:dyDescent="0.25">
      <c r="A395" s="95" t="s">
        <v>26</v>
      </c>
      <c r="B395" s="96" t="s">
        <v>278</v>
      </c>
      <c r="C395" s="96"/>
      <c r="D395" s="96"/>
      <c r="E395" s="96"/>
      <c r="F395" s="9">
        <f t="shared" si="101"/>
        <v>178.5</v>
      </c>
      <c r="G395" s="9">
        <f t="shared" si="101"/>
        <v>178.5</v>
      </c>
      <c r="H395" s="9">
        <f t="shared" si="99"/>
        <v>100</v>
      </c>
    </row>
    <row r="396" spans="1:8" x14ac:dyDescent="0.25">
      <c r="A396" s="33" t="s">
        <v>121</v>
      </c>
      <c r="B396" s="96" t="s">
        <v>279</v>
      </c>
      <c r="C396" s="96"/>
      <c r="D396" s="96"/>
      <c r="E396" s="96"/>
      <c r="F396" s="9">
        <f t="shared" si="101"/>
        <v>178.5</v>
      </c>
      <c r="G396" s="9">
        <f t="shared" si="101"/>
        <v>178.5</v>
      </c>
      <c r="H396" s="9">
        <f t="shared" si="99"/>
        <v>100</v>
      </c>
    </row>
    <row r="397" spans="1:8" ht="31.5" x14ac:dyDescent="0.25">
      <c r="A397" s="95" t="s">
        <v>40</v>
      </c>
      <c r="B397" s="96" t="s">
        <v>279</v>
      </c>
      <c r="C397" s="96" t="s">
        <v>69</v>
      </c>
      <c r="D397" s="96" t="s">
        <v>86</v>
      </c>
      <c r="E397" s="96" t="s">
        <v>86</v>
      </c>
      <c r="F397" s="9">
        <f>SUM('4 ведомст'!G1133)</f>
        <v>178.5</v>
      </c>
      <c r="G397" s="9">
        <f>SUM('4 ведомст'!H1133)</f>
        <v>178.5</v>
      </c>
      <c r="H397" s="9">
        <f t="shared" si="99"/>
        <v>100</v>
      </c>
    </row>
    <row r="398" spans="1:8" ht="31.5" x14ac:dyDescent="0.25">
      <c r="A398" s="23" t="s">
        <v>429</v>
      </c>
      <c r="B398" s="24" t="s">
        <v>88</v>
      </c>
      <c r="C398" s="24"/>
      <c r="D398" s="24"/>
      <c r="E398" s="24"/>
      <c r="F398" s="26">
        <f>F399+F410+F417+F423+F427+F458+F503</f>
        <v>458544.2</v>
      </c>
      <c r="G398" s="26">
        <f>G399+G410+G417+G423+G427+G458+G503</f>
        <v>456559.69999999995</v>
      </c>
      <c r="H398" s="9">
        <f t="shared" si="99"/>
        <v>99.567217293338345</v>
      </c>
    </row>
    <row r="399" spans="1:8" x14ac:dyDescent="0.25">
      <c r="A399" s="95" t="s">
        <v>96</v>
      </c>
      <c r="B399" s="4" t="s">
        <v>97</v>
      </c>
      <c r="C399" s="4"/>
      <c r="D399" s="4"/>
      <c r="E399" s="4"/>
      <c r="F399" s="7">
        <f>F400+F405+F403</f>
        <v>110016.79999999999</v>
      </c>
      <c r="G399" s="7">
        <f t="shared" ref="G399" si="102">G400+G405+G403</f>
        <v>109651.2</v>
      </c>
      <c r="H399" s="9">
        <f t="shared" si="99"/>
        <v>99.667687116876706</v>
      </c>
    </row>
    <row r="400" spans="1:8" ht="47.25" x14ac:dyDescent="0.25">
      <c r="A400" s="95" t="s">
        <v>20</v>
      </c>
      <c r="B400" s="4" t="s">
        <v>98</v>
      </c>
      <c r="C400" s="4"/>
      <c r="D400" s="4"/>
      <c r="E400" s="4"/>
      <c r="F400" s="7">
        <f t="shared" ref="F400:G401" si="103">F401</f>
        <v>76684.899999999994</v>
      </c>
      <c r="G400" s="7">
        <f t="shared" si="103"/>
        <v>76684.899999999994</v>
      </c>
      <c r="H400" s="9">
        <f t="shared" si="99"/>
        <v>100</v>
      </c>
    </row>
    <row r="401" spans="1:8" x14ac:dyDescent="0.25">
      <c r="A401" s="95" t="s">
        <v>99</v>
      </c>
      <c r="B401" s="4" t="s">
        <v>100</v>
      </c>
      <c r="C401" s="4"/>
      <c r="D401" s="4"/>
      <c r="E401" s="4"/>
      <c r="F401" s="7">
        <f t="shared" si="103"/>
        <v>76684.899999999994</v>
      </c>
      <c r="G401" s="7">
        <f t="shared" si="103"/>
        <v>76684.899999999994</v>
      </c>
      <c r="H401" s="9">
        <f t="shared" si="99"/>
        <v>100</v>
      </c>
    </row>
    <row r="402" spans="1:8" ht="31.5" x14ac:dyDescent="0.25">
      <c r="A402" s="95" t="s">
        <v>94</v>
      </c>
      <c r="B402" s="4" t="s">
        <v>100</v>
      </c>
      <c r="C402" s="4" t="s">
        <v>95</v>
      </c>
      <c r="D402" s="4" t="s">
        <v>10</v>
      </c>
      <c r="E402" s="4" t="s">
        <v>25</v>
      </c>
      <c r="F402" s="7">
        <f>SUM('4 ведомст'!G1345)</f>
        <v>76684.899999999994</v>
      </c>
      <c r="G402" s="7">
        <f>SUM('4 ведомст'!H1345)</f>
        <v>76684.899999999994</v>
      </c>
      <c r="H402" s="9">
        <f t="shared" si="99"/>
        <v>100</v>
      </c>
    </row>
    <row r="403" spans="1:8" ht="31.5" x14ac:dyDescent="0.25">
      <c r="A403" s="95" t="s">
        <v>272</v>
      </c>
      <c r="B403" s="4" t="s">
        <v>383</v>
      </c>
      <c r="C403" s="4"/>
      <c r="D403" s="4"/>
      <c r="E403" s="4"/>
      <c r="F403" s="7">
        <f t="shared" ref="F403:G403" si="104">SUM(F404)</f>
        <v>31</v>
      </c>
      <c r="G403" s="7">
        <f t="shared" si="104"/>
        <v>31</v>
      </c>
      <c r="H403" s="9">
        <f t="shared" si="99"/>
        <v>100</v>
      </c>
    </row>
    <row r="404" spans="1:8" ht="31.5" x14ac:dyDescent="0.25">
      <c r="A404" s="95" t="s">
        <v>94</v>
      </c>
      <c r="B404" s="4" t="s">
        <v>383</v>
      </c>
      <c r="C404" s="4" t="s">
        <v>95</v>
      </c>
      <c r="D404" s="4" t="s">
        <v>10</v>
      </c>
      <c r="E404" s="4" t="s">
        <v>25</v>
      </c>
      <c r="F404" s="7">
        <f>SUM('4 ведомст'!G1347)</f>
        <v>31</v>
      </c>
      <c r="G404" s="7">
        <f>SUM('4 ведомст'!H1347)</f>
        <v>31</v>
      </c>
      <c r="H404" s="9">
        <f t="shared" si="99"/>
        <v>100</v>
      </c>
    </row>
    <row r="405" spans="1:8" ht="31.5" x14ac:dyDescent="0.25">
      <c r="A405" s="95" t="s">
        <v>33</v>
      </c>
      <c r="B405" s="4" t="s">
        <v>101</v>
      </c>
      <c r="C405" s="4"/>
      <c r="D405" s="4"/>
      <c r="E405" s="4"/>
      <c r="F405" s="7">
        <f>F406</f>
        <v>33300.9</v>
      </c>
      <c r="G405" s="7">
        <f>G406</f>
        <v>32935.300000000003</v>
      </c>
      <c r="H405" s="9">
        <f t="shared" si="99"/>
        <v>98.902131774216315</v>
      </c>
    </row>
    <row r="406" spans="1:8" x14ac:dyDescent="0.25">
      <c r="A406" s="95" t="s">
        <v>99</v>
      </c>
      <c r="B406" s="4" t="s">
        <v>102</v>
      </c>
      <c r="C406" s="4"/>
      <c r="D406" s="4"/>
      <c r="E406" s="4"/>
      <c r="F406" s="7">
        <f>F407+F408+F409</f>
        <v>33300.9</v>
      </c>
      <c r="G406" s="7">
        <f>G407+G408+G409</f>
        <v>32935.300000000003</v>
      </c>
      <c r="H406" s="9">
        <f t="shared" si="99"/>
        <v>98.902131774216315</v>
      </c>
    </row>
    <row r="407" spans="1:8" ht="63" x14ac:dyDescent="0.25">
      <c r="A407" s="95" t="s">
        <v>39</v>
      </c>
      <c r="B407" s="4" t="s">
        <v>102</v>
      </c>
      <c r="C407" s="4" t="s">
        <v>67</v>
      </c>
      <c r="D407" s="4" t="s">
        <v>10</v>
      </c>
      <c r="E407" s="4" t="s">
        <v>25</v>
      </c>
      <c r="F407" s="7">
        <f>SUM('4 ведомст'!G1350)</f>
        <v>27740.9</v>
      </c>
      <c r="G407" s="7">
        <f>SUM('4 ведомст'!H1350)</f>
        <v>27739.9</v>
      </c>
      <c r="H407" s="9">
        <f t="shared" si="99"/>
        <v>99.99639521428648</v>
      </c>
    </row>
    <row r="408" spans="1:8" ht="31.5" x14ac:dyDescent="0.25">
      <c r="A408" s="95" t="s">
        <v>40</v>
      </c>
      <c r="B408" s="4" t="s">
        <v>102</v>
      </c>
      <c r="C408" s="4" t="s">
        <v>69</v>
      </c>
      <c r="D408" s="4" t="s">
        <v>10</v>
      </c>
      <c r="E408" s="4" t="s">
        <v>25</v>
      </c>
      <c r="F408" s="7">
        <f>SUM('4 ведомст'!G1351)</f>
        <v>5309.1</v>
      </c>
      <c r="G408" s="7">
        <f>SUM('4 ведомст'!H1351)</f>
        <v>4944.5</v>
      </c>
      <c r="H408" s="9">
        <f t="shared" si="99"/>
        <v>93.132546005914364</v>
      </c>
    </row>
    <row r="409" spans="1:8" x14ac:dyDescent="0.25">
      <c r="A409" s="95" t="s">
        <v>17</v>
      </c>
      <c r="B409" s="4" t="s">
        <v>102</v>
      </c>
      <c r="C409" s="4" t="s">
        <v>74</v>
      </c>
      <c r="D409" s="4" t="s">
        <v>10</v>
      </c>
      <c r="E409" s="4" t="s">
        <v>25</v>
      </c>
      <c r="F409" s="7">
        <f>SUM('4 ведомст'!G1352)</f>
        <v>250.9</v>
      </c>
      <c r="G409" s="7">
        <f>SUM('4 ведомст'!H1352)</f>
        <v>250.9</v>
      </c>
      <c r="H409" s="9">
        <f t="shared" si="99"/>
        <v>100</v>
      </c>
    </row>
    <row r="410" spans="1:8" x14ac:dyDescent="0.25">
      <c r="A410" s="95" t="s">
        <v>89</v>
      </c>
      <c r="B410" s="4" t="s">
        <v>90</v>
      </c>
      <c r="C410" s="4"/>
      <c r="D410" s="4"/>
      <c r="E410" s="4"/>
      <c r="F410" s="7">
        <f>F411+F414</f>
        <v>152736.20000000001</v>
      </c>
      <c r="G410" s="7">
        <f t="shared" ref="G410" si="105">G411+G414</f>
        <v>152736.20000000001</v>
      </c>
      <c r="H410" s="9">
        <f t="shared" si="99"/>
        <v>100</v>
      </c>
    </row>
    <row r="411" spans="1:8" ht="47.25" x14ac:dyDescent="0.25">
      <c r="A411" s="95" t="s">
        <v>20</v>
      </c>
      <c r="B411" s="4" t="s">
        <v>91</v>
      </c>
      <c r="C411" s="4"/>
      <c r="D411" s="4"/>
      <c r="E411" s="4"/>
      <c r="F411" s="7">
        <f t="shared" ref="F411:G412" si="106">F412</f>
        <v>152648.20000000001</v>
      </c>
      <c r="G411" s="7">
        <f t="shared" si="106"/>
        <v>152648.20000000001</v>
      </c>
      <c r="H411" s="9">
        <f t="shared" si="99"/>
        <v>100</v>
      </c>
    </row>
    <row r="412" spans="1:8" x14ac:dyDescent="0.25">
      <c r="A412" s="95" t="s">
        <v>92</v>
      </c>
      <c r="B412" s="4" t="s">
        <v>93</v>
      </c>
      <c r="C412" s="4"/>
      <c r="D412" s="4"/>
      <c r="E412" s="4"/>
      <c r="F412" s="7">
        <f t="shared" si="106"/>
        <v>152648.20000000001</v>
      </c>
      <c r="G412" s="7">
        <f t="shared" si="106"/>
        <v>152648.20000000001</v>
      </c>
      <c r="H412" s="9">
        <f t="shared" si="99"/>
        <v>100</v>
      </c>
    </row>
    <row r="413" spans="1:8" ht="31.5" x14ac:dyDescent="0.25">
      <c r="A413" s="95" t="s">
        <v>94</v>
      </c>
      <c r="B413" s="4" t="s">
        <v>93</v>
      </c>
      <c r="C413" s="4" t="s">
        <v>95</v>
      </c>
      <c r="D413" s="4" t="s">
        <v>86</v>
      </c>
      <c r="E413" s="4" t="s">
        <v>42</v>
      </c>
      <c r="F413" s="7">
        <f>SUM('4 ведомст'!G1267)</f>
        <v>152648.20000000001</v>
      </c>
      <c r="G413" s="7">
        <f>SUM('4 ведомст'!H1267)</f>
        <v>152648.20000000001</v>
      </c>
      <c r="H413" s="9">
        <f t="shared" si="99"/>
        <v>100</v>
      </c>
    </row>
    <row r="414" spans="1:8" ht="31.5" x14ac:dyDescent="0.25">
      <c r="A414" s="161" t="s">
        <v>272</v>
      </c>
      <c r="B414" s="4" t="s">
        <v>968</v>
      </c>
      <c r="C414" s="4"/>
      <c r="D414" s="4"/>
      <c r="E414" s="4"/>
      <c r="F414" s="7">
        <f>F415</f>
        <v>88</v>
      </c>
      <c r="G414" s="7">
        <f t="shared" ref="G414" si="107">G415</f>
        <v>88</v>
      </c>
      <c r="H414" s="9">
        <f t="shared" si="99"/>
        <v>100</v>
      </c>
    </row>
    <row r="415" spans="1:8" x14ac:dyDescent="0.25">
      <c r="A415" s="161" t="s">
        <v>92</v>
      </c>
      <c r="B415" s="4" t="s">
        <v>969</v>
      </c>
      <c r="C415" s="4"/>
      <c r="D415" s="4"/>
      <c r="E415" s="4"/>
      <c r="F415" s="7">
        <f>F416</f>
        <v>88</v>
      </c>
      <c r="G415" s="7">
        <f t="shared" ref="G415" si="108">G416</f>
        <v>88</v>
      </c>
      <c r="H415" s="9">
        <f t="shared" si="99"/>
        <v>100</v>
      </c>
    </row>
    <row r="416" spans="1:8" ht="31.5" x14ac:dyDescent="0.25">
      <c r="A416" s="161" t="s">
        <v>94</v>
      </c>
      <c r="B416" s="4" t="s">
        <v>969</v>
      </c>
      <c r="C416" s="4" t="s">
        <v>95</v>
      </c>
      <c r="D416" s="4" t="s">
        <v>86</v>
      </c>
      <c r="E416" s="4" t="s">
        <v>42</v>
      </c>
      <c r="F416" s="7">
        <f>'4 ведомст'!G1270</f>
        <v>88</v>
      </c>
      <c r="G416" s="7">
        <f>'4 ведомст'!H1270</f>
        <v>88</v>
      </c>
      <c r="H416" s="9">
        <f t="shared" si="99"/>
        <v>100</v>
      </c>
    </row>
    <row r="417" spans="1:8" ht="31.5" x14ac:dyDescent="0.25">
      <c r="A417" s="95" t="s">
        <v>104</v>
      </c>
      <c r="B417" s="4" t="s">
        <v>105</v>
      </c>
      <c r="C417" s="4"/>
      <c r="D417" s="4"/>
      <c r="E417" s="4"/>
      <c r="F417" s="7">
        <f t="shared" ref="F417:G418" si="109">F418</f>
        <v>80009.900000000009</v>
      </c>
      <c r="G417" s="7">
        <f t="shared" si="109"/>
        <v>79587.100000000006</v>
      </c>
      <c r="H417" s="9">
        <f t="shared" si="99"/>
        <v>99.471565393782512</v>
      </c>
    </row>
    <row r="418" spans="1:8" ht="31.5" x14ac:dyDescent="0.25">
      <c r="A418" s="95" t="s">
        <v>33</v>
      </c>
      <c r="B418" s="4" t="s">
        <v>106</v>
      </c>
      <c r="C418" s="4"/>
      <c r="D418" s="4"/>
      <c r="E418" s="4"/>
      <c r="F418" s="7">
        <f t="shared" si="109"/>
        <v>80009.900000000009</v>
      </c>
      <c r="G418" s="7">
        <f t="shared" si="109"/>
        <v>79587.100000000006</v>
      </c>
      <c r="H418" s="9">
        <f t="shared" si="99"/>
        <v>99.471565393782512</v>
      </c>
    </row>
    <row r="419" spans="1:8" x14ac:dyDescent="0.25">
      <c r="A419" s="95" t="s">
        <v>107</v>
      </c>
      <c r="B419" s="4" t="s">
        <v>108</v>
      </c>
      <c r="C419" s="4"/>
      <c r="D419" s="4"/>
      <c r="E419" s="4"/>
      <c r="F419" s="7">
        <f>F420+F421+F422</f>
        <v>80009.900000000009</v>
      </c>
      <c r="G419" s="7">
        <f>G420+G421+G422</f>
        <v>79587.100000000006</v>
      </c>
      <c r="H419" s="9">
        <f t="shared" si="99"/>
        <v>99.471565393782512</v>
      </c>
    </row>
    <row r="420" spans="1:8" ht="63" x14ac:dyDescent="0.25">
      <c r="A420" s="95" t="s">
        <v>39</v>
      </c>
      <c r="B420" s="4" t="s">
        <v>108</v>
      </c>
      <c r="C420" s="4" t="s">
        <v>67</v>
      </c>
      <c r="D420" s="4" t="s">
        <v>10</v>
      </c>
      <c r="E420" s="4" t="s">
        <v>25</v>
      </c>
      <c r="F420" s="7">
        <f>SUM('4 ведомст'!G1356)</f>
        <v>71867.3</v>
      </c>
      <c r="G420" s="7">
        <f>SUM('4 ведомст'!H1356)</f>
        <v>71859</v>
      </c>
      <c r="H420" s="9">
        <f t="shared" si="99"/>
        <v>99.988450936656861</v>
      </c>
    </row>
    <row r="421" spans="1:8" ht="31.5" x14ac:dyDescent="0.25">
      <c r="A421" s="95" t="s">
        <v>40</v>
      </c>
      <c r="B421" s="4" t="s">
        <v>108</v>
      </c>
      <c r="C421" s="4" t="s">
        <v>69</v>
      </c>
      <c r="D421" s="4" t="s">
        <v>10</v>
      </c>
      <c r="E421" s="4" t="s">
        <v>25</v>
      </c>
      <c r="F421" s="7">
        <f>SUM('4 ведомст'!G1357)</f>
        <v>7694.6</v>
      </c>
      <c r="G421" s="7">
        <f>SUM('4 ведомст'!H1357)</f>
        <v>7280.1</v>
      </c>
      <c r="H421" s="9">
        <f t="shared" si="99"/>
        <v>94.613105294622201</v>
      </c>
    </row>
    <row r="422" spans="1:8" x14ac:dyDescent="0.25">
      <c r="A422" s="95" t="s">
        <v>17</v>
      </c>
      <c r="B422" s="4" t="s">
        <v>108</v>
      </c>
      <c r="C422" s="4" t="s">
        <v>74</v>
      </c>
      <c r="D422" s="4" t="s">
        <v>10</v>
      </c>
      <c r="E422" s="4" t="s">
        <v>25</v>
      </c>
      <c r="F422" s="7">
        <f>SUM('4 ведомст'!G1358)</f>
        <v>448</v>
      </c>
      <c r="G422" s="7">
        <f>SUM('4 ведомст'!H1358)</f>
        <v>448</v>
      </c>
      <c r="H422" s="9">
        <f t="shared" si="99"/>
        <v>100</v>
      </c>
    </row>
    <row r="423" spans="1:8" ht="31.5" x14ac:dyDescent="0.25">
      <c r="A423" s="95" t="s">
        <v>109</v>
      </c>
      <c r="B423" s="4" t="s">
        <v>110</v>
      </c>
      <c r="C423" s="4"/>
      <c r="D423" s="4"/>
      <c r="E423" s="4"/>
      <c r="F423" s="7">
        <f t="shared" ref="F423:G425" si="110">F424</f>
        <v>17485.8</v>
      </c>
      <c r="G423" s="7">
        <f t="shared" si="110"/>
        <v>17485.8</v>
      </c>
      <c r="H423" s="9">
        <f t="shared" si="99"/>
        <v>100</v>
      </c>
    </row>
    <row r="424" spans="1:8" ht="47.25" x14ac:dyDescent="0.25">
      <c r="A424" s="95" t="s">
        <v>20</v>
      </c>
      <c r="B424" s="4" t="s">
        <v>111</v>
      </c>
      <c r="C424" s="4"/>
      <c r="D424" s="4"/>
      <c r="E424" s="4"/>
      <c r="F424" s="7">
        <f t="shared" si="110"/>
        <v>17485.8</v>
      </c>
      <c r="G424" s="7">
        <f t="shared" si="110"/>
        <v>17485.8</v>
      </c>
      <c r="H424" s="9">
        <f t="shared" si="99"/>
        <v>100</v>
      </c>
    </row>
    <row r="425" spans="1:8" x14ac:dyDescent="0.25">
      <c r="A425" s="95" t="s">
        <v>112</v>
      </c>
      <c r="B425" s="4" t="s">
        <v>113</v>
      </c>
      <c r="C425" s="4"/>
      <c r="D425" s="4"/>
      <c r="E425" s="4"/>
      <c r="F425" s="7">
        <f t="shared" si="110"/>
        <v>17485.8</v>
      </c>
      <c r="G425" s="7">
        <f t="shared" si="110"/>
        <v>17485.8</v>
      </c>
      <c r="H425" s="9">
        <f t="shared" si="99"/>
        <v>100</v>
      </c>
    </row>
    <row r="426" spans="1:8" ht="31.5" x14ac:dyDescent="0.25">
      <c r="A426" s="95" t="s">
        <v>94</v>
      </c>
      <c r="B426" s="4" t="s">
        <v>113</v>
      </c>
      <c r="C426" s="4" t="s">
        <v>95</v>
      </c>
      <c r="D426" s="4" t="s">
        <v>10</v>
      </c>
      <c r="E426" s="4" t="s">
        <v>25</v>
      </c>
      <c r="F426" s="7">
        <f>SUM('4 ведомст'!G1362)</f>
        <v>17485.8</v>
      </c>
      <c r="G426" s="7">
        <f>SUM('4 ведомст'!H1362)</f>
        <v>17485.8</v>
      </c>
      <c r="H426" s="9">
        <f t="shared" si="99"/>
        <v>100</v>
      </c>
    </row>
    <row r="427" spans="1:8" x14ac:dyDescent="0.25">
      <c r="A427" s="95" t="s">
        <v>122</v>
      </c>
      <c r="B427" s="4" t="s">
        <v>123</v>
      </c>
      <c r="C427" s="4"/>
      <c r="D427" s="4"/>
      <c r="E427" s="4"/>
      <c r="F427" s="7">
        <f>F428+F444+F455</f>
        <v>13890.3</v>
      </c>
      <c r="G427" s="7">
        <f t="shared" ref="G427" si="111">G428+G444+G455</f>
        <v>13859.3</v>
      </c>
      <c r="H427" s="9">
        <f t="shared" si="99"/>
        <v>99.776822674816231</v>
      </c>
    </row>
    <row r="428" spans="1:8" x14ac:dyDescent="0.25">
      <c r="A428" s="95" t="s">
        <v>26</v>
      </c>
      <c r="B428" s="4" t="s">
        <v>311</v>
      </c>
      <c r="C428" s="4"/>
      <c r="D428" s="4"/>
      <c r="E428" s="4"/>
      <c r="F428" s="7">
        <f>SUM(F429+F431+F435+F439)+F437</f>
        <v>13890.3</v>
      </c>
      <c r="G428" s="7">
        <f t="shared" ref="G428" si="112">SUM(G429+G431+G435+G439)+G437+G455</f>
        <v>13859.3</v>
      </c>
      <c r="H428" s="9">
        <f t="shared" si="99"/>
        <v>99.776822674816231</v>
      </c>
    </row>
    <row r="429" spans="1:8" x14ac:dyDescent="0.25">
      <c r="A429" s="95" t="s">
        <v>92</v>
      </c>
      <c r="B429" s="4" t="s">
        <v>525</v>
      </c>
      <c r="C429" s="4"/>
      <c r="D429" s="4"/>
      <c r="E429" s="4"/>
      <c r="F429" s="7">
        <f>SUM(F430)</f>
        <v>565</v>
      </c>
      <c r="G429" s="7">
        <f t="shared" ref="G429" si="113">SUM(G430)</f>
        <v>565</v>
      </c>
      <c r="H429" s="9">
        <f t="shared" si="99"/>
        <v>100</v>
      </c>
    </row>
    <row r="430" spans="1:8" ht="31.5" x14ac:dyDescent="0.25">
      <c r="A430" s="95" t="s">
        <v>94</v>
      </c>
      <c r="B430" s="4" t="s">
        <v>525</v>
      </c>
      <c r="C430" s="4" t="s">
        <v>95</v>
      </c>
      <c r="D430" s="4" t="s">
        <v>86</v>
      </c>
      <c r="E430" s="4" t="s">
        <v>42</v>
      </c>
      <c r="F430" s="7">
        <f>SUM('4 ведомст'!G1274)</f>
        <v>565</v>
      </c>
      <c r="G430" s="7">
        <f>SUM('4 ведомст'!H1274)</f>
        <v>565</v>
      </c>
      <c r="H430" s="9">
        <f t="shared" si="99"/>
        <v>100</v>
      </c>
    </row>
    <row r="431" spans="1:8" x14ac:dyDescent="0.25">
      <c r="A431" s="95" t="s">
        <v>99</v>
      </c>
      <c r="B431" s="4" t="s">
        <v>548</v>
      </c>
      <c r="C431" s="4"/>
      <c r="D431" s="4"/>
      <c r="E431" s="4"/>
      <c r="F431" s="7">
        <f>SUM(F432:F434)</f>
        <v>11226.3</v>
      </c>
      <c r="G431" s="7">
        <f t="shared" ref="G431" si="114">SUM(G432:G434)</f>
        <v>11195.3</v>
      </c>
      <c r="H431" s="9">
        <f t="shared" si="99"/>
        <v>99.723862715231192</v>
      </c>
    </row>
    <row r="432" spans="1:8" ht="31.5" x14ac:dyDescent="0.25">
      <c r="A432" s="95" t="s">
        <v>40</v>
      </c>
      <c r="B432" s="4" t="s">
        <v>548</v>
      </c>
      <c r="C432" s="4" t="s">
        <v>69</v>
      </c>
      <c r="D432" s="4" t="s">
        <v>10</v>
      </c>
      <c r="E432" s="4" t="s">
        <v>8</v>
      </c>
      <c r="F432" s="7">
        <f>SUM('4 ведомст'!G1413)</f>
        <v>3211.7</v>
      </c>
      <c r="G432" s="7">
        <f>SUM('4 ведомст'!H1413)</f>
        <v>3200.1</v>
      </c>
      <c r="H432" s="9">
        <f t="shared" si="99"/>
        <v>99.638820562319026</v>
      </c>
    </row>
    <row r="433" spans="1:8" x14ac:dyDescent="0.25">
      <c r="A433" s="144" t="s">
        <v>31</v>
      </c>
      <c r="B433" s="4" t="s">
        <v>919</v>
      </c>
      <c r="C433" s="4" t="s">
        <v>77</v>
      </c>
      <c r="D433" s="4" t="s">
        <v>10</v>
      </c>
      <c r="E433" s="4" t="s">
        <v>8</v>
      </c>
      <c r="F433" s="7">
        <f>SUM('4 ведомст'!G1414)</f>
        <v>103.5</v>
      </c>
      <c r="G433" s="7">
        <f>SUM('4 ведомст'!H1414)</f>
        <v>103.5</v>
      </c>
      <c r="H433" s="9">
        <f t="shared" si="99"/>
        <v>100</v>
      </c>
    </row>
    <row r="434" spans="1:8" ht="31.5" x14ac:dyDescent="0.25">
      <c r="A434" s="95" t="s">
        <v>94</v>
      </c>
      <c r="B434" s="4" t="s">
        <v>548</v>
      </c>
      <c r="C434" s="4" t="s">
        <v>95</v>
      </c>
      <c r="D434" s="4" t="s">
        <v>10</v>
      </c>
      <c r="E434" s="4" t="s">
        <v>8</v>
      </c>
      <c r="F434" s="7">
        <f>SUM('4 ведомст'!G1415)</f>
        <v>7911.1</v>
      </c>
      <c r="G434" s="7">
        <f>SUM('4 ведомст'!H1415)</f>
        <v>7891.7</v>
      </c>
      <c r="H434" s="9">
        <f t="shared" si="99"/>
        <v>99.754774936481653</v>
      </c>
    </row>
    <row r="435" spans="1:8" x14ac:dyDescent="0.25">
      <c r="A435" s="95" t="s">
        <v>387</v>
      </c>
      <c r="B435" s="4" t="s">
        <v>549</v>
      </c>
      <c r="C435" s="4"/>
      <c r="D435" s="4"/>
      <c r="E435" s="4"/>
      <c r="F435" s="7">
        <f>SUM(F436)</f>
        <v>183</v>
      </c>
      <c r="G435" s="7">
        <f t="shared" ref="G435" si="115">SUM(G436)</f>
        <v>183</v>
      </c>
      <c r="H435" s="9">
        <f t="shared" si="99"/>
        <v>100</v>
      </c>
    </row>
    <row r="436" spans="1:8" ht="31.5" x14ac:dyDescent="0.25">
      <c r="A436" s="95" t="s">
        <v>94</v>
      </c>
      <c r="B436" s="4" t="s">
        <v>549</v>
      </c>
      <c r="C436" s="4" t="s">
        <v>95</v>
      </c>
      <c r="D436" s="4" t="s">
        <v>10</v>
      </c>
      <c r="E436" s="4" t="s">
        <v>8</v>
      </c>
      <c r="F436" s="7">
        <f>SUM('4 ведомст'!G1417)</f>
        <v>183</v>
      </c>
      <c r="G436" s="7">
        <f>SUM('4 ведомст'!H1417)</f>
        <v>183</v>
      </c>
      <c r="H436" s="9">
        <f t="shared" si="99"/>
        <v>100</v>
      </c>
    </row>
    <row r="437" spans="1:8" x14ac:dyDescent="0.25">
      <c r="A437" s="95" t="s">
        <v>107</v>
      </c>
      <c r="B437" s="4" t="s">
        <v>608</v>
      </c>
      <c r="C437" s="4"/>
      <c r="D437" s="4"/>
      <c r="E437" s="4"/>
      <c r="F437" s="7">
        <f>SUM(F438)</f>
        <v>50</v>
      </c>
      <c r="G437" s="7">
        <f t="shared" ref="G437" si="116">SUM(G438)</f>
        <v>50</v>
      </c>
      <c r="H437" s="9">
        <f t="shared" si="99"/>
        <v>100</v>
      </c>
    </row>
    <row r="438" spans="1:8" ht="31.5" x14ac:dyDescent="0.25">
      <c r="A438" s="95" t="s">
        <v>40</v>
      </c>
      <c r="B438" s="4" t="s">
        <v>608</v>
      </c>
      <c r="C438" s="4" t="s">
        <v>69</v>
      </c>
      <c r="D438" s="4" t="s">
        <v>10</v>
      </c>
      <c r="E438" s="4" t="s">
        <v>8</v>
      </c>
      <c r="F438" s="7">
        <f>SUM('4 ведомст'!G1419)</f>
        <v>50</v>
      </c>
      <c r="G438" s="7">
        <f>SUM('4 ведомст'!H1419)</f>
        <v>50</v>
      </c>
      <c r="H438" s="9">
        <f t="shared" si="99"/>
        <v>100</v>
      </c>
    </row>
    <row r="439" spans="1:8" x14ac:dyDescent="0.25">
      <c r="A439" s="95" t="s">
        <v>369</v>
      </c>
      <c r="B439" s="4" t="s">
        <v>550</v>
      </c>
      <c r="C439" s="55"/>
      <c r="D439" s="4"/>
      <c r="E439" s="4"/>
      <c r="F439" s="7">
        <f>SUM(F440:F443)</f>
        <v>1866</v>
      </c>
      <c r="G439" s="7">
        <f t="shared" ref="G439" si="117">SUM(G440:G443)</f>
        <v>1866</v>
      </c>
      <c r="H439" s="9">
        <f t="shared" si="99"/>
        <v>100</v>
      </c>
    </row>
    <row r="440" spans="1:8" ht="63" hidden="1" x14ac:dyDescent="0.25">
      <c r="A440" s="95" t="s">
        <v>39</v>
      </c>
      <c r="B440" s="4" t="s">
        <v>550</v>
      </c>
      <c r="C440" s="4" t="s">
        <v>67</v>
      </c>
      <c r="D440" s="4" t="s">
        <v>10</v>
      </c>
      <c r="E440" s="4" t="s">
        <v>8</v>
      </c>
      <c r="F440" s="7">
        <f>SUM('4 ведомст'!G1421)</f>
        <v>0</v>
      </c>
      <c r="G440" s="7">
        <f>SUM('4 ведомст'!H1421)</f>
        <v>0</v>
      </c>
      <c r="H440" s="9" t="e">
        <f t="shared" si="99"/>
        <v>#DIV/0!</v>
      </c>
    </row>
    <row r="441" spans="1:8" ht="31.5" x14ac:dyDescent="0.25">
      <c r="A441" s="95" t="s">
        <v>40</v>
      </c>
      <c r="B441" s="4" t="s">
        <v>550</v>
      </c>
      <c r="C441" s="4" t="s">
        <v>69</v>
      </c>
      <c r="D441" s="4" t="s">
        <v>10</v>
      </c>
      <c r="E441" s="4" t="s">
        <v>8</v>
      </c>
      <c r="F441" s="7">
        <f>SUM('4 ведомст'!G1422)</f>
        <v>1693.5</v>
      </c>
      <c r="G441" s="7">
        <f>SUM('4 ведомст'!H1422)</f>
        <v>1693.5</v>
      </c>
      <c r="H441" s="9">
        <f t="shared" si="99"/>
        <v>100</v>
      </c>
    </row>
    <row r="442" spans="1:8" x14ac:dyDescent="0.25">
      <c r="A442" s="95" t="s">
        <v>31</v>
      </c>
      <c r="B442" s="4" t="s">
        <v>550</v>
      </c>
      <c r="C442" s="4" t="s">
        <v>77</v>
      </c>
      <c r="D442" s="4" t="s">
        <v>10</v>
      </c>
      <c r="E442" s="4" t="s">
        <v>8</v>
      </c>
      <c r="F442" s="7">
        <f>SUM('4 ведомст'!G1423)</f>
        <v>172.5</v>
      </c>
      <c r="G442" s="7">
        <f>SUM('4 ведомст'!H1423)</f>
        <v>172.5</v>
      </c>
      <c r="H442" s="9">
        <f t="shared" si="99"/>
        <v>100</v>
      </c>
    </row>
    <row r="443" spans="1:8" ht="31.5" x14ac:dyDescent="0.25">
      <c r="A443" s="154" t="s">
        <v>94</v>
      </c>
      <c r="B443" s="4" t="s">
        <v>550</v>
      </c>
      <c r="C443" s="4" t="s">
        <v>95</v>
      </c>
      <c r="D443" s="4" t="s">
        <v>10</v>
      </c>
      <c r="E443" s="4" t="s">
        <v>8</v>
      </c>
      <c r="F443" s="7">
        <f>SUM('4 ведомст'!G1424)</f>
        <v>0</v>
      </c>
      <c r="G443" s="7">
        <f>SUM('4 ведомст'!H1424)</f>
        <v>0</v>
      </c>
      <c r="H443" s="9" t="e">
        <f t="shared" si="99"/>
        <v>#DIV/0!</v>
      </c>
    </row>
    <row r="444" spans="1:8" hidden="1" x14ac:dyDescent="0.25">
      <c r="A444" s="95" t="s">
        <v>119</v>
      </c>
      <c r="B444" s="4" t="s">
        <v>367</v>
      </c>
      <c r="C444" s="4"/>
      <c r="D444" s="4"/>
      <c r="E444" s="4"/>
      <c r="F444" s="7">
        <f>SUM(F450)+F445</f>
        <v>0</v>
      </c>
      <c r="G444" s="7">
        <f t="shared" ref="G444" si="118">SUM(G450)+G445</f>
        <v>0</v>
      </c>
      <c r="H444" s="9" t="e">
        <f t="shared" si="99"/>
        <v>#DIV/0!</v>
      </c>
    </row>
    <row r="445" spans="1:8" ht="31.5" hidden="1" x14ac:dyDescent="0.25">
      <c r="A445" s="95" t="s">
        <v>217</v>
      </c>
      <c r="B445" s="4" t="s">
        <v>532</v>
      </c>
      <c r="C445" s="55"/>
      <c r="D445" s="4"/>
      <c r="E445" s="4"/>
      <c r="F445" s="7">
        <f>SUM(F446+F448)</f>
        <v>0</v>
      </c>
      <c r="G445" s="7">
        <f t="shared" ref="G445" si="119">SUM(G446+G448)</f>
        <v>0</v>
      </c>
      <c r="H445" s="9" t="e">
        <f t="shared" si="99"/>
        <v>#DIV/0!</v>
      </c>
    </row>
    <row r="446" spans="1:8" hidden="1" x14ac:dyDescent="0.25">
      <c r="A446" s="95" t="s">
        <v>99</v>
      </c>
      <c r="B446" s="4" t="s">
        <v>533</v>
      </c>
      <c r="C446" s="55"/>
      <c r="D446" s="4"/>
      <c r="E446" s="4"/>
      <c r="F446" s="7">
        <f>SUM(F447)</f>
        <v>0</v>
      </c>
      <c r="G446" s="7">
        <f t="shared" ref="G446" si="120">SUM(G447)</f>
        <v>0</v>
      </c>
      <c r="H446" s="9" t="e">
        <f t="shared" si="99"/>
        <v>#DIV/0!</v>
      </c>
    </row>
    <row r="447" spans="1:8" ht="31.5" hidden="1" x14ac:dyDescent="0.25">
      <c r="A447" s="95" t="s">
        <v>94</v>
      </c>
      <c r="B447" s="4" t="s">
        <v>533</v>
      </c>
      <c r="C447" s="4" t="s">
        <v>95</v>
      </c>
      <c r="D447" s="4" t="s">
        <v>10</v>
      </c>
      <c r="E447" s="4" t="s">
        <v>8</v>
      </c>
      <c r="F447" s="7">
        <f>SUM('4 ведомст'!G1430)</f>
        <v>0</v>
      </c>
      <c r="G447" s="7">
        <f>SUM('4 ведомст'!H1430)</f>
        <v>0</v>
      </c>
      <c r="H447" s="9" t="e">
        <f t="shared" si="99"/>
        <v>#DIV/0!</v>
      </c>
    </row>
    <row r="448" spans="1:8" hidden="1" x14ac:dyDescent="0.25">
      <c r="A448" s="95" t="s">
        <v>387</v>
      </c>
      <c r="B448" s="4" t="s">
        <v>535</v>
      </c>
      <c r="C448" s="4"/>
      <c r="D448" s="4"/>
      <c r="E448" s="4"/>
      <c r="F448" s="7">
        <f>SUM(F449)</f>
        <v>0</v>
      </c>
      <c r="G448" s="7">
        <f t="shared" ref="G448" si="121">SUM(G449)</f>
        <v>0</v>
      </c>
      <c r="H448" s="9" t="e">
        <f t="shared" si="99"/>
        <v>#DIV/0!</v>
      </c>
    </row>
    <row r="449" spans="1:8" ht="31.5" hidden="1" x14ac:dyDescent="0.25">
      <c r="A449" s="95" t="s">
        <v>94</v>
      </c>
      <c r="B449" s="4" t="s">
        <v>535</v>
      </c>
      <c r="C449" s="4" t="s">
        <v>95</v>
      </c>
      <c r="D449" s="4" t="s">
        <v>10</v>
      </c>
      <c r="E449" s="4" t="s">
        <v>8</v>
      </c>
      <c r="F449" s="7">
        <f>SUM('4 ведомст'!G1432)</f>
        <v>0</v>
      </c>
      <c r="G449" s="7">
        <f>SUM('4 ведомст'!H1432)</f>
        <v>0</v>
      </c>
      <c r="H449" s="9" t="e">
        <f t="shared" si="99"/>
        <v>#DIV/0!</v>
      </c>
    </row>
    <row r="450" spans="1:8" ht="31.5" hidden="1" x14ac:dyDescent="0.25">
      <c r="A450" s="95" t="s">
        <v>272</v>
      </c>
      <c r="B450" s="4" t="s">
        <v>534</v>
      </c>
      <c r="C450" s="4"/>
      <c r="D450" s="4"/>
      <c r="E450" s="4"/>
      <c r="F450" s="7">
        <f>SUM(F451)+F453</f>
        <v>0</v>
      </c>
      <c r="G450" s="7">
        <f t="shared" ref="G450" si="122">SUM(G451)+G453</f>
        <v>0</v>
      </c>
      <c r="H450" s="9" t="e">
        <f t="shared" si="99"/>
        <v>#DIV/0!</v>
      </c>
    </row>
    <row r="451" spans="1:8" hidden="1" x14ac:dyDescent="0.25">
      <c r="A451" s="95" t="s">
        <v>99</v>
      </c>
      <c r="B451" s="4" t="s">
        <v>368</v>
      </c>
      <c r="C451" s="4"/>
      <c r="D451" s="4"/>
      <c r="E451" s="4"/>
      <c r="F451" s="7">
        <f t="shared" ref="F451:G451" si="123">SUM(F452)</f>
        <v>0</v>
      </c>
      <c r="G451" s="7">
        <f t="shared" si="123"/>
        <v>0</v>
      </c>
      <c r="H451" s="9" t="e">
        <f t="shared" si="99"/>
        <v>#DIV/0!</v>
      </c>
    </row>
    <row r="452" spans="1:8" ht="31.5" hidden="1" x14ac:dyDescent="0.25">
      <c r="A452" s="95" t="s">
        <v>94</v>
      </c>
      <c r="B452" s="4" t="s">
        <v>368</v>
      </c>
      <c r="C452" s="4" t="s">
        <v>95</v>
      </c>
      <c r="D452" s="4" t="s">
        <v>10</v>
      </c>
      <c r="E452" s="4" t="s">
        <v>8</v>
      </c>
      <c r="F452" s="7">
        <f>SUM('4 ведомст'!G1435)</f>
        <v>0</v>
      </c>
      <c r="G452" s="7">
        <f>SUM('4 ведомст'!H1435)</f>
        <v>0</v>
      </c>
      <c r="H452" s="9" t="e">
        <f t="shared" si="99"/>
        <v>#DIV/0!</v>
      </c>
    </row>
    <row r="453" spans="1:8" hidden="1" x14ac:dyDescent="0.25">
      <c r="A453" s="95" t="s">
        <v>112</v>
      </c>
      <c r="B453" s="4" t="s">
        <v>388</v>
      </c>
      <c r="C453" s="4"/>
      <c r="D453" s="4"/>
      <c r="E453" s="4"/>
      <c r="F453" s="7">
        <f t="shared" ref="F453:G453" si="124">SUM(F454)</f>
        <v>0</v>
      </c>
      <c r="G453" s="7">
        <f t="shared" si="124"/>
        <v>0</v>
      </c>
      <c r="H453" s="9" t="e">
        <f t="shared" si="99"/>
        <v>#DIV/0!</v>
      </c>
    </row>
    <row r="454" spans="1:8" ht="31.5" hidden="1" x14ac:dyDescent="0.25">
      <c r="A454" s="95" t="s">
        <v>94</v>
      </c>
      <c r="B454" s="4" t="s">
        <v>388</v>
      </c>
      <c r="C454" s="4" t="s">
        <v>95</v>
      </c>
      <c r="D454" s="4" t="s">
        <v>10</v>
      </c>
      <c r="E454" s="4" t="s">
        <v>8</v>
      </c>
      <c r="F454" s="7">
        <f>SUM('4 ведомст'!G1437)</f>
        <v>0</v>
      </c>
      <c r="G454" s="7">
        <f>SUM('4 ведомст'!H1437)</f>
        <v>0</v>
      </c>
      <c r="H454" s="9" t="e">
        <f t="shared" si="99"/>
        <v>#DIV/0!</v>
      </c>
    </row>
    <row r="455" spans="1:8" hidden="1" x14ac:dyDescent="0.25">
      <c r="A455" s="95" t="s">
        <v>621</v>
      </c>
      <c r="B455" s="4" t="s">
        <v>680</v>
      </c>
      <c r="C455" s="4"/>
      <c r="D455" s="4"/>
      <c r="E455" s="4"/>
      <c r="F455" s="7">
        <f>SUM(F456)</f>
        <v>0</v>
      </c>
      <c r="G455" s="7">
        <f t="shared" ref="G455" si="125">SUM(G456)</f>
        <v>0</v>
      </c>
      <c r="H455" s="9" t="e">
        <f t="shared" ref="H455:H518" si="126">G455/F455*100</f>
        <v>#DIV/0!</v>
      </c>
    </row>
    <row r="456" spans="1:8" ht="31.5" hidden="1" x14ac:dyDescent="0.25">
      <c r="A456" s="95" t="s">
        <v>682</v>
      </c>
      <c r="B456" s="4" t="s">
        <v>681</v>
      </c>
      <c r="C456" s="4"/>
      <c r="D456" s="4"/>
      <c r="E456" s="4"/>
      <c r="F456" s="7">
        <f>SUM(F457)</f>
        <v>0</v>
      </c>
      <c r="G456" s="7">
        <f t="shared" ref="G456" si="127">SUM(G457)</f>
        <v>0</v>
      </c>
      <c r="H456" s="9" t="e">
        <f t="shared" si="126"/>
        <v>#DIV/0!</v>
      </c>
    </row>
    <row r="457" spans="1:8" hidden="1" x14ac:dyDescent="0.25">
      <c r="A457" s="95" t="s">
        <v>31</v>
      </c>
      <c r="B457" s="4" t="s">
        <v>681</v>
      </c>
      <c r="C457" s="4" t="s">
        <v>77</v>
      </c>
      <c r="D457" s="4" t="s">
        <v>10</v>
      </c>
      <c r="E457" s="4" t="s">
        <v>8</v>
      </c>
      <c r="F457" s="7">
        <f>SUM('4 ведомст'!G1427)</f>
        <v>0</v>
      </c>
      <c r="G457" s="7">
        <f>SUM('4 ведомст'!H1427)</f>
        <v>0</v>
      </c>
      <c r="H457" s="9" t="e">
        <f t="shared" si="126"/>
        <v>#DIV/0!</v>
      </c>
    </row>
    <row r="458" spans="1:8" ht="31.5" x14ac:dyDescent="0.25">
      <c r="A458" s="95" t="s">
        <v>124</v>
      </c>
      <c r="B458" s="4" t="s">
        <v>125</v>
      </c>
      <c r="C458" s="4"/>
      <c r="D458" s="4"/>
      <c r="E458" s="4"/>
      <c r="F458" s="7">
        <f>SUM(F459+F464+F471+F493+F486+F469+F500+F473+F478+F474)</f>
        <v>24001.4</v>
      </c>
      <c r="G458" s="7">
        <f t="shared" ref="G458" si="128">SUM(G459+G464+G471+G493+G486+G469+G500+G473+G478+G474)</f>
        <v>23501.500000000004</v>
      </c>
      <c r="H458" s="9">
        <f t="shared" si="126"/>
        <v>97.917204829718273</v>
      </c>
    </row>
    <row r="459" spans="1:8" x14ac:dyDescent="0.25">
      <c r="A459" s="95" t="s">
        <v>26</v>
      </c>
      <c r="B459" s="4" t="s">
        <v>312</v>
      </c>
      <c r="C459" s="4"/>
      <c r="D459" s="4"/>
      <c r="E459" s="4"/>
      <c r="F459" s="7">
        <f>SUM(F460+F462+F466)</f>
        <v>10541.2</v>
      </c>
      <c r="G459" s="7">
        <f t="shared" ref="G459" si="129">SUM(G460+G462+G466)</f>
        <v>10434.799999999999</v>
      </c>
      <c r="H459" s="9">
        <f t="shared" si="126"/>
        <v>98.990627253064162</v>
      </c>
    </row>
    <row r="460" spans="1:8" x14ac:dyDescent="0.25">
      <c r="A460" s="95" t="s">
        <v>99</v>
      </c>
      <c r="B460" s="4" t="s">
        <v>313</v>
      </c>
      <c r="C460" s="4"/>
      <c r="D460" s="4"/>
      <c r="E460" s="4"/>
      <c r="F460" s="7">
        <f>F461</f>
        <v>7711.2</v>
      </c>
      <c r="G460" s="7">
        <f>G461</f>
        <v>7604.9</v>
      </c>
      <c r="H460" s="9">
        <f t="shared" si="126"/>
        <v>98.621485631289545</v>
      </c>
    </row>
    <row r="461" spans="1:8" ht="31.5" x14ac:dyDescent="0.25">
      <c r="A461" s="95" t="s">
        <v>40</v>
      </c>
      <c r="B461" s="4" t="s">
        <v>313</v>
      </c>
      <c r="C461" s="4" t="s">
        <v>69</v>
      </c>
      <c r="D461" s="4" t="s">
        <v>10</v>
      </c>
      <c r="E461" s="4" t="s">
        <v>25</v>
      </c>
      <c r="F461" s="7">
        <f>SUM('4 ведомст'!G1366)</f>
        <v>7711.2</v>
      </c>
      <c r="G461" s="7">
        <f>SUM('4 ведомст'!H1366)</f>
        <v>7604.9</v>
      </c>
      <c r="H461" s="9">
        <f t="shared" si="126"/>
        <v>98.621485631289545</v>
      </c>
    </row>
    <row r="462" spans="1:8" x14ac:dyDescent="0.25">
      <c r="A462" s="95" t="s">
        <v>107</v>
      </c>
      <c r="B462" s="4" t="s">
        <v>314</v>
      </c>
      <c r="C462" s="4"/>
      <c r="D462" s="4"/>
      <c r="E462" s="4"/>
      <c r="F462" s="7">
        <f>SUM(F463)</f>
        <v>2830</v>
      </c>
      <c r="G462" s="7">
        <f>SUM(G463)</f>
        <v>2829.9</v>
      </c>
      <c r="H462" s="9">
        <f t="shared" si="126"/>
        <v>99.996466431095413</v>
      </c>
    </row>
    <row r="463" spans="1:8" ht="31.5" x14ac:dyDescent="0.25">
      <c r="A463" s="95" t="s">
        <v>40</v>
      </c>
      <c r="B463" s="4" t="s">
        <v>314</v>
      </c>
      <c r="C463" s="4" t="s">
        <v>69</v>
      </c>
      <c r="D463" s="4" t="s">
        <v>10</v>
      </c>
      <c r="E463" s="4" t="s">
        <v>25</v>
      </c>
      <c r="F463" s="7">
        <f>SUM('4 ведомст'!G1368)</f>
        <v>2830</v>
      </c>
      <c r="G463" s="7">
        <f>SUM('4 ведомст'!H1368)</f>
        <v>2829.9</v>
      </c>
      <c r="H463" s="9">
        <f t="shared" si="126"/>
        <v>99.996466431095413</v>
      </c>
    </row>
    <row r="464" spans="1:8" x14ac:dyDescent="0.25">
      <c r="A464" s="95" t="s">
        <v>369</v>
      </c>
      <c r="B464" s="4" t="s">
        <v>566</v>
      </c>
      <c r="C464" s="4"/>
      <c r="D464" s="4"/>
      <c r="E464" s="4"/>
      <c r="F464" s="7">
        <f>SUM(F465)</f>
        <v>452.5</v>
      </c>
      <c r="G464" s="7">
        <f t="shared" ref="G464" si="130">SUM(G465)</f>
        <v>452.5</v>
      </c>
      <c r="H464" s="9">
        <f t="shared" si="126"/>
        <v>100</v>
      </c>
    </row>
    <row r="465" spans="1:8" ht="31.5" x14ac:dyDescent="0.25">
      <c r="A465" s="95" t="s">
        <v>40</v>
      </c>
      <c r="B465" s="4" t="s">
        <v>566</v>
      </c>
      <c r="C465" s="4" t="s">
        <v>69</v>
      </c>
      <c r="D465" s="4" t="s">
        <v>10</v>
      </c>
      <c r="E465" s="4" t="s">
        <v>8</v>
      </c>
      <c r="F465" s="7">
        <f>SUM('4 ведомст'!G1441)</f>
        <v>452.5</v>
      </c>
      <c r="G465" s="7">
        <f>SUM('4 ведомст'!H1441)</f>
        <v>452.5</v>
      </c>
      <c r="H465" s="9">
        <f t="shared" si="126"/>
        <v>100</v>
      </c>
    </row>
    <row r="466" spans="1:8" ht="63" hidden="1" x14ac:dyDescent="0.25">
      <c r="A466" s="95" t="s">
        <v>560</v>
      </c>
      <c r="B466" s="4" t="s">
        <v>561</v>
      </c>
      <c r="C466" s="4"/>
      <c r="D466" s="4"/>
      <c r="E466" s="4"/>
      <c r="F466" s="7">
        <f>SUM(F467:F468)</f>
        <v>0</v>
      </c>
      <c r="G466" s="7">
        <f t="shared" ref="G466" si="131">SUM(G467:G468)</f>
        <v>0</v>
      </c>
      <c r="H466" s="9" t="e">
        <f t="shared" si="126"/>
        <v>#DIV/0!</v>
      </c>
    </row>
    <row r="467" spans="1:8" ht="31.5" hidden="1" x14ac:dyDescent="0.25">
      <c r="A467" s="95" t="s">
        <v>40</v>
      </c>
      <c r="B467" s="4" t="s">
        <v>561</v>
      </c>
      <c r="C467" s="4" t="s">
        <v>69</v>
      </c>
      <c r="D467" s="4" t="s">
        <v>10</v>
      </c>
      <c r="E467" s="4" t="s">
        <v>25</v>
      </c>
      <c r="F467" s="7">
        <f>SUM('4 ведомст'!G1372)</f>
        <v>0</v>
      </c>
      <c r="G467" s="7">
        <f>SUM('4 ведомст'!H1372)</f>
        <v>0</v>
      </c>
      <c r="H467" s="9" t="e">
        <f t="shared" si="126"/>
        <v>#DIV/0!</v>
      </c>
    </row>
    <row r="468" spans="1:8" ht="31.5" hidden="1" x14ac:dyDescent="0.25">
      <c r="A468" s="95" t="s">
        <v>94</v>
      </c>
      <c r="B468" s="4" t="s">
        <v>561</v>
      </c>
      <c r="C468" s="4" t="s">
        <v>95</v>
      </c>
      <c r="D468" s="4" t="s">
        <v>10</v>
      </c>
      <c r="E468" s="4" t="s">
        <v>25</v>
      </c>
      <c r="F468" s="7">
        <f>SUM('4 ведомст'!G1373)</f>
        <v>0</v>
      </c>
      <c r="G468" s="7">
        <f>SUM('4 ведомст'!H1373)</f>
        <v>0</v>
      </c>
      <c r="H468" s="9" t="e">
        <f t="shared" si="126"/>
        <v>#DIV/0!</v>
      </c>
    </row>
    <row r="469" spans="1:8" ht="31.5" x14ac:dyDescent="0.25">
      <c r="A469" s="95" t="s">
        <v>679</v>
      </c>
      <c r="B469" s="104" t="s">
        <v>874</v>
      </c>
      <c r="C469" s="4"/>
      <c r="D469" s="4"/>
      <c r="E469" s="4"/>
      <c r="F469" s="7">
        <f>SUM(F470)</f>
        <v>0</v>
      </c>
      <c r="G469" s="7">
        <f t="shared" ref="G469" si="132">SUM(G470)</f>
        <v>0</v>
      </c>
      <c r="H469" s="9" t="e">
        <f t="shared" si="126"/>
        <v>#DIV/0!</v>
      </c>
    </row>
    <row r="470" spans="1:8" ht="31.5" x14ac:dyDescent="0.25">
      <c r="A470" s="95" t="s">
        <v>94</v>
      </c>
      <c r="B470" s="104" t="s">
        <v>874</v>
      </c>
      <c r="C470" s="4" t="s">
        <v>95</v>
      </c>
      <c r="D470" s="4" t="s">
        <v>86</v>
      </c>
      <c r="E470" s="4" t="s">
        <v>42</v>
      </c>
      <c r="F470" s="7">
        <f>SUM('4 ведомст'!G1278)</f>
        <v>0</v>
      </c>
      <c r="G470" s="7">
        <f>SUM('4 ведомст'!H1278)</f>
        <v>0</v>
      </c>
      <c r="H470" s="9" t="e">
        <f t="shared" si="126"/>
        <v>#DIV/0!</v>
      </c>
    </row>
    <row r="471" spans="1:8" ht="47.25" x14ac:dyDescent="0.25">
      <c r="A471" s="95" t="s">
        <v>625</v>
      </c>
      <c r="B471" s="4" t="s">
        <v>607</v>
      </c>
      <c r="C471" s="4"/>
      <c r="D471" s="4"/>
      <c r="E471" s="4"/>
      <c r="F471" s="7">
        <f>SUM(F472)</f>
        <v>712.6</v>
      </c>
      <c r="G471" s="7">
        <f t="shared" ref="G471" si="133">SUM(G472)</f>
        <v>712.6</v>
      </c>
      <c r="H471" s="9">
        <f t="shared" si="126"/>
        <v>100</v>
      </c>
    </row>
    <row r="472" spans="1:8" ht="31.5" x14ac:dyDescent="0.25">
      <c r="A472" s="95" t="s">
        <v>40</v>
      </c>
      <c r="B472" s="4" t="s">
        <v>607</v>
      </c>
      <c r="C472" s="4" t="s">
        <v>69</v>
      </c>
      <c r="D472" s="4" t="s">
        <v>10</v>
      </c>
      <c r="E472" s="4" t="s">
        <v>25</v>
      </c>
      <c r="F472" s="7">
        <f>SUM('4 ведомст'!G1375)</f>
        <v>712.6</v>
      </c>
      <c r="G472" s="7">
        <f>SUM('4 ведомст'!H1375)</f>
        <v>712.6</v>
      </c>
      <c r="H472" s="9">
        <f t="shared" si="126"/>
        <v>100</v>
      </c>
    </row>
    <row r="473" spans="1:8" ht="31.5" hidden="1" x14ac:dyDescent="0.25">
      <c r="A473" s="95" t="s">
        <v>663</v>
      </c>
      <c r="B473" s="4" t="s">
        <v>695</v>
      </c>
      <c r="C473" s="4"/>
      <c r="D473" s="4"/>
      <c r="E473" s="4"/>
      <c r="F473" s="7">
        <f>SUM('4 ведомст'!G1376)</f>
        <v>1617.6</v>
      </c>
      <c r="G473" s="7">
        <f>SUM('4 ведомст'!H1376)</f>
        <v>1305.4000000000001</v>
      </c>
      <c r="H473" s="9">
        <f t="shared" si="126"/>
        <v>80.699802176063315</v>
      </c>
    </row>
    <row r="474" spans="1:8" x14ac:dyDescent="0.25">
      <c r="A474" s="95" t="s">
        <v>92</v>
      </c>
      <c r="B474" s="4" t="s">
        <v>729</v>
      </c>
      <c r="C474" s="4"/>
      <c r="D474" s="4"/>
      <c r="E474" s="4"/>
      <c r="F474" s="7">
        <f>SUM(F475)</f>
        <v>1356.7</v>
      </c>
      <c r="G474" s="7">
        <f t="shared" ref="G474" si="134">SUM(G475)</f>
        <v>1356.7</v>
      </c>
      <c r="H474" s="9">
        <f t="shared" si="126"/>
        <v>100</v>
      </c>
    </row>
    <row r="475" spans="1:8" ht="31.5" x14ac:dyDescent="0.25">
      <c r="A475" s="95" t="s">
        <v>94</v>
      </c>
      <c r="B475" s="4" t="s">
        <v>729</v>
      </c>
      <c r="C475" s="4" t="s">
        <v>95</v>
      </c>
      <c r="D475" s="4" t="s">
        <v>86</v>
      </c>
      <c r="E475" s="4" t="s">
        <v>42</v>
      </c>
      <c r="F475" s="7">
        <f>SUM('4 ведомст'!G1281)</f>
        <v>1356.7</v>
      </c>
      <c r="G475" s="7">
        <f>SUM('4 ведомст'!H1281)</f>
        <v>1356.7</v>
      </c>
      <c r="H475" s="9">
        <f t="shared" si="126"/>
        <v>100</v>
      </c>
    </row>
    <row r="476" spans="1:8" x14ac:dyDescent="0.25">
      <c r="A476" s="95" t="s">
        <v>99</v>
      </c>
      <c r="B476" s="4" t="s">
        <v>696</v>
      </c>
      <c r="C476" s="4"/>
      <c r="D476" s="4"/>
      <c r="E476" s="4"/>
      <c r="F476" s="7">
        <f>SUM('4 ведомст'!G1377)</f>
        <v>1617.6</v>
      </c>
      <c r="G476" s="7">
        <f>SUM('4 ведомст'!H1377)</f>
        <v>1305.4000000000001</v>
      </c>
      <c r="H476" s="9">
        <f t="shared" si="126"/>
        <v>80.699802176063315</v>
      </c>
    </row>
    <row r="477" spans="1:8" ht="31.5" x14ac:dyDescent="0.25">
      <c r="A477" s="95" t="s">
        <v>94</v>
      </c>
      <c r="B477" s="4" t="s">
        <v>696</v>
      </c>
      <c r="C477" s="4" t="s">
        <v>95</v>
      </c>
      <c r="D477" s="4" t="s">
        <v>10</v>
      </c>
      <c r="E477" s="4" t="s">
        <v>25</v>
      </c>
      <c r="F477" s="7">
        <f>SUM('4 ведомст'!G1378)</f>
        <v>1617.6</v>
      </c>
      <c r="G477" s="7">
        <f>SUM('4 ведомст'!H1378)</f>
        <v>1305.4000000000001</v>
      </c>
      <c r="H477" s="9">
        <f t="shared" si="126"/>
        <v>80.699802176063315</v>
      </c>
    </row>
    <row r="478" spans="1:8" ht="31.5" x14ac:dyDescent="0.25">
      <c r="A478" s="95" t="s">
        <v>315</v>
      </c>
      <c r="B478" s="4" t="s">
        <v>316</v>
      </c>
      <c r="C478" s="4"/>
      <c r="D478" s="4"/>
      <c r="E478" s="4"/>
      <c r="F478" s="7">
        <f>F479+F481+F484</f>
        <v>290.5</v>
      </c>
      <c r="G478" s="7">
        <f t="shared" ref="G478" si="135">G479+G481+G484</f>
        <v>290.5</v>
      </c>
      <c r="H478" s="9">
        <f t="shared" si="126"/>
        <v>100</v>
      </c>
    </row>
    <row r="479" spans="1:8" x14ac:dyDescent="0.25">
      <c r="A479" s="95" t="s">
        <v>92</v>
      </c>
      <c r="B479" s="4" t="s">
        <v>317</v>
      </c>
      <c r="C479" s="4"/>
      <c r="D479" s="4"/>
      <c r="E479" s="4"/>
      <c r="F479" s="7">
        <f>F480</f>
        <v>290.5</v>
      </c>
      <c r="G479" s="7">
        <f>G480</f>
        <v>290.5</v>
      </c>
      <c r="H479" s="9">
        <f t="shared" si="126"/>
        <v>100</v>
      </c>
    </row>
    <row r="480" spans="1:8" ht="31.5" x14ac:dyDescent="0.25">
      <c r="A480" s="95" t="s">
        <v>94</v>
      </c>
      <c r="B480" s="4" t="s">
        <v>317</v>
      </c>
      <c r="C480" s="4" t="s">
        <v>95</v>
      </c>
      <c r="D480" s="4" t="s">
        <v>86</v>
      </c>
      <c r="E480" s="4" t="s">
        <v>42</v>
      </c>
      <c r="F480" s="7">
        <f>SUM('4 ведомст'!G1284)</f>
        <v>290.5</v>
      </c>
      <c r="G480" s="7">
        <f>SUM('4 ведомст'!H1284)</f>
        <v>290.5</v>
      </c>
      <c r="H480" s="9">
        <f t="shared" si="126"/>
        <v>100</v>
      </c>
    </row>
    <row r="481" spans="1:8" hidden="1" x14ac:dyDescent="0.25">
      <c r="A481" s="95" t="s">
        <v>99</v>
      </c>
      <c r="B481" s="4" t="s">
        <v>322</v>
      </c>
      <c r="C481" s="4"/>
      <c r="D481" s="4"/>
      <c r="E481" s="4"/>
      <c r="F481" s="7">
        <f>F483+F482</f>
        <v>0</v>
      </c>
      <c r="G481" s="7">
        <f>G483+G482</f>
        <v>0</v>
      </c>
      <c r="H481" s="9" t="e">
        <f t="shared" si="126"/>
        <v>#DIV/0!</v>
      </c>
    </row>
    <row r="482" spans="1:8" ht="31.5" hidden="1" x14ac:dyDescent="0.25">
      <c r="A482" s="95" t="s">
        <v>94</v>
      </c>
      <c r="B482" s="4" t="s">
        <v>322</v>
      </c>
      <c r="C482" s="4" t="s">
        <v>95</v>
      </c>
      <c r="D482" s="4" t="s">
        <v>10</v>
      </c>
      <c r="E482" s="4" t="s">
        <v>25</v>
      </c>
      <c r="F482" s="7">
        <f>SUM('4 ведомст'!G1381)</f>
        <v>0</v>
      </c>
      <c r="G482" s="7">
        <f>SUM('4 ведомст'!H1381)</f>
        <v>0</v>
      </c>
      <c r="H482" s="9" t="e">
        <f t="shared" si="126"/>
        <v>#DIV/0!</v>
      </c>
    </row>
    <row r="483" spans="1:8" ht="31.5" hidden="1" x14ac:dyDescent="0.25">
      <c r="A483" s="95" t="s">
        <v>94</v>
      </c>
      <c r="B483" s="4" t="s">
        <v>322</v>
      </c>
      <c r="C483" s="4" t="s">
        <v>95</v>
      </c>
      <c r="D483" s="4" t="s">
        <v>10</v>
      </c>
      <c r="E483" s="4" t="s">
        <v>8</v>
      </c>
      <c r="F483" s="7">
        <v>0</v>
      </c>
      <c r="G483" s="7">
        <v>0</v>
      </c>
      <c r="H483" s="9" t="e">
        <f t="shared" si="126"/>
        <v>#DIV/0!</v>
      </c>
    </row>
    <row r="484" spans="1:8" hidden="1" x14ac:dyDescent="0.25">
      <c r="A484" s="95" t="s">
        <v>112</v>
      </c>
      <c r="B484" s="4" t="s">
        <v>725</v>
      </c>
      <c r="C484" s="4"/>
      <c r="D484" s="4"/>
      <c r="E484" s="4"/>
      <c r="F484" s="7">
        <f>SUM('4 ведомст'!G1382)</f>
        <v>0</v>
      </c>
      <c r="G484" s="7">
        <f>SUM('4 ведомст'!H1382)</f>
        <v>0</v>
      </c>
      <c r="H484" s="9" t="e">
        <f t="shared" si="126"/>
        <v>#DIV/0!</v>
      </c>
    </row>
    <row r="485" spans="1:8" ht="31.5" hidden="1" x14ac:dyDescent="0.25">
      <c r="A485" s="95" t="s">
        <v>94</v>
      </c>
      <c r="B485" s="4" t="s">
        <v>725</v>
      </c>
      <c r="C485" s="4" t="s">
        <v>95</v>
      </c>
      <c r="D485" s="4" t="s">
        <v>10</v>
      </c>
      <c r="E485" s="4" t="s">
        <v>25</v>
      </c>
      <c r="F485" s="7">
        <f>SUM('4 ведомст'!G1383)</f>
        <v>0</v>
      </c>
      <c r="G485" s="7">
        <f>SUM('4 ведомст'!H1383)</f>
        <v>0</v>
      </c>
      <c r="H485" s="9" t="e">
        <f t="shared" si="126"/>
        <v>#DIV/0!</v>
      </c>
    </row>
    <row r="486" spans="1:8" ht="31.5" x14ac:dyDescent="0.25">
      <c r="A486" s="95" t="s">
        <v>217</v>
      </c>
      <c r="B486" s="4" t="s">
        <v>323</v>
      </c>
      <c r="C486" s="4"/>
      <c r="D486" s="4"/>
      <c r="E486" s="4"/>
      <c r="F486" s="7">
        <f>F487+F489+F491</f>
        <v>2629.3</v>
      </c>
      <c r="G486" s="7">
        <f t="shared" ref="G486" si="136">G487+G489+G491</f>
        <v>2627.9</v>
      </c>
      <c r="H486" s="9">
        <f t="shared" si="126"/>
        <v>99.946753888867761</v>
      </c>
    </row>
    <row r="487" spans="1:8" x14ac:dyDescent="0.25">
      <c r="A487" s="95" t="s">
        <v>92</v>
      </c>
      <c r="B487" s="4" t="s">
        <v>324</v>
      </c>
      <c r="C487" s="4"/>
      <c r="D487" s="4"/>
      <c r="E487" s="4"/>
      <c r="F487" s="7">
        <f>F488</f>
        <v>1005.9</v>
      </c>
      <c r="G487" s="7">
        <f>G488</f>
        <v>1005.9</v>
      </c>
      <c r="H487" s="9">
        <f t="shared" si="126"/>
        <v>100</v>
      </c>
    </row>
    <row r="488" spans="1:8" ht="31.5" x14ac:dyDescent="0.25">
      <c r="A488" s="95" t="s">
        <v>94</v>
      </c>
      <c r="B488" s="4" t="s">
        <v>324</v>
      </c>
      <c r="C488" s="4" t="s">
        <v>95</v>
      </c>
      <c r="D488" s="4" t="s">
        <v>86</v>
      </c>
      <c r="E488" s="4" t="s">
        <v>42</v>
      </c>
      <c r="F488" s="7">
        <f>SUM('4 ведомст'!G1287)</f>
        <v>1005.9</v>
      </c>
      <c r="G488" s="7">
        <f>SUM('4 ведомст'!H1287)</f>
        <v>1005.9</v>
      </c>
      <c r="H488" s="9">
        <f t="shared" si="126"/>
        <v>100</v>
      </c>
    </row>
    <row r="489" spans="1:8" x14ac:dyDescent="0.25">
      <c r="A489" s="95" t="s">
        <v>99</v>
      </c>
      <c r="B489" s="4" t="s">
        <v>325</v>
      </c>
      <c r="C489" s="4"/>
      <c r="D489" s="4"/>
      <c r="E489" s="4"/>
      <c r="F489" s="7">
        <f>F490</f>
        <v>1500.9</v>
      </c>
      <c r="G489" s="7">
        <f>G490</f>
        <v>1499.5</v>
      </c>
      <c r="H489" s="9">
        <f t="shared" si="126"/>
        <v>99.906722633086815</v>
      </c>
    </row>
    <row r="490" spans="1:8" ht="31.5" x14ac:dyDescent="0.25">
      <c r="A490" s="95" t="s">
        <v>94</v>
      </c>
      <c r="B490" s="4" t="s">
        <v>325</v>
      </c>
      <c r="C490" s="4" t="s">
        <v>95</v>
      </c>
      <c r="D490" s="4" t="s">
        <v>10</v>
      </c>
      <c r="E490" s="4" t="s">
        <v>25</v>
      </c>
      <c r="F490" s="7">
        <f>SUM('4 ведомст'!G1386)</f>
        <v>1500.9</v>
      </c>
      <c r="G490" s="7">
        <f>SUM('4 ведомст'!H1386)</f>
        <v>1499.5</v>
      </c>
      <c r="H490" s="9">
        <f t="shared" si="126"/>
        <v>99.906722633086815</v>
      </c>
    </row>
    <row r="491" spans="1:8" x14ac:dyDescent="0.25">
      <c r="A491" s="95" t="s">
        <v>387</v>
      </c>
      <c r="B491" s="4" t="s">
        <v>564</v>
      </c>
      <c r="C491" s="4"/>
      <c r="D491" s="4"/>
      <c r="E491" s="4"/>
      <c r="F491" s="7">
        <f>SUM(F492)</f>
        <v>122.5</v>
      </c>
      <c r="G491" s="7">
        <f t="shared" ref="G491" si="137">SUM(G492)</f>
        <v>122.5</v>
      </c>
      <c r="H491" s="9">
        <f t="shared" si="126"/>
        <v>100</v>
      </c>
    </row>
    <row r="492" spans="1:8" ht="31.5" x14ac:dyDescent="0.25">
      <c r="A492" s="95" t="s">
        <v>94</v>
      </c>
      <c r="B492" s="4" t="s">
        <v>564</v>
      </c>
      <c r="C492" s="4" t="s">
        <v>95</v>
      </c>
      <c r="D492" s="4" t="s">
        <v>10</v>
      </c>
      <c r="E492" s="4" t="s">
        <v>25</v>
      </c>
      <c r="F492" s="7">
        <f>SUM('4 ведомст'!G1388)</f>
        <v>122.5</v>
      </c>
      <c r="G492" s="7">
        <f>SUM('4 ведомст'!H1388)</f>
        <v>122.5</v>
      </c>
      <c r="H492" s="9">
        <f t="shared" si="126"/>
        <v>100</v>
      </c>
    </row>
    <row r="493" spans="1:8" ht="31.5" x14ac:dyDescent="0.25">
      <c r="A493" s="95" t="s">
        <v>272</v>
      </c>
      <c r="B493" s="4" t="s">
        <v>318</v>
      </c>
      <c r="C493" s="4"/>
      <c r="D493" s="4"/>
      <c r="E493" s="4"/>
      <c r="F493" s="7">
        <f>SUM(F494+F496+F498)</f>
        <v>6401</v>
      </c>
      <c r="G493" s="7">
        <f>SUM(G494+G496+G498)</f>
        <v>6321.0999999999995</v>
      </c>
      <c r="H493" s="9">
        <f t="shared" si="126"/>
        <v>98.7517575378847</v>
      </c>
    </row>
    <row r="494" spans="1:8" x14ac:dyDescent="0.25">
      <c r="A494" s="95" t="s">
        <v>92</v>
      </c>
      <c r="B494" s="4" t="s">
        <v>319</v>
      </c>
      <c r="C494" s="4"/>
      <c r="D494" s="4"/>
      <c r="E494" s="4"/>
      <c r="F494" s="7">
        <f>F495</f>
        <v>1360.3</v>
      </c>
      <c r="G494" s="7">
        <f>G495</f>
        <v>1360.3</v>
      </c>
      <c r="H494" s="9">
        <f t="shared" si="126"/>
        <v>100</v>
      </c>
    </row>
    <row r="495" spans="1:8" ht="31.5" x14ac:dyDescent="0.25">
      <c r="A495" s="95" t="s">
        <v>94</v>
      </c>
      <c r="B495" s="4" t="s">
        <v>319</v>
      </c>
      <c r="C495" s="4" t="s">
        <v>95</v>
      </c>
      <c r="D495" s="4" t="s">
        <v>86</v>
      </c>
      <c r="E495" s="4" t="s">
        <v>42</v>
      </c>
      <c r="F495" s="7">
        <f>SUM('4 ведомст'!G1290)</f>
        <v>1360.3</v>
      </c>
      <c r="G495" s="7">
        <f>SUM('4 ведомст'!H1290)</f>
        <v>1360.3</v>
      </c>
      <c r="H495" s="9">
        <f t="shared" si="126"/>
        <v>100</v>
      </c>
    </row>
    <row r="496" spans="1:8" x14ac:dyDescent="0.25">
      <c r="A496" s="95" t="s">
        <v>99</v>
      </c>
      <c r="B496" s="4" t="s">
        <v>338</v>
      </c>
      <c r="C496" s="4"/>
      <c r="D496" s="4"/>
      <c r="E496" s="4"/>
      <c r="F496" s="7">
        <f>F497</f>
        <v>4992.8</v>
      </c>
      <c r="G496" s="7">
        <f>G497</f>
        <v>4912.8999999999996</v>
      </c>
      <c r="H496" s="9">
        <f t="shared" si="126"/>
        <v>98.399695561608695</v>
      </c>
    </row>
    <row r="497" spans="1:8" ht="31.5" x14ac:dyDescent="0.25">
      <c r="A497" s="95" t="s">
        <v>94</v>
      </c>
      <c r="B497" s="4" t="s">
        <v>338</v>
      </c>
      <c r="C497" s="4" t="s">
        <v>95</v>
      </c>
      <c r="D497" s="4" t="s">
        <v>10</v>
      </c>
      <c r="E497" s="4" t="s">
        <v>25</v>
      </c>
      <c r="F497" s="7">
        <f>SUM('4 ведомст'!G1391)</f>
        <v>4992.8</v>
      </c>
      <c r="G497" s="7">
        <f>SUM('4 ведомст'!H1391)</f>
        <v>4912.8999999999996</v>
      </c>
      <c r="H497" s="9">
        <f t="shared" si="126"/>
        <v>98.399695561608695</v>
      </c>
    </row>
    <row r="498" spans="1:8" x14ac:dyDescent="0.25">
      <c r="A498" s="95" t="s">
        <v>112</v>
      </c>
      <c r="B498" s="4" t="s">
        <v>392</v>
      </c>
      <c r="C498" s="4"/>
      <c r="D498" s="4"/>
      <c r="E498" s="4"/>
      <c r="F498" s="7">
        <f>SUM(F499)</f>
        <v>47.9</v>
      </c>
      <c r="G498" s="7">
        <f>SUM(G499)</f>
        <v>47.9</v>
      </c>
      <c r="H498" s="9">
        <f t="shared" si="126"/>
        <v>100</v>
      </c>
    </row>
    <row r="499" spans="1:8" ht="31.5" x14ac:dyDescent="0.25">
      <c r="A499" s="95" t="s">
        <v>94</v>
      </c>
      <c r="B499" s="4" t="s">
        <v>392</v>
      </c>
      <c r="C499" s="4" t="s">
        <v>95</v>
      </c>
      <c r="D499" s="4" t="s">
        <v>10</v>
      </c>
      <c r="E499" s="4" t="s">
        <v>25</v>
      </c>
      <c r="F499" s="7">
        <f>SUM('4 ведомст'!G1393)</f>
        <v>47.9</v>
      </c>
      <c r="G499" s="7">
        <f>SUM('4 ведомст'!H1393)</f>
        <v>47.9</v>
      </c>
      <c r="H499" s="9">
        <f t="shared" si="126"/>
        <v>100</v>
      </c>
    </row>
    <row r="500" spans="1:8" hidden="1" x14ac:dyDescent="0.25">
      <c r="A500" s="95" t="s">
        <v>869</v>
      </c>
      <c r="B500" s="4" t="s">
        <v>692</v>
      </c>
      <c r="C500" s="4"/>
      <c r="D500" s="4"/>
      <c r="E500" s="4"/>
      <c r="F500" s="7">
        <f>SUM(F501)</f>
        <v>0</v>
      </c>
      <c r="G500" s="7">
        <f t="shared" ref="G500" si="138">SUM(G501)</f>
        <v>0</v>
      </c>
      <c r="H500" s="9" t="e">
        <f t="shared" si="126"/>
        <v>#DIV/0!</v>
      </c>
    </row>
    <row r="501" spans="1:8" hidden="1" x14ac:dyDescent="0.25">
      <c r="A501" s="95" t="s">
        <v>693</v>
      </c>
      <c r="B501" s="4" t="s">
        <v>694</v>
      </c>
      <c r="C501" s="4"/>
      <c r="D501" s="4"/>
      <c r="E501" s="4"/>
      <c r="F501" s="7">
        <f>SUM(F502)</f>
        <v>0</v>
      </c>
      <c r="G501" s="7">
        <f t="shared" ref="G501" si="139">SUM(G502)</f>
        <v>0</v>
      </c>
      <c r="H501" s="9" t="e">
        <f t="shared" si="126"/>
        <v>#DIV/0!</v>
      </c>
    </row>
    <row r="502" spans="1:8" ht="31.5" hidden="1" x14ac:dyDescent="0.25">
      <c r="A502" s="95" t="s">
        <v>94</v>
      </c>
      <c r="B502" s="4" t="s">
        <v>694</v>
      </c>
      <c r="C502" s="4" t="s">
        <v>95</v>
      </c>
      <c r="D502" s="4" t="s">
        <v>86</v>
      </c>
      <c r="E502" s="4" t="s">
        <v>42</v>
      </c>
      <c r="F502" s="7">
        <f>SUM('4 ведомст'!G1296)</f>
        <v>0</v>
      </c>
      <c r="G502" s="7">
        <f>SUM('4 ведомст'!H1296)</f>
        <v>0</v>
      </c>
      <c r="H502" s="9" t="e">
        <f t="shared" si="126"/>
        <v>#DIV/0!</v>
      </c>
    </row>
    <row r="503" spans="1:8" ht="31.5" x14ac:dyDescent="0.25">
      <c r="A503" s="95" t="s">
        <v>382</v>
      </c>
      <c r="B503" s="4" t="s">
        <v>115</v>
      </c>
      <c r="C503" s="4"/>
      <c r="D503" s="4"/>
      <c r="E503" s="4"/>
      <c r="F503" s="7">
        <f>SUM(F504+F510+F513)+F507</f>
        <v>60403.80000000001</v>
      </c>
      <c r="G503" s="7">
        <f t="shared" ref="G503" si="140">SUM(G504+G510+G513)+G507</f>
        <v>59738.6</v>
      </c>
      <c r="H503" s="9">
        <f t="shared" si="126"/>
        <v>98.898744780957472</v>
      </c>
    </row>
    <row r="504" spans="1:8" x14ac:dyDescent="0.25">
      <c r="A504" s="32" t="s">
        <v>59</v>
      </c>
      <c r="B504" s="53" t="s">
        <v>360</v>
      </c>
      <c r="C504" s="48"/>
      <c r="D504" s="4"/>
      <c r="E504" s="4"/>
      <c r="F504" s="49">
        <f>+F505+F506</f>
        <v>6178</v>
      </c>
      <c r="G504" s="49">
        <f>+G505+G506</f>
        <v>5595.3</v>
      </c>
      <c r="H504" s="9">
        <f t="shared" si="126"/>
        <v>90.568145030754295</v>
      </c>
    </row>
    <row r="505" spans="1:8" ht="63" x14ac:dyDescent="0.25">
      <c r="A505" s="32" t="s">
        <v>39</v>
      </c>
      <c r="B505" s="53" t="s">
        <v>360</v>
      </c>
      <c r="C505" s="48" t="s">
        <v>67</v>
      </c>
      <c r="D505" s="4" t="s">
        <v>10</v>
      </c>
      <c r="E505" s="4" t="s">
        <v>8</v>
      </c>
      <c r="F505" s="49">
        <f>SUM('4 ведомст'!G1453)</f>
        <v>6177.5</v>
      </c>
      <c r="G505" s="49">
        <f>SUM('4 ведомст'!H1453)</f>
        <v>5594.8</v>
      </c>
      <c r="H505" s="9">
        <f t="shared" si="126"/>
        <v>90.567381626871708</v>
      </c>
    </row>
    <row r="506" spans="1:8" ht="31.5" x14ac:dyDescent="0.25">
      <c r="A506" s="32" t="s">
        <v>40</v>
      </c>
      <c r="B506" s="53" t="s">
        <v>360</v>
      </c>
      <c r="C506" s="48" t="s">
        <v>69</v>
      </c>
      <c r="D506" s="4" t="s">
        <v>10</v>
      </c>
      <c r="E506" s="4" t="s">
        <v>8</v>
      </c>
      <c r="F506" s="49">
        <f>SUM('4 ведомст'!G1454)</f>
        <v>0.5</v>
      </c>
      <c r="G506" s="49">
        <f>SUM('4 ведомст'!H1454)</f>
        <v>0.5</v>
      </c>
      <c r="H506" s="9">
        <f t="shared" si="126"/>
        <v>100</v>
      </c>
    </row>
    <row r="507" spans="1:8" x14ac:dyDescent="0.25">
      <c r="A507" s="32" t="s">
        <v>73</v>
      </c>
      <c r="B507" s="53" t="s">
        <v>622</v>
      </c>
      <c r="C507" s="48"/>
      <c r="D507" s="4"/>
      <c r="E507" s="4"/>
      <c r="F507" s="49">
        <f>SUM(F508:F509)</f>
        <v>156.4</v>
      </c>
      <c r="G507" s="49">
        <f t="shared" ref="G507" si="141">SUM(G508:G509)</f>
        <v>149.20000000000002</v>
      </c>
      <c r="H507" s="9">
        <f t="shared" si="126"/>
        <v>95.396419437340157</v>
      </c>
    </row>
    <row r="508" spans="1:8" ht="31.5" x14ac:dyDescent="0.25">
      <c r="A508" s="32" t="s">
        <v>40</v>
      </c>
      <c r="B508" s="53" t="s">
        <v>622</v>
      </c>
      <c r="C508" s="48" t="s">
        <v>69</v>
      </c>
      <c r="D508" s="4" t="s">
        <v>10</v>
      </c>
      <c r="E508" s="4" t="s">
        <v>8</v>
      </c>
      <c r="F508" s="49">
        <f>SUM('4 ведомст'!G1456)</f>
        <v>155</v>
      </c>
      <c r="G508" s="49">
        <f>SUM('4 ведомст'!H1456)</f>
        <v>147.80000000000001</v>
      </c>
      <c r="H508" s="9">
        <f t="shared" si="126"/>
        <v>95.354838709677423</v>
      </c>
    </row>
    <row r="509" spans="1:8" x14ac:dyDescent="0.25">
      <c r="A509" s="95" t="s">
        <v>17</v>
      </c>
      <c r="B509" s="53" t="s">
        <v>622</v>
      </c>
      <c r="C509" s="48" t="s">
        <v>74</v>
      </c>
      <c r="D509" s="4" t="s">
        <v>10</v>
      </c>
      <c r="E509" s="4" t="s">
        <v>8</v>
      </c>
      <c r="F509" s="49">
        <f>SUM('4 ведомст'!G1457)</f>
        <v>1.4</v>
      </c>
      <c r="G509" s="49">
        <f>SUM('4 ведомст'!H1457)</f>
        <v>1.4</v>
      </c>
      <c r="H509" s="9">
        <f t="shared" si="126"/>
        <v>100</v>
      </c>
    </row>
    <row r="510" spans="1:8" ht="31.5" x14ac:dyDescent="0.25">
      <c r="A510" s="95" t="s">
        <v>76</v>
      </c>
      <c r="B510" s="53" t="s">
        <v>384</v>
      </c>
      <c r="C510" s="48"/>
      <c r="D510" s="4"/>
      <c r="E510" s="4"/>
      <c r="F510" s="49">
        <f>SUM(F511:F512)</f>
        <v>107.4</v>
      </c>
      <c r="G510" s="49">
        <f t="shared" ref="G510" si="142">SUM(G511:G512)</f>
        <v>102.4</v>
      </c>
      <c r="H510" s="9">
        <f t="shared" si="126"/>
        <v>95.344506517690874</v>
      </c>
    </row>
    <row r="511" spans="1:8" ht="31.5" x14ac:dyDescent="0.25">
      <c r="A511" s="32" t="s">
        <v>40</v>
      </c>
      <c r="B511" s="53" t="s">
        <v>384</v>
      </c>
      <c r="C511" s="48" t="s">
        <v>69</v>
      </c>
      <c r="D511" s="4" t="s">
        <v>86</v>
      </c>
      <c r="E511" s="4" t="s">
        <v>136</v>
      </c>
      <c r="F511" s="49">
        <f>SUM('4 ведомст'!G1306)</f>
        <v>0</v>
      </c>
      <c r="G511" s="49">
        <f>SUM('4 ведомст'!H1306)</f>
        <v>0</v>
      </c>
      <c r="H511" s="9" t="e">
        <f t="shared" si="126"/>
        <v>#DIV/0!</v>
      </c>
    </row>
    <row r="512" spans="1:8" ht="31.5" x14ac:dyDescent="0.25">
      <c r="A512" s="32" t="s">
        <v>40</v>
      </c>
      <c r="B512" s="53" t="s">
        <v>384</v>
      </c>
      <c r="C512" s="48" t="s">
        <v>69</v>
      </c>
      <c r="D512" s="4" t="s">
        <v>10</v>
      </c>
      <c r="E512" s="4" t="s">
        <v>8</v>
      </c>
      <c r="F512" s="49">
        <f>SUM('4 ведомст'!G1459)</f>
        <v>107.4</v>
      </c>
      <c r="G512" s="49">
        <f>SUM('4 ведомст'!H1459)</f>
        <v>102.4</v>
      </c>
      <c r="H512" s="9">
        <f t="shared" si="126"/>
        <v>95.344506517690874</v>
      </c>
    </row>
    <row r="513" spans="1:8" ht="31.5" x14ac:dyDescent="0.25">
      <c r="A513" s="95" t="s">
        <v>33</v>
      </c>
      <c r="B513" s="4" t="s">
        <v>116</v>
      </c>
      <c r="C513" s="4"/>
      <c r="D513" s="4"/>
      <c r="E513" s="4"/>
      <c r="F513" s="7">
        <f>F514</f>
        <v>53962.000000000007</v>
      </c>
      <c r="G513" s="7">
        <f>G514</f>
        <v>53891.700000000004</v>
      </c>
      <c r="H513" s="9">
        <f t="shared" si="126"/>
        <v>99.869723138504867</v>
      </c>
    </row>
    <row r="514" spans="1:8" x14ac:dyDescent="0.25">
      <c r="A514" s="95" t="s">
        <v>369</v>
      </c>
      <c r="B514" s="4" t="s">
        <v>117</v>
      </c>
      <c r="C514" s="4"/>
      <c r="D514" s="4"/>
      <c r="E514" s="4"/>
      <c r="F514" s="7">
        <f>F515+F516+F517</f>
        <v>53962.000000000007</v>
      </c>
      <c r="G514" s="7">
        <f>G515+G516+G517</f>
        <v>53891.700000000004</v>
      </c>
      <c r="H514" s="9">
        <f t="shared" si="126"/>
        <v>99.869723138504867</v>
      </c>
    </row>
    <row r="515" spans="1:8" ht="63" x14ac:dyDescent="0.25">
      <c r="A515" s="95" t="s">
        <v>103</v>
      </c>
      <c r="B515" s="4" t="s">
        <v>117</v>
      </c>
      <c r="C515" s="4" t="s">
        <v>67</v>
      </c>
      <c r="D515" s="4" t="s">
        <v>10</v>
      </c>
      <c r="E515" s="4" t="s">
        <v>8</v>
      </c>
      <c r="F515" s="7">
        <f>SUM('4 ведомст'!G1462)</f>
        <v>52081.3</v>
      </c>
      <c r="G515" s="7">
        <f>SUM('4 ведомст'!H1462)</f>
        <v>52081.3</v>
      </c>
      <c r="H515" s="9">
        <f t="shared" si="126"/>
        <v>100</v>
      </c>
    </row>
    <row r="516" spans="1:8" ht="31.5" x14ac:dyDescent="0.25">
      <c r="A516" s="95" t="s">
        <v>40</v>
      </c>
      <c r="B516" s="4" t="s">
        <v>117</v>
      </c>
      <c r="C516" s="4" t="s">
        <v>69</v>
      </c>
      <c r="D516" s="4" t="s">
        <v>10</v>
      </c>
      <c r="E516" s="4" t="s">
        <v>8</v>
      </c>
      <c r="F516" s="7">
        <f>SUM('4 ведомст'!G1463)</f>
        <v>1877.3</v>
      </c>
      <c r="G516" s="7">
        <f>SUM('4 ведомст'!H1463)</f>
        <v>1807</v>
      </c>
      <c r="H516" s="9">
        <f t="shared" si="126"/>
        <v>96.255260214137323</v>
      </c>
    </row>
    <row r="517" spans="1:8" x14ac:dyDescent="0.25">
      <c r="A517" s="95" t="s">
        <v>17</v>
      </c>
      <c r="B517" s="4" t="s">
        <v>117</v>
      </c>
      <c r="C517" s="4" t="s">
        <v>74</v>
      </c>
      <c r="D517" s="4" t="s">
        <v>10</v>
      </c>
      <c r="E517" s="4" t="s">
        <v>8</v>
      </c>
      <c r="F517" s="7">
        <f>SUM('4 ведомст'!G1464)</f>
        <v>3.4</v>
      </c>
      <c r="G517" s="7">
        <f>SUM('4 ведомст'!H1464)</f>
        <v>3.4</v>
      </c>
      <c r="H517" s="9">
        <f t="shared" si="126"/>
        <v>100</v>
      </c>
    </row>
    <row r="518" spans="1:8" ht="31.5" x14ac:dyDescent="0.25">
      <c r="A518" s="23" t="s">
        <v>736</v>
      </c>
      <c r="B518" s="24" t="s">
        <v>589</v>
      </c>
      <c r="C518" s="4"/>
      <c r="D518" s="4"/>
      <c r="E518" s="4"/>
      <c r="F518" s="26">
        <f>SUM(F519)</f>
        <v>1178</v>
      </c>
      <c r="G518" s="26">
        <f t="shared" ref="G518:G519" si="143">SUM(G519)</f>
        <v>0</v>
      </c>
      <c r="H518" s="9">
        <f t="shared" si="126"/>
        <v>0</v>
      </c>
    </row>
    <row r="519" spans="1:8" x14ac:dyDescent="0.25">
      <c r="A519" s="2" t="s">
        <v>26</v>
      </c>
      <c r="B519" s="31" t="s">
        <v>590</v>
      </c>
      <c r="C519" s="96"/>
      <c r="D519" s="4"/>
      <c r="E519" s="4"/>
      <c r="F519" s="7">
        <f>SUM(F520)</f>
        <v>1178</v>
      </c>
      <c r="G519" s="7">
        <f t="shared" si="143"/>
        <v>0</v>
      </c>
      <c r="H519" s="9">
        <f t="shared" ref="H519:H582" si="144">G519/F519*100</f>
        <v>0</v>
      </c>
    </row>
    <row r="520" spans="1:8" ht="31.5" x14ac:dyDescent="0.25">
      <c r="A520" s="2" t="s">
        <v>40</v>
      </c>
      <c r="B520" s="31" t="s">
        <v>590</v>
      </c>
      <c r="C520" s="96" t="s">
        <v>69</v>
      </c>
      <c r="D520" s="4" t="s">
        <v>8</v>
      </c>
      <c r="E520" s="4" t="s">
        <v>19</v>
      </c>
      <c r="F520" s="7">
        <f>SUM('4 ведомст'!G257)</f>
        <v>1178</v>
      </c>
      <c r="G520" s="7">
        <f>SUM('4 ведомст'!H257)</f>
        <v>0</v>
      </c>
      <c r="H520" s="9">
        <f t="shared" si="144"/>
        <v>0</v>
      </c>
    </row>
    <row r="521" spans="1:8" x14ac:dyDescent="0.25">
      <c r="A521" s="64" t="s">
        <v>445</v>
      </c>
      <c r="B521" s="66" t="s">
        <v>443</v>
      </c>
      <c r="C521" s="4"/>
      <c r="D521" s="4"/>
      <c r="E521" s="4"/>
      <c r="F521" s="26">
        <f>F522+F524</f>
        <v>15035.2</v>
      </c>
      <c r="G521" s="26">
        <f t="shared" ref="G521" si="145">G522+G524</f>
        <v>15035.099999999999</v>
      </c>
      <c r="H521" s="9">
        <f t="shared" si="144"/>
        <v>99.999334894115137</v>
      </c>
    </row>
    <row r="522" spans="1:8" x14ac:dyDescent="0.25">
      <c r="A522" s="34" t="s">
        <v>26</v>
      </c>
      <c r="B522" s="5" t="s">
        <v>444</v>
      </c>
      <c r="C522" s="4"/>
      <c r="D522" s="4"/>
      <c r="E522" s="4"/>
      <c r="F522" s="7">
        <f>SUM(F523)</f>
        <v>4082.3</v>
      </c>
      <c r="G522" s="7">
        <f>SUM(G523)</f>
        <v>4082.3</v>
      </c>
      <c r="H522" s="9">
        <f t="shared" si="144"/>
        <v>100</v>
      </c>
    </row>
    <row r="523" spans="1:8" ht="31.5" x14ac:dyDescent="0.25">
      <c r="A523" s="34" t="s">
        <v>40</v>
      </c>
      <c r="B523" s="5" t="s">
        <v>444</v>
      </c>
      <c r="C523" s="4" t="s">
        <v>69</v>
      </c>
      <c r="D523" s="4" t="s">
        <v>136</v>
      </c>
      <c r="E523" s="4" t="s">
        <v>42</v>
      </c>
      <c r="F523" s="7">
        <f>SUM('4 ведомст'!G371)</f>
        <v>4082.3</v>
      </c>
      <c r="G523" s="7">
        <f>SUM('4 ведомст'!H371)</f>
        <v>4082.3</v>
      </c>
      <c r="H523" s="9">
        <f t="shared" si="144"/>
        <v>100</v>
      </c>
    </row>
    <row r="524" spans="1:8" ht="31.5" x14ac:dyDescent="0.25">
      <c r="A524" s="34" t="s">
        <v>33</v>
      </c>
      <c r="B524" s="5" t="s">
        <v>947</v>
      </c>
      <c r="C524" s="5"/>
      <c r="D524" s="4"/>
      <c r="E524" s="4"/>
      <c r="F524" s="7">
        <f>F525+F526</f>
        <v>10952.9</v>
      </c>
      <c r="G524" s="7">
        <f t="shared" ref="G524" si="146">G525+G526</f>
        <v>10952.8</v>
      </c>
      <c r="H524" s="9">
        <f t="shared" si="144"/>
        <v>99.999086999790009</v>
      </c>
    </row>
    <row r="525" spans="1:8" ht="63" x14ac:dyDescent="0.25">
      <c r="A525" s="2" t="s">
        <v>39</v>
      </c>
      <c r="B525" s="5" t="s">
        <v>947</v>
      </c>
      <c r="C525" s="5" t="s">
        <v>67</v>
      </c>
      <c r="D525" s="4" t="s">
        <v>136</v>
      </c>
      <c r="E525" s="4" t="s">
        <v>42</v>
      </c>
      <c r="F525" s="7">
        <f>SUM('4 ведомст'!G373)</f>
        <v>9502.2999999999993</v>
      </c>
      <c r="G525" s="7">
        <f>SUM('4 ведомст'!H373)</f>
        <v>9502.2999999999993</v>
      </c>
      <c r="H525" s="9">
        <f t="shared" si="144"/>
        <v>100</v>
      </c>
    </row>
    <row r="526" spans="1:8" ht="31.5" x14ac:dyDescent="0.25">
      <c r="A526" s="2" t="s">
        <v>40</v>
      </c>
      <c r="B526" s="5" t="s">
        <v>947</v>
      </c>
      <c r="C526" s="5" t="s">
        <v>69</v>
      </c>
      <c r="D526" s="4" t="s">
        <v>136</v>
      </c>
      <c r="E526" s="4" t="s">
        <v>42</v>
      </c>
      <c r="F526" s="7">
        <f>SUM('4 ведомст'!G374)</f>
        <v>1450.6</v>
      </c>
      <c r="G526" s="7">
        <f>SUM('4 ведомст'!H374)</f>
        <v>1450.5</v>
      </c>
      <c r="H526" s="9">
        <f t="shared" si="144"/>
        <v>99.993106300841035</v>
      </c>
    </row>
    <row r="527" spans="1:8" x14ac:dyDescent="0.25">
      <c r="A527" s="64" t="s">
        <v>446</v>
      </c>
      <c r="B527" s="66" t="s">
        <v>450</v>
      </c>
      <c r="C527" s="4"/>
      <c r="D527" s="4"/>
      <c r="E527" s="4"/>
      <c r="F527" s="26">
        <f>F528+F530+F534</f>
        <v>68520.3</v>
      </c>
      <c r="G527" s="26">
        <f t="shared" ref="G527" si="147">G528+G530+G534</f>
        <v>68495.899999999994</v>
      </c>
      <c r="H527" s="9">
        <f t="shared" si="144"/>
        <v>99.964390115046186</v>
      </c>
    </row>
    <row r="528" spans="1:8" x14ac:dyDescent="0.25">
      <c r="A528" s="34" t="s">
        <v>26</v>
      </c>
      <c r="B528" s="5" t="s">
        <v>451</v>
      </c>
      <c r="C528" s="4"/>
      <c r="D528" s="4"/>
      <c r="E528" s="4"/>
      <c r="F528" s="7">
        <f>SUM(F529)</f>
        <v>32058.5</v>
      </c>
      <c r="G528" s="7">
        <f>SUM(G529)</f>
        <v>32058.5</v>
      </c>
      <c r="H528" s="9">
        <f t="shared" si="144"/>
        <v>100</v>
      </c>
    </row>
    <row r="529" spans="1:8" ht="31.5" x14ac:dyDescent="0.25">
      <c r="A529" s="34" t="s">
        <v>40</v>
      </c>
      <c r="B529" s="5" t="s">
        <v>451</v>
      </c>
      <c r="C529" s="4" t="s">
        <v>69</v>
      </c>
      <c r="D529" s="4" t="s">
        <v>136</v>
      </c>
      <c r="E529" s="4" t="s">
        <v>42</v>
      </c>
      <c r="F529" s="7">
        <f>SUM('4 ведомст'!G377)</f>
        <v>32058.5</v>
      </c>
      <c r="G529" s="7">
        <f>SUM('4 ведомст'!H377)</f>
        <v>32058.5</v>
      </c>
      <c r="H529" s="9">
        <f t="shared" si="144"/>
        <v>100</v>
      </c>
    </row>
    <row r="530" spans="1:8" ht="31.5" x14ac:dyDescent="0.25">
      <c r="A530" s="34" t="s">
        <v>33</v>
      </c>
      <c r="B530" s="5" t="s">
        <v>948</v>
      </c>
      <c r="C530" s="5"/>
      <c r="D530" s="4"/>
      <c r="E530" s="4"/>
      <c r="F530" s="7">
        <f>F531+F532+F533</f>
        <v>25686.7</v>
      </c>
      <c r="G530" s="7">
        <f t="shared" ref="G530" si="148">G531+G532+G533</f>
        <v>25679.4</v>
      </c>
      <c r="H530" s="9">
        <f t="shared" si="144"/>
        <v>99.971580623435472</v>
      </c>
    </row>
    <row r="531" spans="1:8" ht="63" x14ac:dyDescent="0.25">
      <c r="A531" s="2" t="s">
        <v>39</v>
      </c>
      <c r="B531" s="5" t="s">
        <v>948</v>
      </c>
      <c r="C531" s="5" t="s">
        <v>67</v>
      </c>
      <c r="D531" s="4" t="s">
        <v>136</v>
      </c>
      <c r="E531" s="4" t="s">
        <v>42</v>
      </c>
      <c r="F531" s="7">
        <f>SUM('4 ведомст'!G379)</f>
        <v>20366.2</v>
      </c>
      <c r="G531" s="7">
        <f>SUM('4 ведомст'!H379)</f>
        <v>20366.2</v>
      </c>
      <c r="H531" s="9">
        <f t="shared" si="144"/>
        <v>100</v>
      </c>
    </row>
    <row r="532" spans="1:8" ht="31.5" x14ac:dyDescent="0.25">
      <c r="A532" s="2" t="s">
        <v>40</v>
      </c>
      <c r="B532" s="5" t="s">
        <v>948</v>
      </c>
      <c r="C532" s="5" t="s">
        <v>69</v>
      </c>
      <c r="D532" s="4" t="s">
        <v>136</v>
      </c>
      <c r="E532" s="4" t="s">
        <v>42</v>
      </c>
      <c r="F532" s="7">
        <f>SUM('4 ведомст'!G380)</f>
        <v>5225.3</v>
      </c>
      <c r="G532" s="7">
        <f>SUM('4 ведомст'!H380)</f>
        <v>5218</v>
      </c>
      <c r="H532" s="9">
        <f t="shared" si="144"/>
        <v>99.860295102673518</v>
      </c>
    </row>
    <row r="533" spans="1:8" x14ac:dyDescent="0.25">
      <c r="A533" s="152" t="s">
        <v>17</v>
      </c>
      <c r="B533" s="5" t="s">
        <v>948</v>
      </c>
      <c r="C533" s="5" t="s">
        <v>74</v>
      </c>
      <c r="D533" s="4" t="s">
        <v>136</v>
      </c>
      <c r="E533" s="4" t="s">
        <v>42</v>
      </c>
      <c r="F533" s="7">
        <f>SUM('4 ведомст'!G381)</f>
        <v>95.199999999999989</v>
      </c>
      <c r="G533" s="7">
        <f>SUM('4 ведомст'!H381)</f>
        <v>95.2</v>
      </c>
      <c r="H533" s="9">
        <f t="shared" si="144"/>
        <v>100.00000000000003</v>
      </c>
    </row>
    <row r="534" spans="1:8" ht="31.5" x14ac:dyDescent="0.25">
      <c r="A534" s="34" t="s">
        <v>628</v>
      </c>
      <c r="B534" s="5" t="s">
        <v>530</v>
      </c>
      <c r="C534" s="4"/>
      <c r="D534" s="4"/>
      <c r="E534" s="4"/>
      <c r="F534" s="7">
        <f>SUM(F535)</f>
        <v>10775.1</v>
      </c>
      <c r="G534" s="7">
        <f t="shared" ref="G534" si="149">SUM(G535)</f>
        <v>10758</v>
      </c>
      <c r="H534" s="9">
        <f t="shared" si="144"/>
        <v>99.841300776790931</v>
      </c>
    </row>
    <row r="535" spans="1:8" ht="31.5" x14ac:dyDescent="0.25">
      <c r="A535" s="34" t="s">
        <v>623</v>
      </c>
      <c r="B535" s="5" t="s">
        <v>744</v>
      </c>
      <c r="C535" s="4"/>
      <c r="D535" s="4"/>
      <c r="E535" s="4"/>
      <c r="F535" s="7">
        <f>SUM(F536)</f>
        <v>10775.1</v>
      </c>
      <c r="G535" s="7">
        <f t="shared" ref="G535" si="150">SUM(G536)</f>
        <v>10758</v>
      </c>
      <c r="H535" s="9">
        <f t="shared" si="144"/>
        <v>99.841300776790931</v>
      </c>
    </row>
    <row r="536" spans="1:8" ht="31.5" x14ac:dyDescent="0.25">
      <c r="A536" s="34" t="s">
        <v>40</v>
      </c>
      <c r="B536" s="5" t="s">
        <v>744</v>
      </c>
      <c r="C536" s="4" t="s">
        <v>69</v>
      </c>
      <c r="D536" s="4" t="s">
        <v>136</v>
      </c>
      <c r="E536" s="4" t="s">
        <v>42</v>
      </c>
      <c r="F536" s="7">
        <f>SUM('4 ведомст'!G384)</f>
        <v>10775.1</v>
      </c>
      <c r="G536" s="7">
        <f>SUM('4 ведомст'!H384)</f>
        <v>10758</v>
      </c>
      <c r="H536" s="9">
        <f t="shared" si="144"/>
        <v>99.841300776790931</v>
      </c>
    </row>
    <row r="537" spans="1:8" x14ac:dyDescent="0.25">
      <c r="A537" s="64" t="s">
        <v>447</v>
      </c>
      <c r="B537" s="66" t="s">
        <v>448</v>
      </c>
      <c r="C537" s="5"/>
      <c r="D537" s="4"/>
      <c r="E537" s="4"/>
      <c r="F537" s="26">
        <f>SUM(F538)+F540</f>
        <v>63415.199999999997</v>
      </c>
      <c r="G537" s="26">
        <f t="shared" ref="G537" si="151">SUM(G538)+G540</f>
        <v>63415.1</v>
      </c>
      <c r="H537" s="9">
        <f t="shared" si="144"/>
        <v>99.999842309099392</v>
      </c>
    </row>
    <row r="538" spans="1:8" x14ac:dyDescent="0.25">
      <c r="A538" s="34" t="s">
        <v>26</v>
      </c>
      <c r="B538" s="5" t="s">
        <v>449</v>
      </c>
      <c r="C538" s="5"/>
      <c r="D538" s="4"/>
      <c r="E538" s="4"/>
      <c r="F538" s="7">
        <f t="shared" ref="F538:G538" si="152">SUM(F539)</f>
        <v>63165.2</v>
      </c>
      <c r="G538" s="7">
        <f t="shared" si="152"/>
        <v>63165.1</v>
      </c>
      <c r="H538" s="9">
        <f t="shared" si="144"/>
        <v>99.999841684978435</v>
      </c>
    </row>
    <row r="539" spans="1:8" ht="31.5" x14ac:dyDescent="0.25">
      <c r="A539" s="34" t="s">
        <v>40</v>
      </c>
      <c r="B539" s="5" t="s">
        <v>449</v>
      </c>
      <c r="C539" s="5" t="s">
        <v>69</v>
      </c>
      <c r="D539" s="4" t="s">
        <v>136</v>
      </c>
      <c r="E539" s="4" t="s">
        <v>42</v>
      </c>
      <c r="F539" s="7">
        <f>SUM('4 ведомст'!G387)</f>
        <v>63165.2</v>
      </c>
      <c r="G539" s="7">
        <f>SUM('4 ведомст'!H387)</f>
        <v>63165.1</v>
      </c>
      <c r="H539" s="9">
        <f t="shared" si="144"/>
        <v>99.999841684978435</v>
      </c>
    </row>
    <row r="540" spans="1:8" ht="31.5" x14ac:dyDescent="0.25">
      <c r="A540" s="2" t="s">
        <v>296</v>
      </c>
      <c r="B540" s="5" t="s">
        <v>710</v>
      </c>
      <c r="C540" s="5"/>
      <c r="D540" s="4"/>
      <c r="E540" s="4"/>
      <c r="F540" s="7">
        <f>SUM(F541)</f>
        <v>250</v>
      </c>
      <c r="G540" s="7">
        <f t="shared" ref="G540" si="153">SUM(G541)</f>
        <v>250</v>
      </c>
      <c r="H540" s="9">
        <f t="shared" si="144"/>
        <v>100</v>
      </c>
    </row>
    <row r="541" spans="1:8" ht="31.5" x14ac:dyDescent="0.25">
      <c r="A541" s="2" t="s">
        <v>224</v>
      </c>
      <c r="B541" s="5" t="s">
        <v>710</v>
      </c>
      <c r="C541" s="5" t="s">
        <v>205</v>
      </c>
      <c r="D541" s="4" t="s">
        <v>136</v>
      </c>
      <c r="E541" s="4" t="s">
        <v>42</v>
      </c>
      <c r="F541" s="7">
        <f>SUM('4 ведомст'!G389)</f>
        <v>250</v>
      </c>
      <c r="G541" s="7">
        <f>SUM('4 ведомст'!H389)</f>
        <v>250</v>
      </c>
      <c r="H541" s="9">
        <f t="shared" si="144"/>
        <v>100</v>
      </c>
    </row>
    <row r="542" spans="1:8" ht="47.25" x14ac:dyDescent="0.25">
      <c r="A542" s="64" t="s">
        <v>441</v>
      </c>
      <c r="B542" s="66" t="s">
        <v>437</v>
      </c>
      <c r="C542" s="4"/>
      <c r="D542" s="4"/>
      <c r="E542" s="4"/>
      <c r="F542" s="26">
        <f>SUM(F543)+F545</f>
        <v>7044.4</v>
      </c>
      <c r="G542" s="26">
        <f t="shared" ref="G542" si="154">SUM(G543)+G545</f>
        <v>7044.4</v>
      </c>
      <c r="H542" s="9">
        <f t="shared" si="144"/>
        <v>100</v>
      </c>
    </row>
    <row r="543" spans="1:8" x14ac:dyDescent="0.25">
      <c r="A543" s="95" t="s">
        <v>26</v>
      </c>
      <c r="B543" s="5" t="s">
        <v>438</v>
      </c>
      <c r="C543" s="4"/>
      <c r="D543" s="4"/>
      <c r="E543" s="4"/>
      <c r="F543" s="7">
        <f t="shared" ref="F543:G543" si="155">SUM(F544)</f>
        <v>7044.4</v>
      </c>
      <c r="G543" s="7">
        <f t="shared" si="155"/>
        <v>7044.4</v>
      </c>
      <c r="H543" s="9">
        <f t="shared" si="144"/>
        <v>100</v>
      </c>
    </row>
    <row r="544" spans="1:8" ht="31.5" x14ac:dyDescent="0.25">
      <c r="A544" s="95" t="s">
        <v>40</v>
      </c>
      <c r="B544" s="5" t="s">
        <v>438</v>
      </c>
      <c r="C544" s="4" t="s">
        <v>69</v>
      </c>
      <c r="D544" s="4" t="s">
        <v>136</v>
      </c>
      <c r="E544" s="4" t="s">
        <v>32</v>
      </c>
      <c r="F544" s="7">
        <f>SUM('4 ведомст'!G318)</f>
        <v>7044.4</v>
      </c>
      <c r="G544" s="7">
        <f>SUM('4 ведомст'!H318)</f>
        <v>7044.4</v>
      </c>
      <c r="H544" s="9">
        <f t="shared" si="144"/>
        <v>100</v>
      </c>
    </row>
    <row r="545" spans="1:8" ht="47.25" hidden="1" x14ac:dyDescent="0.25">
      <c r="A545" s="34" t="s">
        <v>544</v>
      </c>
      <c r="B545" s="5" t="s">
        <v>545</v>
      </c>
      <c r="C545" s="5"/>
      <c r="D545" s="4"/>
      <c r="E545" s="4"/>
      <c r="F545" s="7">
        <f>SUM(F546)</f>
        <v>0</v>
      </c>
      <c r="G545" s="7">
        <f t="shared" ref="G545" si="156">SUM(G546)</f>
        <v>0</v>
      </c>
      <c r="H545" s="9" t="e">
        <f t="shared" si="144"/>
        <v>#DIV/0!</v>
      </c>
    </row>
    <row r="546" spans="1:8" ht="31.5" hidden="1" x14ac:dyDescent="0.25">
      <c r="A546" s="34" t="s">
        <v>40</v>
      </c>
      <c r="B546" s="5" t="s">
        <v>545</v>
      </c>
      <c r="C546" s="5" t="s">
        <v>69</v>
      </c>
      <c r="D546" s="4"/>
      <c r="E546" s="4"/>
      <c r="F546" s="7">
        <f>SUM('4 ведомст'!G320)</f>
        <v>0</v>
      </c>
      <c r="G546" s="7">
        <f>SUM('4 ведомст'!H320)</f>
        <v>0</v>
      </c>
      <c r="H546" s="9" t="e">
        <f t="shared" si="144"/>
        <v>#DIV/0!</v>
      </c>
    </row>
    <row r="547" spans="1:8" ht="47.25" x14ac:dyDescent="0.25">
      <c r="A547" s="64" t="s">
        <v>442</v>
      </c>
      <c r="B547" s="66" t="s">
        <v>439</v>
      </c>
      <c r="C547" s="4"/>
      <c r="D547" s="4"/>
      <c r="E547" s="4"/>
      <c r="F547" s="26">
        <f t="shared" ref="F547:G548" si="157">SUM(F548)</f>
        <v>3107.4</v>
      </c>
      <c r="G547" s="26">
        <f t="shared" si="157"/>
        <v>3107.3</v>
      </c>
      <c r="H547" s="9">
        <f t="shared" si="144"/>
        <v>99.996781875522942</v>
      </c>
    </row>
    <row r="548" spans="1:8" x14ac:dyDescent="0.25">
      <c r="A548" s="95" t="s">
        <v>26</v>
      </c>
      <c r="B548" s="5" t="s">
        <v>440</v>
      </c>
      <c r="C548" s="4"/>
      <c r="D548" s="4"/>
      <c r="E548" s="4"/>
      <c r="F548" s="7">
        <f t="shared" si="157"/>
        <v>3107.4</v>
      </c>
      <c r="G548" s="7">
        <f t="shared" si="157"/>
        <v>3107.3</v>
      </c>
      <c r="H548" s="9">
        <f t="shared" si="144"/>
        <v>99.996781875522942</v>
      </c>
    </row>
    <row r="549" spans="1:8" ht="31.5" x14ac:dyDescent="0.25">
      <c r="A549" s="95" t="s">
        <v>40</v>
      </c>
      <c r="B549" s="5" t="s">
        <v>440</v>
      </c>
      <c r="C549" s="4" t="s">
        <v>69</v>
      </c>
      <c r="D549" s="4" t="s">
        <v>136</v>
      </c>
      <c r="E549" s="4" t="s">
        <v>32</v>
      </c>
      <c r="F549" s="7">
        <f>SUM('4 ведомст'!G323)</f>
        <v>3107.4</v>
      </c>
      <c r="G549" s="7">
        <f>SUM('4 ведомст'!H323)</f>
        <v>3107.3</v>
      </c>
      <c r="H549" s="9">
        <f t="shared" si="144"/>
        <v>99.996781875522942</v>
      </c>
    </row>
    <row r="550" spans="1:8" s="27" customFormat="1" ht="47.25" hidden="1" x14ac:dyDescent="0.25">
      <c r="A550" s="63" t="s">
        <v>428</v>
      </c>
      <c r="B550" s="24" t="s">
        <v>342</v>
      </c>
      <c r="C550" s="24"/>
      <c r="D550" s="24"/>
      <c r="E550" s="24"/>
      <c r="F550" s="26">
        <f>SUM(F551)</f>
        <v>0</v>
      </c>
      <c r="G550" s="26">
        <f t="shared" ref="G550" si="158">SUM(G551)</f>
        <v>0</v>
      </c>
      <c r="H550" s="9"/>
    </row>
    <row r="551" spans="1:8" s="27" customFormat="1" ht="31.5" hidden="1" x14ac:dyDescent="0.25">
      <c r="A551" s="2" t="s">
        <v>296</v>
      </c>
      <c r="B551" s="31" t="s">
        <v>457</v>
      </c>
      <c r="C551" s="4"/>
      <c r="D551" s="4"/>
      <c r="E551" s="4"/>
      <c r="F551" s="7">
        <f>SUM(F552)</f>
        <v>0</v>
      </c>
      <c r="G551" s="7">
        <f>SUM(G552)</f>
        <v>0</v>
      </c>
      <c r="H551" s="9"/>
    </row>
    <row r="552" spans="1:8" s="27" customFormat="1" ht="31.5" hidden="1" x14ac:dyDescent="0.25">
      <c r="A552" s="2" t="s">
        <v>224</v>
      </c>
      <c r="B552" s="31" t="s">
        <v>457</v>
      </c>
      <c r="C552" s="4" t="s">
        <v>205</v>
      </c>
      <c r="D552" s="4" t="s">
        <v>86</v>
      </c>
      <c r="E552" s="4" t="s">
        <v>139</v>
      </c>
      <c r="F552" s="7">
        <f>SUM('4 ведомст'!G471)</f>
        <v>0</v>
      </c>
      <c r="G552" s="7">
        <f>SUM('4 ведомст'!H471)</f>
        <v>0</v>
      </c>
      <c r="H552" s="9"/>
    </row>
    <row r="553" spans="1:8" s="27" customFormat="1" ht="31.5" x14ac:dyDescent="0.25">
      <c r="A553" s="23" t="s">
        <v>425</v>
      </c>
      <c r="B553" s="29" t="s">
        <v>270</v>
      </c>
      <c r="C553" s="24"/>
      <c r="D553" s="24"/>
      <c r="E553" s="24"/>
      <c r="F553" s="26">
        <f>SUM(F554+F720+F738+F767)</f>
        <v>4036754.7</v>
      </c>
      <c r="G553" s="26">
        <f>SUM(G554+G720+G738+G767)</f>
        <v>4044245.9999999995</v>
      </c>
      <c r="H553" s="9">
        <f t="shared" si="144"/>
        <v>100.18557729058936</v>
      </c>
    </row>
    <row r="554" spans="1:8" s="27" customFormat="1" ht="47.25" x14ac:dyDescent="0.25">
      <c r="A554" s="95" t="s">
        <v>518</v>
      </c>
      <c r="B554" s="31" t="s">
        <v>470</v>
      </c>
      <c r="C554" s="24"/>
      <c r="D554" s="24"/>
      <c r="E554" s="24"/>
      <c r="F554" s="7">
        <f>SUM(F555+F634+F654+F664+F668)+F700+F709+F716+F651+F713</f>
        <v>3837239.6</v>
      </c>
      <c r="G554" s="7">
        <f>SUM(G555+G634+G654+G664+G668)+G700+G709+G716+G651+G713</f>
        <v>3848078.4999999995</v>
      </c>
      <c r="H554" s="9">
        <f t="shared" si="144"/>
        <v>100.28246607274664</v>
      </c>
    </row>
    <row r="555" spans="1:8" s="27" customFormat="1" x14ac:dyDescent="0.25">
      <c r="A555" s="95" t="s">
        <v>26</v>
      </c>
      <c r="B555" s="22" t="s">
        <v>471</v>
      </c>
      <c r="C555" s="22"/>
      <c r="D555" s="4"/>
      <c r="E555" s="4"/>
      <c r="F555" s="7">
        <f>SUM(F556+F562+F570+F575+F581+F587+F592+F598+F600+F602+F607+F610+F613+F616+F619+F627+F630+F632+F623)+F564+F573+F625+F559+F595+F604</f>
        <v>343129.4</v>
      </c>
      <c r="G555" s="7">
        <f>SUM(G556+G562+G570+G575+G581+G587+G592+G598+G600+G602+G607+G610+G613+G616+G619+G627+G630+G632+G623)+G564+G573+G625+G559+G595+G604</f>
        <v>342237.10000000003</v>
      </c>
      <c r="H555" s="9">
        <f t="shared" si="144"/>
        <v>99.739952332851686</v>
      </c>
    </row>
    <row r="556" spans="1:8" s="27" customFormat="1" ht="157.5" x14ac:dyDescent="0.25">
      <c r="A556" s="95" t="s">
        <v>825</v>
      </c>
      <c r="B556" s="22" t="s">
        <v>824</v>
      </c>
      <c r="C556" s="22"/>
      <c r="D556" s="4"/>
      <c r="E556" s="4"/>
      <c r="F556" s="7">
        <f>SUM(F557:F558)</f>
        <v>4159.7</v>
      </c>
      <c r="G556" s="7">
        <f>SUM(G557:G558)</f>
        <v>4597.1000000000004</v>
      </c>
      <c r="H556" s="9">
        <f t="shared" si="144"/>
        <v>110.51518138327285</v>
      </c>
    </row>
    <row r="557" spans="1:8" s="27" customFormat="1" ht="31.5" x14ac:dyDescent="0.25">
      <c r="A557" s="95" t="s">
        <v>40</v>
      </c>
      <c r="B557" s="22" t="s">
        <v>824</v>
      </c>
      <c r="C557" s="22">
        <v>200</v>
      </c>
      <c r="D557" s="4" t="s">
        <v>86</v>
      </c>
      <c r="E557" s="4" t="s">
        <v>32</v>
      </c>
      <c r="F557" s="7">
        <f>SUM('4 ведомст'!G972)</f>
        <v>1162.0999999999999</v>
      </c>
      <c r="G557" s="7">
        <f>SUM('4 ведомст'!H972)</f>
        <v>1397.3</v>
      </c>
      <c r="H557" s="9">
        <f t="shared" si="144"/>
        <v>120.23922209792617</v>
      </c>
    </row>
    <row r="558" spans="1:8" s="27" customFormat="1" ht="31.5" x14ac:dyDescent="0.25">
      <c r="A558" s="95" t="s">
        <v>188</v>
      </c>
      <c r="B558" s="22" t="s">
        <v>824</v>
      </c>
      <c r="C558" s="22">
        <v>600</v>
      </c>
      <c r="D558" s="4" t="s">
        <v>86</v>
      </c>
      <c r="E558" s="4" t="s">
        <v>32</v>
      </c>
      <c r="F558" s="7">
        <f>SUM('4 ведомст'!G973)</f>
        <v>2997.6</v>
      </c>
      <c r="G558" s="7">
        <f>SUM('4 ведомст'!H973)</f>
        <v>3199.8</v>
      </c>
      <c r="H558" s="9">
        <f t="shared" si="144"/>
        <v>106.74539631705365</v>
      </c>
    </row>
    <row r="559" spans="1:8" s="27" customFormat="1" ht="173.25" x14ac:dyDescent="0.25">
      <c r="A559" s="161" t="s">
        <v>971</v>
      </c>
      <c r="B559" s="22" t="s">
        <v>970</v>
      </c>
      <c r="C559" s="22"/>
      <c r="D559" s="4"/>
      <c r="E559" s="4"/>
      <c r="F559" s="7">
        <f>'4 ведомст'!G974</f>
        <v>913.6</v>
      </c>
      <c r="G559" s="7">
        <f>'4 ведомст'!H974</f>
        <v>0</v>
      </c>
      <c r="H559" s="9">
        <f t="shared" si="144"/>
        <v>0</v>
      </c>
    </row>
    <row r="560" spans="1:8" s="27" customFormat="1" ht="31.5" x14ac:dyDescent="0.25">
      <c r="A560" s="161" t="s">
        <v>40</v>
      </c>
      <c r="B560" s="22" t="s">
        <v>970</v>
      </c>
      <c r="C560" s="22">
        <v>200</v>
      </c>
      <c r="D560" s="4" t="s">
        <v>86</v>
      </c>
      <c r="E560" s="4" t="s">
        <v>32</v>
      </c>
      <c r="F560" s="7">
        <f>'4 ведомст'!G975</f>
        <v>913.6</v>
      </c>
      <c r="G560" s="7">
        <f>'4 ведомст'!H975</f>
        <v>0</v>
      </c>
      <c r="H560" s="9">
        <f t="shared" si="144"/>
        <v>0</v>
      </c>
    </row>
    <row r="561" spans="1:8" s="27" customFormat="1" ht="31.5" hidden="1" x14ac:dyDescent="0.25">
      <c r="A561" s="161" t="s">
        <v>188</v>
      </c>
      <c r="B561" s="22" t="s">
        <v>970</v>
      </c>
      <c r="C561" s="22">
        <v>600</v>
      </c>
      <c r="D561" s="4" t="s">
        <v>86</v>
      </c>
      <c r="E561" s="4" t="s">
        <v>32</v>
      </c>
      <c r="F561" s="7">
        <f>'4 ведомст'!G976</f>
        <v>0</v>
      </c>
      <c r="G561" s="7">
        <f>'4 ведомст'!H976</f>
        <v>0</v>
      </c>
      <c r="H561" s="9"/>
    </row>
    <row r="562" spans="1:8" s="27" customFormat="1" ht="78.75" x14ac:dyDescent="0.25">
      <c r="A562" s="95" t="s">
        <v>819</v>
      </c>
      <c r="B562" s="31" t="s">
        <v>820</v>
      </c>
      <c r="C562" s="4"/>
      <c r="D562" s="4"/>
      <c r="E562" s="4"/>
      <c r="F562" s="7">
        <f>SUM(F563)</f>
        <v>510</v>
      </c>
      <c r="G562" s="7">
        <f t="shared" ref="G562" si="159">SUM(G563)</f>
        <v>510</v>
      </c>
      <c r="H562" s="9">
        <f t="shared" si="144"/>
        <v>100</v>
      </c>
    </row>
    <row r="563" spans="1:8" s="27" customFormat="1" ht="31.5" x14ac:dyDescent="0.25">
      <c r="A563" s="95" t="s">
        <v>94</v>
      </c>
      <c r="B563" s="31" t="s">
        <v>820</v>
      </c>
      <c r="C563" s="4" t="s">
        <v>95</v>
      </c>
      <c r="D563" s="4" t="s">
        <v>86</v>
      </c>
      <c r="E563" s="4" t="s">
        <v>25</v>
      </c>
      <c r="F563" s="7">
        <f>SUM('4 ведомст'!G914)</f>
        <v>510</v>
      </c>
      <c r="G563" s="7">
        <f>SUM('4 ведомст'!H914)</f>
        <v>510</v>
      </c>
      <c r="H563" s="9">
        <f t="shared" si="144"/>
        <v>100</v>
      </c>
    </row>
    <row r="564" spans="1:8" s="27" customFormat="1" x14ac:dyDescent="0.25">
      <c r="A564" s="107" t="s">
        <v>892</v>
      </c>
      <c r="B564" s="22" t="s">
        <v>893</v>
      </c>
      <c r="C564" s="22"/>
      <c r="D564" s="4"/>
      <c r="E564" s="4"/>
      <c r="F564" s="7">
        <f>SUM(F565:F569)</f>
        <v>5556.2</v>
      </c>
      <c r="G564" s="7">
        <f t="shared" ref="G564" si="160">SUM(G565:G569)</f>
        <v>5556.2</v>
      </c>
      <c r="H564" s="9">
        <f t="shared" si="144"/>
        <v>100</v>
      </c>
    </row>
    <row r="565" spans="1:8" s="27" customFormat="1" ht="31.5" x14ac:dyDescent="0.25">
      <c r="A565" s="107" t="s">
        <v>40</v>
      </c>
      <c r="B565" s="22" t="s">
        <v>893</v>
      </c>
      <c r="C565" s="22">
        <v>200</v>
      </c>
      <c r="D565" s="104" t="s">
        <v>86</v>
      </c>
      <c r="E565" s="104" t="s">
        <v>139</v>
      </c>
      <c r="F565" s="7">
        <f>'4 ведомст'!G1156</f>
        <v>2033.2</v>
      </c>
      <c r="G565" s="7">
        <f>'4 ведомст'!H1156</f>
        <v>2033.2</v>
      </c>
      <c r="H565" s="9">
        <f t="shared" si="144"/>
        <v>100</v>
      </c>
    </row>
    <row r="566" spans="1:8" s="27" customFormat="1" x14ac:dyDescent="0.25">
      <c r="A566" s="125" t="s">
        <v>31</v>
      </c>
      <c r="B566" s="22" t="s">
        <v>893</v>
      </c>
      <c r="C566" s="22">
        <v>300</v>
      </c>
      <c r="D566" s="104" t="s">
        <v>86</v>
      </c>
      <c r="E566" s="104" t="s">
        <v>139</v>
      </c>
      <c r="F566" s="7">
        <f>'4 ведомст'!G1157</f>
        <v>310</v>
      </c>
      <c r="G566" s="7">
        <f>'4 ведомст'!H1157</f>
        <v>310</v>
      </c>
      <c r="H566" s="9">
        <f t="shared" si="144"/>
        <v>100</v>
      </c>
    </row>
    <row r="567" spans="1:8" s="27" customFormat="1" ht="31.5" x14ac:dyDescent="0.25">
      <c r="A567" s="169" t="s">
        <v>188</v>
      </c>
      <c r="B567" s="22" t="s">
        <v>893</v>
      </c>
      <c r="C567" s="22">
        <v>600</v>
      </c>
      <c r="D567" s="104" t="s">
        <v>86</v>
      </c>
      <c r="E567" s="104" t="s">
        <v>25</v>
      </c>
      <c r="F567" s="7">
        <f>'4 ведомст'!G916</f>
        <v>385</v>
      </c>
      <c r="G567" s="7">
        <f>'4 ведомст'!H916</f>
        <v>385</v>
      </c>
      <c r="H567" s="9">
        <f t="shared" si="144"/>
        <v>100</v>
      </c>
    </row>
    <row r="568" spans="1:8" s="27" customFormat="1" ht="31.5" x14ac:dyDescent="0.25">
      <c r="A568" s="107" t="s">
        <v>188</v>
      </c>
      <c r="B568" s="22" t="s">
        <v>893</v>
      </c>
      <c r="C568" s="22">
        <v>600</v>
      </c>
      <c r="D568" s="104" t="s">
        <v>86</v>
      </c>
      <c r="E568" s="104" t="s">
        <v>32</v>
      </c>
      <c r="F568" s="7">
        <f>SUM('4 ведомст'!G978)</f>
        <v>528</v>
      </c>
      <c r="G568" s="7">
        <f>SUM('4 ведомст'!H978)</f>
        <v>528</v>
      </c>
      <c r="H568" s="9">
        <f t="shared" si="144"/>
        <v>100</v>
      </c>
    </row>
    <row r="569" spans="1:8" s="27" customFormat="1" ht="31.5" x14ac:dyDescent="0.25">
      <c r="A569" s="107" t="s">
        <v>188</v>
      </c>
      <c r="B569" s="22" t="s">
        <v>893</v>
      </c>
      <c r="C569" s="22">
        <v>600</v>
      </c>
      <c r="D569" s="104" t="s">
        <v>86</v>
      </c>
      <c r="E569" s="104" t="s">
        <v>42</v>
      </c>
      <c r="F569" s="7">
        <f>SUM('4 ведомст'!G1090)</f>
        <v>2300</v>
      </c>
      <c r="G569" s="7">
        <f>SUM('4 ведомст'!H1090)</f>
        <v>2300</v>
      </c>
      <c r="H569" s="9">
        <f t="shared" si="144"/>
        <v>100</v>
      </c>
    </row>
    <row r="570" spans="1:8" s="27" customFormat="1" ht="31.5" x14ac:dyDescent="0.25">
      <c r="A570" s="33" t="s">
        <v>618</v>
      </c>
      <c r="B570" s="4" t="s">
        <v>496</v>
      </c>
      <c r="C570" s="96"/>
      <c r="D570" s="9"/>
      <c r="E570" s="4"/>
      <c r="F570" s="9">
        <f>SUM(F571:F572)</f>
        <v>3622.3</v>
      </c>
      <c r="G570" s="9">
        <f>SUM(G571:G572)</f>
        <v>3659.6000000000004</v>
      </c>
      <c r="H570" s="9">
        <f t="shared" si="144"/>
        <v>101.02973249040666</v>
      </c>
    </row>
    <row r="571" spans="1:8" s="27" customFormat="1" ht="31.5" x14ac:dyDescent="0.25">
      <c r="A571" s="95" t="s">
        <v>40</v>
      </c>
      <c r="B571" s="22" t="s">
        <v>496</v>
      </c>
      <c r="C571" s="96" t="s">
        <v>69</v>
      </c>
      <c r="D571" s="4" t="s">
        <v>86</v>
      </c>
      <c r="E571" s="4" t="s">
        <v>139</v>
      </c>
      <c r="F571" s="9">
        <f>SUM('4 ведомст'!G1159)</f>
        <v>895.9</v>
      </c>
      <c r="G571" s="9">
        <f>SUM('4 ведомст'!H1159)</f>
        <v>933.2</v>
      </c>
      <c r="H571" s="9">
        <f t="shared" si="144"/>
        <v>104.16341109498828</v>
      </c>
    </row>
    <row r="572" spans="1:8" s="27" customFormat="1" ht="31.5" x14ac:dyDescent="0.25">
      <c r="A572" s="95" t="s">
        <v>188</v>
      </c>
      <c r="B572" s="22" t="s">
        <v>496</v>
      </c>
      <c r="C572" s="96" t="s">
        <v>95</v>
      </c>
      <c r="D572" s="4" t="s">
        <v>86</v>
      </c>
      <c r="E572" s="4" t="s">
        <v>139</v>
      </c>
      <c r="F572" s="9">
        <f>SUM('4 ведомст'!G1160)</f>
        <v>2726.4</v>
      </c>
      <c r="G572" s="9">
        <f>SUM('4 ведомст'!H1160)</f>
        <v>2726.4</v>
      </c>
      <c r="H572" s="9">
        <f t="shared" si="144"/>
        <v>100</v>
      </c>
    </row>
    <row r="573" spans="1:8" s="27" customFormat="1" ht="47.25" x14ac:dyDescent="0.25">
      <c r="A573" s="107" t="s">
        <v>890</v>
      </c>
      <c r="B573" s="6" t="s">
        <v>891</v>
      </c>
      <c r="C573" s="4"/>
      <c r="D573" s="4"/>
      <c r="E573" s="4"/>
      <c r="F573" s="9">
        <f>SUM(F574)</f>
        <v>3000</v>
      </c>
      <c r="G573" s="9">
        <f t="shared" ref="G573" si="161">SUM(G574)</f>
        <v>3000</v>
      </c>
      <c r="H573" s="9">
        <f t="shared" si="144"/>
        <v>100</v>
      </c>
    </row>
    <row r="574" spans="1:8" s="27" customFormat="1" x14ac:dyDescent="0.25">
      <c r="A574" s="107" t="s">
        <v>31</v>
      </c>
      <c r="B574" s="6" t="s">
        <v>891</v>
      </c>
      <c r="C574" s="4" t="s">
        <v>77</v>
      </c>
      <c r="D574" s="4" t="s">
        <v>22</v>
      </c>
      <c r="E574" s="4" t="s">
        <v>42</v>
      </c>
      <c r="F574" s="9">
        <f>SUM('4 ведомст'!G1222)</f>
        <v>3000</v>
      </c>
      <c r="G574" s="9">
        <f>SUM('4 ведомст'!H1222)</f>
        <v>3000</v>
      </c>
      <c r="H574" s="9">
        <f t="shared" si="144"/>
        <v>100</v>
      </c>
    </row>
    <row r="575" spans="1:8" s="27" customFormat="1" x14ac:dyDescent="0.25">
      <c r="A575" s="95" t="s">
        <v>271</v>
      </c>
      <c r="B575" s="31" t="s">
        <v>472</v>
      </c>
      <c r="C575" s="4"/>
      <c r="D575" s="7"/>
      <c r="E575" s="4"/>
      <c r="F575" s="7">
        <f>SUM(F576:F580)</f>
        <v>1949.6000000000001</v>
      </c>
      <c r="G575" s="7">
        <f>SUM(G576:G580)</f>
        <v>1949.6000000000001</v>
      </c>
      <c r="H575" s="9">
        <f t="shared" si="144"/>
        <v>100</v>
      </c>
    </row>
    <row r="576" spans="1:8" s="27" customFormat="1" ht="31.5" x14ac:dyDescent="0.25">
      <c r="A576" s="95" t="s">
        <v>40</v>
      </c>
      <c r="B576" s="31" t="s">
        <v>472</v>
      </c>
      <c r="C576" s="4" t="s">
        <v>69</v>
      </c>
      <c r="D576" s="4" t="s">
        <v>86</v>
      </c>
      <c r="E576" s="4" t="s">
        <v>25</v>
      </c>
      <c r="F576" s="7">
        <f>SUM('4 ведомст'!G918)</f>
        <v>208.4</v>
      </c>
      <c r="G576" s="7">
        <f>SUM('4 ведомст'!H918)</f>
        <v>208.4</v>
      </c>
      <c r="H576" s="9">
        <f t="shared" si="144"/>
        <v>100</v>
      </c>
    </row>
    <row r="577" spans="1:8" s="27" customFormat="1" hidden="1" x14ac:dyDescent="0.25">
      <c r="A577" s="95" t="s">
        <v>31</v>
      </c>
      <c r="B577" s="31" t="s">
        <v>472</v>
      </c>
      <c r="C577" s="4" t="s">
        <v>77</v>
      </c>
      <c r="D577" s="4" t="s">
        <v>86</v>
      </c>
      <c r="E577" s="4" t="s">
        <v>25</v>
      </c>
      <c r="F577" s="7">
        <f>SUM('4 ведомст'!G919)</f>
        <v>0</v>
      </c>
      <c r="G577" s="7">
        <f>SUM('4 ведомст'!H919)</f>
        <v>0</v>
      </c>
      <c r="H577" s="9" t="e">
        <f t="shared" si="144"/>
        <v>#DIV/0!</v>
      </c>
    </row>
    <row r="578" spans="1:8" s="27" customFormat="1" ht="31.5" hidden="1" x14ac:dyDescent="0.25">
      <c r="A578" s="95" t="s">
        <v>40</v>
      </c>
      <c r="B578" s="31" t="s">
        <v>472</v>
      </c>
      <c r="C578" s="4" t="s">
        <v>69</v>
      </c>
      <c r="D578" s="4" t="s">
        <v>86</v>
      </c>
      <c r="E578" s="4" t="s">
        <v>139</v>
      </c>
      <c r="F578" s="7">
        <f>SUM('4 ведомст'!G1162)</f>
        <v>0</v>
      </c>
      <c r="G578" s="7">
        <f>SUM('4 ведомст'!H1162)</f>
        <v>0</v>
      </c>
      <c r="H578" s="9" t="e">
        <f t="shared" si="144"/>
        <v>#DIV/0!</v>
      </c>
    </row>
    <row r="579" spans="1:8" s="27" customFormat="1" hidden="1" x14ac:dyDescent="0.25">
      <c r="A579" s="95" t="s">
        <v>31</v>
      </c>
      <c r="B579" s="31" t="s">
        <v>472</v>
      </c>
      <c r="C579" s="4" t="s">
        <v>77</v>
      </c>
      <c r="D579" s="4" t="s">
        <v>86</v>
      </c>
      <c r="E579" s="4" t="s">
        <v>139</v>
      </c>
      <c r="F579" s="7">
        <f>SUM('4 ведомст'!G1163)</f>
        <v>0</v>
      </c>
      <c r="G579" s="7">
        <f>SUM('4 ведомст'!H1163)</f>
        <v>0</v>
      </c>
      <c r="H579" s="9" t="e">
        <f t="shared" si="144"/>
        <v>#DIV/0!</v>
      </c>
    </row>
    <row r="580" spans="1:8" s="27" customFormat="1" ht="31.5" x14ac:dyDescent="0.25">
      <c r="A580" s="95" t="s">
        <v>40</v>
      </c>
      <c r="B580" s="31" t="s">
        <v>472</v>
      </c>
      <c r="C580" s="4" t="s">
        <v>95</v>
      </c>
      <c r="D580" s="4" t="s">
        <v>86</v>
      </c>
      <c r="E580" s="4" t="s">
        <v>25</v>
      </c>
      <c r="F580" s="7">
        <f>SUM('4 ведомст'!G920)</f>
        <v>1741.2</v>
      </c>
      <c r="G580" s="7">
        <f>SUM('4 ведомст'!H920)</f>
        <v>1741.2</v>
      </c>
      <c r="H580" s="9">
        <f t="shared" si="144"/>
        <v>100</v>
      </c>
    </row>
    <row r="581" spans="1:8" s="27" customFormat="1" x14ac:dyDescent="0.25">
      <c r="A581" s="32" t="s">
        <v>275</v>
      </c>
      <c r="B581" s="6" t="s">
        <v>481</v>
      </c>
      <c r="C581" s="96"/>
      <c r="D581" s="4"/>
      <c r="E581" s="4"/>
      <c r="F581" s="9">
        <f>SUM(F582:F586)</f>
        <v>40570.400000000001</v>
      </c>
      <c r="G581" s="9">
        <f t="shared" ref="G581" si="162">SUM(G582:G586)</f>
        <v>43506.7</v>
      </c>
      <c r="H581" s="9">
        <f t="shared" si="144"/>
        <v>107.23754264192613</v>
      </c>
    </row>
    <row r="582" spans="1:8" s="27" customFormat="1" ht="31.5" x14ac:dyDescent="0.25">
      <c r="A582" s="95" t="s">
        <v>40</v>
      </c>
      <c r="B582" s="6" t="s">
        <v>481</v>
      </c>
      <c r="C582" s="22">
        <v>200</v>
      </c>
      <c r="D582" s="4" t="s">
        <v>86</v>
      </c>
      <c r="E582" s="4" t="s">
        <v>32</v>
      </c>
      <c r="F582" s="7">
        <f>SUM('4 ведомст'!G980)</f>
        <v>7501.1</v>
      </c>
      <c r="G582" s="7">
        <f>SUM('4 ведомст'!H980)</f>
        <v>7430</v>
      </c>
      <c r="H582" s="9">
        <f t="shared" si="144"/>
        <v>99.052139019610451</v>
      </c>
    </row>
    <row r="583" spans="1:8" s="27" customFormat="1" ht="31.5" hidden="1" x14ac:dyDescent="0.25">
      <c r="A583" s="95" t="s">
        <v>40</v>
      </c>
      <c r="B583" s="6" t="s">
        <v>481</v>
      </c>
      <c r="C583" s="22">
        <v>200</v>
      </c>
      <c r="D583" s="4" t="s">
        <v>86</v>
      </c>
      <c r="E583" s="4" t="s">
        <v>139</v>
      </c>
      <c r="F583" s="7">
        <f>SUM('4 ведомст'!G1165)</f>
        <v>0</v>
      </c>
      <c r="G583" s="7">
        <f>SUM('4 ведомст'!H1165)</f>
        <v>0</v>
      </c>
      <c r="H583" s="9"/>
    </row>
    <row r="584" spans="1:8" s="27" customFormat="1" x14ac:dyDescent="0.25">
      <c r="A584" s="95" t="s">
        <v>31</v>
      </c>
      <c r="B584" s="6" t="s">
        <v>481</v>
      </c>
      <c r="C584" s="22">
        <v>300</v>
      </c>
      <c r="D584" s="4" t="s">
        <v>86</v>
      </c>
      <c r="E584" s="4" t="s">
        <v>32</v>
      </c>
      <c r="F584" s="7">
        <f>SUM('4 ведомст'!G981)</f>
        <v>14</v>
      </c>
      <c r="G584" s="7">
        <f>SUM('4 ведомст'!H981)</f>
        <v>14</v>
      </c>
      <c r="H584" s="9">
        <f t="shared" ref="H584:H646" si="163">G584/F584*100</f>
        <v>100</v>
      </c>
    </row>
    <row r="585" spans="1:8" s="27" customFormat="1" hidden="1" x14ac:dyDescent="0.25">
      <c r="A585" s="95" t="s">
        <v>31</v>
      </c>
      <c r="B585" s="6" t="s">
        <v>481</v>
      </c>
      <c r="C585" s="22">
        <v>300</v>
      </c>
      <c r="D585" s="4" t="s">
        <v>86</v>
      </c>
      <c r="E585" s="4" t="s">
        <v>139</v>
      </c>
      <c r="F585" s="7">
        <f>SUM('4 ведомст'!G1166)</f>
        <v>0</v>
      </c>
      <c r="G585" s="7">
        <f>SUM('4 ведомст'!H1166)</f>
        <v>0</v>
      </c>
      <c r="H585" s="9" t="e">
        <f t="shared" si="163"/>
        <v>#DIV/0!</v>
      </c>
    </row>
    <row r="586" spans="1:8" s="27" customFormat="1" ht="31.5" x14ac:dyDescent="0.25">
      <c r="A586" s="95" t="s">
        <v>51</v>
      </c>
      <c r="B586" s="6" t="s">
        <v>481</v>
      </c>
      <c r="C586" s="22">
        <v>600</v>
      </c>
      <c r="D586" s="4" t="s">
        <v>86</v>
      </c>
      <c r="E586" s="4" t="s">
        <v>32</v>
      </c>
      <c r="F586" s="7">
        <f>SUM('4 ведомст'!G982)</f>
        <v>33055.300000000003</v>
      </c>
      <c r="G586" s="7">
        <f>SUM('4 ведомст'!H982)</f>
        <v>36062.699999999997</v>
      </c>
      <c r="H586" s="9">
        <f t="shared" si="163"/>
        <v>109.09808714487539</v>
      </c>
    </row>
    <row r="587" spans="1:8" s="27" customFormat="1" ht="35.25" customHeight="1" x14ac:dyDescent="0.25">
      <c r="A587" s="95" t="s">
        <v>666</v>
      </c>
      <c r="B587" s="22" t="s">
        <v>487</v>
      </c>
      <c r="C587" s="4"/>
      <c r="D587" s="4"/>
      <c r="E587" s="4"/>
      <c r="F587" s="7">
        <f>SUM(F588:F591)</f>
        <v>9279.9</v>
      </c>
      <c r="G587" s="7">
        <f>SUM(G588:G591)</f>
        <v>8148.3</v>
      </c>
      <c r="H587" s="9">
        <f t="shared" si="163"/>
        <v>87.805903080852161</v>
      </c>
    </row>
    <row r="588" spans="1:8" s="27" customFormat="1" ht="31.5" x14ac:dyDescent="0.25">
      <c r="A588" s="95" t="s">
        <v>40</v>
      </c>
      <c r="B588" s="22" t="s">
        <v>487</v>
      </c>
      <c r="C588" s="4" t="s">
        <v>69</v>
      </c>
      <c r="D588" s="4" t="s">
        <v>86</v>
      </c>
      <c r="E588" s="4" t="s">
        <v>32</v>
      </c>
      <c r="F588" s="7">
        <f>SUM('4 ведомст'!G984)</f>
        <v>3474.4</v>
      </c>
      <c r="G588" s="7">
        <f>SUM('4 ведомст'!H984)</f>
        <v>2342.8000000000002</v>
      </c>
      <c r="H588" s="9">
        <f t="shared" si="163"/>
        <v>67.430347685931395</v>
      </c>
    </row>
    <row r="589" spans="1:8" s="27" customFormat="1" x14ac:dyDescent="0.25">
      <c r="A589" s="95" t="s">
        <v>31</v>
      </c>
      <c r="B589" s="22" t="s">
        <v>487</v>
      </c>
      <c r="C589" s="4" t="s">
        <v>77</v>
      </c>
      <c r="D589" s="4" t="s">
        <v>22</v>
      </c>
      <c r="E589" s="4" t="s">
        <v>8</v>
      </c>
      <c r="F589" s="7">
        <f>SUM('4 ведомст'!G1240)</f>
        <v>165.5</v>
      </c>
      <c r="G589" s="7">
        <f>SUM('4 ведомст'!H1240)</f>
        <v>165.5</v>
      </c>
      <c r="H589" s="9">
        <f t="shared" si="163"/>
        <v>100</v>
      </c>
    </row>
    <row r="590" spans="1:8" s="27" customFormat="1" ht="31.5" x14ac:dyDescent="0.25">
      <c r="A590" s="95" t="s">
        <v>188</v>
      </c>
      <c r="B590" s="22" t="s">
        <v>487</v>
      </c>
      <c r="C590" s="4" t="s">
        <v>95</v>
      </c>
      <c r="D590" s="4" t="s">
        <v>86</v>
      </c>
      <c r="E590" s="4" t="s">
        <v>32</v>
      </c>
      <c r="F590" s="7">
        <f>SUM('4 ведомст'!G985)</f>
        <v>5321</v>
      </c>
      <c r="G590" s="7">
        <f>SUM('4 ведомст'!H985)</f>
        <v>5321</v>
      </c>
      <c r="H590" s="9">
        <f t="shared" si="163"/>
        <v>100</v>
      </c>
    </row>
    <row r="591" spans="1:8" s="27" customFormat="1" ht="31.5" x14ac:dyDescent="0.25">
      <c r="A591" s="95" t="s">
        <v>188</v>
      </c>
      <c r="B591" s="22" t="s">
        <v>487</v>
      </c>
      <c r="C591" s="4" t="s">
        <v>95</v>
      </c>
      <c r="D591" s="4" t="s">
        <v>22</v>
      </c>
      <c r="E591" s="4" t="s">
        <v>8</v>
      </c>
      <c r="F591" s="7">
        <f>SUM('4 ведомст'!G1241)</f>
        <v>319</v>
      </c>
      <c r="G591" s="7">
        <f>SUM('4 ведомст'!H1241)</f>
        <v>319</v>
      </c>
      <c r="H591" s="9">
        <f t="shared" si="163"/>
        <v>100</v>
      </c>
    </row>
    <row r="592" spans="1:8" s="27" customFormat="1" x14ac:dyDescent="0.25">
      <c r="A592" s="95" t="s">
        <v>577</v>
      </c>
      <c r="B592" s="22" t="s">
        <v>576</v>
      </c>
      <c r="C592" s="4"/>
      <c r="D592" s="4"/>
      <c r="E592" s="4"/>
      <c r="F592" s="7">
        <f>SUM(F593:F594)</f>
        <v>1521.8</v>
      </c>
      <c r="G592" s="7">
        <f t="shared" ref="G592" si="164">SUM(G593:G594)</f>
        <v>1306.6999999999998</v>
      </c>
      <c r="H592" s="9">
        <f t="shared" si="163"/>
        <v>85.865422525956092</v>
      </c>
    </row>
    <row r="593" spans="1:8" s="27" customFormat="1" ht="31.5" x14ac:dyDescent="0.25">
      <c r="A593" s="95" t="s">
        <v>40</v>
      </c>
      <c r="B593" s="22" t="s">
        <v>576</v>
      </c>
      <c r="C593" s="4" t="s">
        <v>69</v>
      </c>
      <c r="D593" s="4" t="s">
        <v>86</v>
      </c>
      <c r="E593" s="4" t="s">
        <v>32</v>
      </c>
      <c r="F593" s="7">
        <f>SUM('4 ведомст'!G987)</f>
        <v>985.9</v>
      </c>
      <c r="G593" s="7">
        <f>SUM('4 ведомст'!H987)</f>
        <v>770.8</v>
      </c>
      <c r="H593" s="9">
        <f t="shared" si="163"/>
        <v>78.182371437265445</v>
      </c>
    </row>
    <row r="594" spans="1:8" s="27" customFormat="1" ht="31.5" x14ac:dyDescent="0.25">
      <c r="A594" s="95" t="s">
        <v>188</v>
      </c>
      <c r="B594" s="22" t="s">
        <v>576</v>
      </c>
      <c r="C594" s="4" t="s">
        <v>95</v>
      </c>
      <c r="D594" s="4" t="s">
        <v>86</v>
      </c>
      <c r="E594" s="4" t="s">
        <v>32</v>
      </c>
      <c r="F594" s="7">
        <f>SUM('4 ведомст'!G988)</f>
        <v>535.9</v>
      </c>
      <c r="G594" s="7">
        <f>SUM('4 ведомст'!H988)</f>
        <v>535.9</v>
      </c>
      <c r="H594" s="9">
        <f t="shared" si="163"/>
        <v>100</v>
      </c>
    </row>
    <row r="595" spans="1:8" s="27" customFormat="1" ht="47.25" x14ac:dyDescent="0.25">
      <c r="A595" s="161" t="s">
        <v>973</v>
      </c>
      <c r="B595" s="22" t="s">
        <v>972</v>
      </c>
      <c r="C595" s="4"/>
      <c r="D595" s="4"/>
      <c r="E595" s="4"/>
      <c r="F595" s="7">
        <f>'4 ведомст'!G989</f>
        <v>380.1</v>
      </c>
      <c r="G595" s="7">
        <f>'4 ведомст'!H989</f>
        <v>236.6</v>
      </c>
      <c r="H595" s="9">
        <f t="shared" si="163"/>
        <v>62.246777163904234</v>
      </c>
    </row>
    <row r="596" spans="1:8" s="27" customFormat="1" ht="31.5" x14ac:dyDescent="0.25">
      <c r="A596" s="161" t="s">
        <v>40</v>
      </c>
      <c r="B596" s="22" t="s">
        <v>972</v>
      </c>
      <c r="C596" s="4" t="s">
        <v>69</v>
      </c>
      <c r="D596" s="4" t="s">
        <v>86</v>
      </c>
      <c r="E596" s="4" t="s">
        <v>32</v>
      </c>
      <c r="F596" s="7">
        <f>'4 ведомст'!G990</f>
        <v>219.6</v>
      </c>
      <c r="G596" s="7">
        <f>'4 ведомст'!H990</f>
        <v>76.099999999999994</v>
      </c>
      <c r="H596" s="9">
        <f t="shared" si="163"/>
        <v>34.653916211293257</v>
      </c>
    </row>
    <row r="597" spans="1:8" s="27" customFormat="1" ht="31.5" x14ac:dyDescent="0.25">
      <c r="A597" s="161" t="s">
        <v>188</v>
      </c>
      <c r="B597" s="22" t="s">
        <v>972</v>
      </c>
      <c r="C597" s="4" t="s">
        <v>95</v>
      </c>
      <c r="D597" s="4" t="s">
        <v>86</v>
      </c>
      <c r="E597" s="4" t="s">
        <v>32</v>
      </c>
      <c r="F597" s="7">
        <f>'4 ведомст'!G991</f>
        <v>160.5</v>
      </c>
      <c r="G597" s="7">
        <f>'4 ведомст'!H991</f>
        <v>160.5</v>
      </c>
      <c r="H597" s="9">
        <f t="shared" si="163"/>
        <v>100</v>
      </c>
    </row>
    <row r="598" spans="1:8" s="27" customFormat="1" x14ac:dyDescent="0.25">
      <c r="A598" s="95" t="s">
        <v>92</v>
      </c>
      <c r="B598" s="47" t="s">
        <v>482</v>
      </c>
      <c r="C598" s="4"/>
      <c r="D598" s="7"/>
      <c r="E598" s="4"/>
      <c r="F598" s="7">
        <f>F599</f>
        <v>3182.8</v>
      </c>
      <c r="G598" s="7">
        <f>G599</f>
        <v>3182.8</v>
      </c>
      <c r="H598" s="9">
        <f t="shared" si="163"/>
        <v>100</v>
      </c>
    </row>
    <row r="599" spans="1:8" s="27" customFormat="1" ht="31.5" x14ac:dyDescent="0.25">
      <c r="A599" s="95" t="s">
        <v>188</v>
      </c>
      <c r="B599" s="47" t="s">
        <v>482</v>
      </c>
      <c r="C599" s="4" t="s">
        <v>95</v>
      </c>
      <c r="D599" s="4" t="s">
        <v>86</v>
      </c>
      <c r="E599" s="4" t="s">
        <v>42</v>
      </c>
      <c r="F599" s="7">
        <f>SUM('4 ведомст'!G1092)</f>
        <v>3182.8</v>
      </c>
      <c r="G599" s="7">
        <f>SUM('4 ведомст'!H1092)</f>
        <v>3182.8</v>
      </c>
      <c r="H599" s="9">
        <f t="shared" si="163"/>
        <v>100</v>
      </c>
    </row>
    <row r="600" spans="1:8" s="27" customFormat="1" ht="31.5" x14ac:dyDescent="0.25">
      <c r="A600" s="95" t="s">
        <v>393</v>
      </c>
      <c r="B600" s="47" t="s">
        <v>537</v>
      </c>
      <c r="C600" s="4"/>
      <c r="D600" s="4"/>
      <c r="E600" s="4"/>
      <c r="F600" s="7">
        <f>SUM(F601)</f>
        <v>1745.3</v>
      </c>
      <c r="G600" s="7">
        <f t="shared" ref="G600" si="165">SUM(G601)</f>
        <v>1744</v>
      </c>
      <c r="H600" s="9">
        <f t="shared" si="163"/>
        <v>99.925514238239842</v>
      </c>
    </row>
    <row r="601" spans="1:8" s="27" customFormat="1" ht="31.5" x14ac:dyDescent="0.25">
      <c r="A601" s="95" t="s">
        <v>40</v>
      </c>
      <c r="B601" s="47" t="s">
        <v>537</v>
      </c>
      <c r="C601" s="4" t="s">
        <v>69</v>
      </c>
      <c r="D601" s="4" t="s">
        <v>86</v>
      </c>
      <c r="E601" s="4" t="s">
        <v>32</v>
      </c>
      <c r="F601" s="7">
        <f>SUM('4 ведомст'!G993)</f>
        <v>1745.3</v>
      </c>
      <c r="G601" s="7">
        <f>SUM('4 ведомст'!H993)</f>
        <v>1744</v>
      </c>
      <c r="H601" s="9">
        <f t="shared" si="163"/>
        <v>99.925514238239842</v>
      </c>
    </row>
    <row r="602" spans="1:8" s="27" customFormat="1" ht="31.5" hidden="1" x14ac:dyDescent="0.25">
      <c r="A602" s="32" t="s">
        <v>381</v>
      </c>
      <c r="B602" s="52" t="s">
        <v>556</v>
      </c>
      <c r="C602" s="22"/>
      <c r="D602" s="4"/>
      <c r="E602" s="4"/>
      <c r="F602" s="7">
        <f>SUM(F603)</f>
        <v>0</v>
      </c>
      <c r="G602" s="7">
        <f t="shared" ref="G602" si="166">SUM(G603)</f>
        <v>0</v>
      </c>
      <c r="H602" s="9" t="e">
        <f t="shared" si="163"/>
        <v>#DIV/0!</v>
      </c>
    </row>
    <row r="603" spans="1:8" s="27" customFormat="1" ht="31.5" hidden="1" x14ac:dyDescent="0.25">
      <c r="A603" s="95" t="s">
        <v>40</v>
      </c>
      <c r="B603" s="52" t="s">
        <v>556</v>
      </c>
      <c r="C603" s="22">
        <v>200</v>
      </c>
      <c r="D603" s="4" t="s">
        <v>86</v>
      </c>
      <c r="E603" s="4" t="s">
        <v>139</v>
      </c>
      <c r="F603" s="7">
        <f>SUM('4 ведомст'!G1168)</f>
        <v>0</v>
      </c>
      <c r="G603" s="7">
        <f>SUM('4 ведомст'!H1168)</f>
        <v>0</v>
      </c>
      <c r="H603" s="9" t="e">
        <f t="shared" si="163"/>
        <v>#DIV/0!</v>
      </c>
    </row>
    <row r="604" spans="1:8" s="27" customFormat="1" ht="63" x14ac:dyDescent="0.25">
      <c r="A604" s="163" t="s">
        <v>981</v>
      </c>
      <c r="B604" s="22" t="s">
        <v>980</v>
      </c>
      <c r="C604" s="4"/>
      <c r="D604" s="4"/>
      <c r="E604" s="4"/>
      <c r="F604" s="7">
        <f>F605+F606</f>
        <v>1167.9000000000001</v>
      </c>
      <c r="G604" s="7">
        <f t="shared" ref="G604" si="167">G605+G606</f>
        <v>1167.9000000000001</v>
      </c>
      <c r="H604" s="9">
        <f t="shared" si="163"/>
        <v>100</v>
      </c>
    </row>
    <row r="605" spans="1:8" s="27" customFormat="1" ht="63" x14ac:dyDescent="0.25">
      <c r="A605" s="2" t="s">
        <v>39</v>
      </c>
      <c r="B605" s="22" t="s">
        <v>980</v>
      </c>
      <c r="C605" s="4" t="s">
        <v>67</v>
      </c>
      <c r="D605" s="4" t="s">
        <v>86</v>
      </c>
      <c r="E605" s="4" t="s">
        <v>32</v>
      </c>
      <c r="F605" s="7">
        <f>'4 ведомст'!G995</f>
        <v>442.4</v>
      </c>
      <c r="G605" s="7">
        <f>'4 ведомст'!H995</f>
        <v>442.4</v>
      </c>
      <c r="H605" s="9">
        <f t="shared" si="163"/>
        <v>100</v>
      </c>
    </row>
    <row r="606" spans="1:8" s="27" customFormat="1" ht="31.5" x14ac:dyDescent="0.25">
      <c r="A606" s="163" t="s">
        <v>40</v>
      </c>
      <c r="B606" s="22" t="s">
        <v>980</v>
      </c>
      <c r="C606" s="4" t="s">
        <v>69</v>
      </c>
      <c r="D606" s="4" t="s">
        <v>86</v>
      </c>
      <c r="E606" s="4" t="s">
        <v>32</v>
      </c>
      <c r="F606" s="7">
        <f>'4 ведомст'!G996</f>
        <v>725.5</v>
      </c>
      <c r="G606" s="7">
        <f>'4 ведомст'!H996</f>
        <v>725.5</v>
      </c>
      <c r="H606" s="9">
        <f t="shared" si="163"/>
        <v>100</v>
      </c>
    </row>
    <row r="607" spans="1:8" s="27" customFormat="1" ht="47.25" x14ac:dyDescent="0.25">
      <c r="A607" s="95" t="s">
        <v>683</v>
      </c>
      <c r="B607" s="47" t="s">
        <v>536</v>
      </c>
      <c r="C607" s="4"/>
      <c r="D607" s="4"/>
      <c r="E607" s="4"/>
      <c r="F607" s="7">
        <f>SUM(F608:F609)</f>
        <v>91242.6</v>
      </c>
      <c r="G607" s="7">
        <f>SUM(G608:G609)</f>
        <v>89742.6</v>
      </c>
      <c r="H607" s="9">
        <f t="shared" si="163"/>
        <v>98.356031064437005</v>
      </c>
    </row>
    <row r="608" spans="1:8" s="27" customFormat="1" ht="63" x14ac:dyDescent="0.25">
      <c r="A608" s="95" t="s">
        <v>39</v>
      </c>
      <c r="B608" s="47" t="s">
        <v>536</v>
      </c>
      <c r="C608" s="4" t="s">
        <v>67</v>
      </c>
      <c r="D608" s="4" t="s">
        <v>86</v>
      </c>
      <c r="E608" s="4" t="s">
        <v>32</v>
      </c>
      <c r="F608" s="7">
        <f>SUM('4 ведомст'!G998)</f>
        <v>34883.5</v>
      </c>
      <c r="G608" s="7">
        <f>SUM('4 ведомст'!H998)</f>
        <v>34173.5</v>
      </c>
      <c r="H608" s="9">
        <f t="shared" si="163"/>
        <v>97.96465377614058</v>
      </c>
    </row>
    <row r="609" spans="1:8" s="27" customFormat="1" ht="31.5" x14ac:dyDescent="0.25">
      <c r="A609" s="95" t="s">
        <v>188</v>
      </c>
      <c r="B609" s="47" t="s">
        <v>536</v>
      </c>
      <c r="C609" s="4" t="s">
        <v>95</v>
      </c>
      <c r="D609" s="4" t="s">
        <v>86</v>
      </c>
      <c r="E609" s="4" t="s">
        <v>32</v>
      </c>
      <c r="F609" s="7">
        <f>SUM('4 ведомст'!G999)</f>
        <v>56359.1</v>
      </c>
      <c r="G609" s="7">
        <f>SUM('4 ведомст'!H999)</f>
        <v>55569.1</v>
      </c>
      <c r="H609" s="9">
        <f t="shared" si="163"/>
        <v>98.598274280462249</v>
      </c>
    </row>
    <row r="610" spans="1:8" s="27" customFormat="1" ht="47.25" x14ac:dyDescent="0.25">
      <c r="A610" s="68" t="s">
        <v>700</v>
      </c>
      <c r="B610" s="22" t="s">
        <v>553</v>
      </c>
      <c r="C610" s="4"/>
      <c r="D610" s="4"/>
      <c r="E610" s="4"/>
      <c r="F610" s="7">
        <f>SUM(F611:F612)</f>
        <v>116621.70000000001</v>
      </c>
      <c r="G610" s="7">
        <f t="shared" ref="G610" si="168">SUM(G611:G612)</f>
        <v>116621.70000000001</v>
      </c>
      <c r="H610" s="9">
        <f t="shared" si="163"/>
        <v>100</v>
      </c>
    </row>
    <row r="611" spans="1:8" s="27" customFormat="1" ht="31.5" x14ac:dyDescent="0.25">
      <c r="A611" s="95" t="s">
        <v>40</v>
      </c>
      <c r="B611" s="22" t="s">
        <v>553</v>
      </c>
      <c r="C611" s="4" t="s">
        <v>69</v>
      </c>
      <c r="D611" s="4" t="s">
        <v>86</v>
      </c>
      <c r="E611" s="4" t="s">
        <v>32</v>
      </c>
      <c r="F611" s="7">
        <f>SUM('4 ведомст'!G1001)</f>
        <v>33687.599999999999</v>
      </c>
      <c r="G611" s="7">
        <f>SUM('4 ведомст'!H1001)</f>
        <v>33687.599999999999</v>
      </c>
      <c r="H611" s="9">
        <f t="shared" si="163"/>
        <v>100</v>
      </c>
    </row>
    <row r="612" spans="1:8" s="27" customFormat="1" ht="31.5" x14ac:dyDescent="0.25">
      <c r="A612" s="95" t="s">
        <v>188</v>
      </c>
      <c r="B612" s="22" t="s">
        <v>553</v>
      </c>
      <c r="C612" s="4" t="s">
        <v>95</v>
      </c>
      <c r="D612" s="4" t="s">
        <v>86</v>
      </c>
      <c r="E612" s="4" t="s">
        <v>32</v>
      </c>
      <c r="F612" s="7">
        <f>SUM('4 ведомст'!G1002)</f>
        <v>82934.100000000006</v>
      </c>
      <c r="G612" s="7">
        <f>SUM('4 ведомст'!H1002)</f>
        <v>82934.100000000006</v>
      </c>
      <c r="H612" s="9">
        <f t="shared" si="163"/>
        <v>100</v>
      </c>
    </row>
    <row r="613" spans="1:8" s="27" customFormat="1" ht="47.25" x14ac:dyDescent="0.25">
      <c r="A613" s="95" t="s">
        <v>486</v>
      </c>
      <c r="B613" s="6" t="s">
        <v>827</v>
      </c>
      <c r="C613" s="22"/>
      <c r="D613" s="4"/>
      <c r="E613" s="4"/>
      <c r="F613" s="7">
        <f>SUM(F614:F615)</f>
        <v>6598.7000000000007</v>
      </c>
      <c r="G613" s="7">
        <f>SUM(G614:G615)</f>
        <v>6327.7000000000007</v>
      </c>
      <c r="H613" s="9">
        <f t="shared" si="163"/>
        <v>95.893130465091616</v>
      </c>
    </row>
    <row r="614" spans="1:8" s="27" customFormat="1" ht="31.5" x14ac:dyDescent="0.25">
      <c r="A614" s="95" t="s">
        <v>40</v>
      </c>
      <c r="B614" s="6" t="s">
        <v>827</v>
      </c>
      <c r="C614" s="4" t="s">
        <v>69</v>
      </c>
      <c r="D614" s="4" t="s">
        <v>86</v>
      </c>
      <c r="E614" s="4" t="s">
        <v>32</v>
      </c>
      <c r="F614" s="7">
        <f>SUM('4 ведомст'!G1004)</f>
        <v>2735.4</v>
      </c>
      <c r="G614" s="7">
        <f>SUM('4 ведомст'!H1004)</f>
        <v>2313.8000000000002</v>
      </c>
      <c r="H614" s="9">
        <f t="shared" si="163"/>
        <v>84.587263288732913</v>
      </c>
    </row>
    <row r="615" spans="1:8" s="27" customFormat="1" ht="31.5" x14ac:dyDescent="0.25">
      <c r="A615" s="95" t="s">
        <v>188</v>
      </c>
      <c r="B615" s="6" t="s">
        <v>827</v>
      </c>
      <c r="C615" s="4" t="s">
        <v>95</v>
      </c>
      <c r="D615" s="4" t="s">
        <v>86</v>
      </c>
      <c r="E615" s="4" t="s">
        <v>32</v>
      </c>
      <c r="F615" s="7">
        <f>SUM('4 ведомст'!G1005)</f>
        <v>3863.3</v>
      </c>
      <c r="G615" s="7">
        <f>SUM('4 ведомст'!H1005)</f>
        <v>4013.9</v>
      </c>
      <c r="H615" s="9">
        <f t="shared" si="163"/>
        <v>103.89822172753863</v>
      </c>
    </row>
    <row r="616" spans="1:8" s="27" customFormat="1" ht="47.25" x14ac:dyDescent="0.25">
      <c r="A616" s="95" t="s">
        <v>562</v>
      </c>
      <c r="B616" s="22" t="s">
        <v>828</v>
      </c>
      <c r="C616" s="4"/>
      <c r="D616" s="4"/>
      <c r="E616" s="4"/>
      <c r="F616" s="7">
        <f>SUM(F617:F618)</f>
        <v>15329.800000000001</v>
      </c>
      <c r="G616" s="7">
        <f t="shared" ref="G616" si="169">SUM(G617:G618)</f>
        <v>15329.800000000001</v>
      </c>
      <c r="H616" s="9">
        <f t="shared" si="163"/>
        <v>100</v>
      </c>
    </row>
    <row r="617" spans="1:8" s="27" customFormat="1" ht="31.5" x14ac:dyDescent="0.25">
      <c r="A617" s="95" t="s">
        <v>40</v>
      </c>
      <c r="B617" s="22" t="s">
        <v>828</v>
      </c>
      <c r="C617" s="4" t="s">
        <v>69</v>
      </c>
      <c r="D617" s="4" t="s">
        <v>86</v>
      </c>
      <c r="E617" s="4" t="s">
        <v>32</v>
      </c>
      <c r="F617" s="7">
        <f>SUM('4 ведомст'!G1007)</f>
        <v>4235.6000000000004</v>
      </c>
      <c r="G617" s="7">
        <f>SUM('4 ведомст'!H1007)</f>
        <v>4235.6000000000004</v>
      </c>
      <c r="H617" s="9">
        <f t="shared" si="163"/>
        <v>100</v>
      </c>
    </row>
    <row r="618" spans="1:8" s="27" customFormat="1" ht="31.5" x14ac:dyDescent="0.25">
      <c r="A618" s="95" t="s">
        <v>188</v>
      </c>
      <c r="B618" s="22" t="s">
        <v>828</v>
      </c>
      <c r="C618" s="4" t="s">
        <v>95</v>
      </c>
      <c r="D618" s="4" t="s">
        <v>86</v>
      </c>
      <c r="E618" s="4" t="s">
        <v>32</v>
      </c>
      <c r="F618" s="7">
        <f>SUM('4 ведомст'!G1008)</f>
        <v>11094.2</v>
      </c>
      <c r="G618" s="7">
        <f>SUM('4 ведомст'!H1008)</f>
        <v>11094.2</v>
      </c>
      <c r="H618" s="9">
        <f t="shared" si="163"/>
        <v>100</v>
      </c>
    </row>
    <row r="619" spans="1:8" s="27" customFormat="1" x14ac:dyDescent="0.25">
      <c r="A619" s="95" t="s">
        <v>331</v>
      </c>
      <c r="B619" s="4" t="s">
        <v>845</v>
      </c>
      <c r="C619" s="4"/>
      <c r="D619" s="4"/>
      <c r="E619" s="4"/>
      <c r="F619" s="7">
        <f>SUM(F620:F622)</f>
        <v>24434.799999999999</v>
      </c>
      <c r="G619" s="7">
        <f t="shared" ref="G619" si="170">SUM(G620:G622)</f>
        <v>24395.1</v>
      </c>
      <c r="H619" s="9">
        <f t="shared" si="163"/>
        <v>99.837526806030738</v>
      </c>
    </row>
    <row r="620" spans="1:8" s="27" customFormat="1" ht="31.5" x14ac:dyDescent="0.25">
      <c r="A620" s="95" t="s">
        <v>40</v>
      </c>
      <c r="B620" s="4" t="s">
        <v>845</v>
      </c>
      <c r="C620" s="96" t="s">
        <v>69</v>
      </c>
      <c r="D620" s="4" t="s">
        <v>86</v>
      </c>
      <c r="E620" s="4" t="s">
        <v>139</v>
      </c>
      <c r="F620" s="7">
        <f>SUM('4 ведомст'!G1170)</f>
        <v>1936</v>
      </c>
      <c r="G620" s="7">
        <f>SUM('4 ведомст'!H1170)</f>
        <v>1924.7</v>
      </c>
      <c r="H620" s="9">
        <f t="shared" si="163"/>
        <v>99.416322314049594</v>
      </c>
    </row>
    <row r="621" spans="1:8" s="27" customFormat="1" ht="31.5" x14ac:dyDescent="0.25">
      <c r="A621" s="95" t="s">
        <v>188</v>
      </c>
      <c r="B621" s="4" t="s">
        <v>845</v>
      </c>
      <c r="C621" s="96" t="s">
        <v>95</v>
      </c>
      <c r="D621" s="4" t="s">
        <v>86</v>
      </c>
      <c r="E621" s="4" t="s">
        <v>139</v>
      </c>
      <c r="F621" s="7">
        <f>SUM('4 ведомст'!G1171)</f>
        <v>7108.5</v>
      </c>
      <c r="G621" s="7">
        <f>SUM('4 ведомст'!H1171)</f>
        <v>7107.8</v>
      </c>
      <c r="H621" s="9">
        <f t="shared" si="163"/>
        <v>99.990152634170357</v>
      </c>
    </row>
    <row r="622" spans="1:8" s="27" customFormat="1" x14ac:dyDescent="0.25">
      <c r="A622" s="95" t="s">
        <v>17</v>
      </c>
      <c r="B622" s="4" t="s">
        <v>845</v>
      </c>
      <c r="C622" s="96" t="s">
        <v>74</v>
      </c>
      <c r="D622" s="4" t="s">
        <v>86</v>
      </c>
      <c r="E622" s="4" t="s">
        <v>139</v>
      </c>
      <c r="F622" s="7">
        <f>SUM('4 ведомст'!G1172)</f>
        <v>15390.3</v>
      </c>
      <c r="G622" s="7">
        <f>SUM('4 ведомст'!H1172)</f>
        <v>15362.6</v>
      </c>
      <c r="H622" s="9">
        <f t="shared" si="163"/>
        <v>99.820016503901826</v>
      </c>
    </row>
    <row r="623" spans="1:8" s="27" customFormat="1" ht="31.5" x14ac:dyDescent="0.25">
      <c r="A623" s="95" t="s">
        <v>706</v>
      </c>
      <c r="B623" s="22" t="s">
        <v>908</v>
      </c>
      <c r="C623" s="4"/>
      <c r="D623" s="4"/>
      <c r="E623" s="4"/>
      <c r="F623" s="7">
        <f>SUM(F624)</f>
        <v>1884.8</v>
      </c>
      <c r="G623" s="7">
        <f t="shared" ref="G623" si="171">SUM(G624)</f>
        <v>1797.3</v>
      </c>
      <c r="H623" s="9">
        <f t="shared" si="163"/>
        <v>95.357597623089987</v>
      </c>
    </row>
    <row r="624" spans="1:8" s="27" customFormat="1" ht="31.5" x14ac:dyDescent="0.25">
      <c r="A624" s="95" t="s">
        <v>188</v>
      </c>
      <c r="B624" s="22" t="s">
        <v>908</v>
      </c>
      <c r="C624" s="4" t="s">
        <v>95</v>
      </c>
      <c r="D624" s="4" t="s">
        <v>86</v>
      </c>
      <c r="E624" s="4" t="s">
        <v>32</v>
      </c>
      <c r="F624" s="7">
        <f>SUM('4 ведомст'!G1010)</f>
        <v>1884.8</v>
      </c>
      <c r="G624" s="7">
        <f>SUM('4 ведомст'!H1010)</f>
        <v>1797.3</v>
      </c>
      <c r="H624" s="9">
        <f t="shared" si="163"/>
        <v>95.357597623089987</v>
      </c>
    </row>
    <row r="625" spans="1:8" s="27" customFormat="1" ht="31.5" x14ac:dyDescent="0.25">
      <c r="A625" s="144" t="s">
        <v>936</v>
      </c>
      <c r="B625" s="22" t="s">
        <v>935</v>
      </c>
      <c r="C625" s="4"/>
      <c r="D625" s="4"/>
      <c r="E625" s="4"/>
      <c r="F625" s="7">
        <f>SUM('4 ведомст'!G1011)</f>
        <v>4000</v>
      </c>
      <c r="G625" s="7">
        <f>SUM('4 ведомст'!H1011)</f>
        <v>4000</v>
      </c>
      <c r="H625" s="9">
        <f t="shared" si="163"/>
        <v>100</v>
      </c>
    </row>
    <row r="626" spans="1:8" s="27" customFormat="1" ht="31.5" x14ac:dyDescent="0.25">
      <c r="A626" s="144" t="s">
        <v>40</v>
      </c>
      <c r="B626" s="22" t="s">
        <v>935</v>
      </c>
      <c r="C626" s="145" t="s">
        <v>69</v>
      </c>
      <c r="D626" s="4" t="s">
        <v>86</v>
      </c>
      <c r="E626" s="4" t="s">
        <v>32</v>
      </c>
      <c r="F626" s="7">
        <f>SUM('4 ведомст'!G1012)</f>
        <v>4000</v>
      </c>
      <c r="G626" s="7">
        <f>SUM('4 ведомст'!H1012)</f>
        <v>4000</v>
      </c>
      <c r="H626" s="9">
        <f t="shared" si="163"/>
        <v>100</v>
      </c>
    </row>
    <row r="627" spans="1:8" s="27" customFormat="1" ht="63" x14ac:dyDescent="0.25">
      <c r="A627" s="68" t="s">
        <v>913</v>
      </c>
      <c r="B627" s="91" t="s">
        <v>821</v>
      </c>
      <c r="C627" s="90"/>
      <c r="D627" s="4"/>
      <c r="E627" s="4"/>
      <c r="F627" s="7">
        <f>SUM(F628:F629)</f>
        <v>552.5</v>
      </c>
      <c r="G627" s="7">
        <f t="shared" ref="G627" si="172">SUM(G628:G629)</f>
        <v>552.5</v>
      </c>
      <c r="H627" s="9">
        <f t="shared" si="163"/>
        <v>100</v>
      </c>
    </row>
    <row r="628" spans="1:8" s="27" customFormat="1" ht="31.5" hidden="1" x14ac:dyDescent="0.25">
      <c r="A628" s="95" t="s">
        <v>40</v>
      </c>
      <c r="B628" s="91" t="s">
        <v>821</v>
      </c>
      <c r="C628" s="90" t="s">
        <v>69</v>
      </c>
      <c r="D628" s="4" t="s">
        <v>86</v>
      </c>
      <c r="E628" s="4" t="s">
        <v>25</v>
      </c>
      <c r="F628" s="7">
        <f>SUM('4 ведомст'!G922)</f>
        <v>0</v>
      </c>
      <c r="G628" s="7">
        <f>SUM('4 ведомст'!H922)</f>
        <v>0</v>
      </c>
      <c r="H628" s="9" t="e">
        <f t="shared" si="163"/>
        <v>#DIV/0!</v>
      </c>
    </row>
    <row r="629" spans="1:8" s="27" customFormat="1" ht="31.5" x14ac:dyDescent="0.25">
      <c r="A629" s="95" t="s">
        <v>188</v>
      </c>
      <c r="B629" s="91" t="s">
        <v>821</v>
      </c>
      <c r="C629" s="90" t="s">
        <v>95</v>
      </c>
      <c r="D629" s="4" t="s">
        <v>86</v>
      </c>
      <c r="E629" s="4" t="s">
        <v>25</v>
      </c>
      <c r="F629" s="7">
        <f>SUM('4 ведомст'!G923)</f>
        <v>552.5</v>
      </c>
      <c r="G629" s="7">
        <f>SUM('4 ведомст'!H923)</f>
        <v>552.5</v>
      </c>
      <c r="H629" s="9">
        <f t="shared" si="163"/>
        <v>100</v>
      </c>
    </row>
    <row r="630" spans="1:8" s="27" customFormat="1" ht="94.5" x14ac:dyDescent="0.25">
      <c r="A630" s="132" t="s">
        <v>939</v>
      </c>
      <c r="B630" s="31" t="s">
        <v>846</v>
      </c>
      <c r="C630" s="4"/>
      <c r="D630" s="4"/>
      <c r="E630" s="4"/>
      <c r="F630" s="7">
        <f>SUM(F631)</f>
        <v>3875</v>
      </c>
      <c r="G630" s="7">
        <f t="shared" ref="G630" si="173">SUM(G631)</f>
        <v>3875</v>
      </c>
      <c r="H630" s="9">
        <f t="shared" si="163"/>
        <v>100</v>
      </c>
    </row>
    <row r="631" spans="1:8" s="27" customFormat="1" x14ac:dyDescent="0.25">
      <c r="A631" s="95" t="s">
        <v>31</v>
      </c>
      <c r="B631" s="31" t="s">
        <v>846</v>
      </c>
      <c r="C631" s="4" t="s">
        <v>77</v>
      </c>
      <c r="D631" s="4" t="s">
        <v>22</v>
      </c>
      <c r="E631" s="4" t="s">
        <v>8</v>
      </c>
      <c r="F631" s="7">
        <f>SUM('4 ведомст'!G1243)</f>
        <v>3875</v>
      </c>
      <c r="G631" s="7">
        <f>SUM('4 ведомст'!H1243)</f>
        <v>3875</v>
      </c>
      <c r="H631" s="9">
        <f t="shared" si="163"/>
        <v>100</v>
      </c>
    </row>
    <row r="632" spans="1:8" s="27" customFormat="1" ht="31.5" x14ac:dyDescent="0.25">
      <c r="A632" s="95" t="s">
        <v>597</v>
      </c>
      <c r="B632" s="31" t="s">
        <v>598</v>
      </c>
      <c r="C632" s="4"/>
      <c r="D632" s="4"/>
      <c r="E632" s="4"/>
      <c r="F632" s="7">
        <f>SUM(F633)</f>
        <v>1029.9000000000001</v>
      </c>
      <c r="G632" s="7">
        <f t="shared" ref="G632" si="174">SUM(G633)</f>
        <v>1029.9000000000001</v>
      </c>
      <c r="H632" s="9">
        <f t="shared" si="163"/>
        <v>100</v>
      </c>
    </row>
    <row r="633" spans="1:8" s="27" customFormat="1" x14ac:dyDescent="0.25">
      <c r="A633" s="95" t="s">
        <v>17</v>
      </c>
      <c r="B633" s="31" t="s">
        <v>598</v>
      </c>
      <c r="C633" s="4" t="s">
        <v>74</v>
      </c>
      <c r="D633" s="4" t="s">
        <v>86</v>
      </c>
      <c r="E633" s="4" t="s">
        <v>139</v>
      </c>
      <c r="F633" s="7">
        <f>SUM('4 ведомст'!G1174)</f>
        <v>1029.9000000000001</v>
      </c>
      <c r="G633" s="7">
        <f>SUM('4 ведомст'!H1174)</f>
        <v>1029.9000000000001</v>
      </c>
      <c r="H633" s="9">
        <f t="shared" si="163"/>
        <v>100</v>
      </c>
    </row>
    <row r="634" spans="1:8" s="27" customFormat="1" ht="47.25" x14ac:dyDescent="0.25">
      <c r="A634" s="95" t="s">
        <v>20</v>
      </c>
      <c r="B634" s="6" t="s">
        <v>478</v>
      </c>
      <c r="C634" s="4"/>
      <c r="D634" s="4"/>
      <c r="E634" s="4"/>
      <c r="F634" s="7">
        <f>F635+F646+F649+F640+F644+F638+F642</f>
        <v>2641656.7000000002</v>
      </c>
      <c r="G634" s="7">
        <f>G635+G646+G649+G640+G644+G638+G642</f>
        <v>2653478.4999999995</v>
      </c>
      <c r="H634" s="9">
        <f t="shared" si="163"/>
        <v>100.4475146221687</v>
      </c>
    </row>
    <row r="635" spans="1:8" s="27" customFormat="1" ht="78.75" x14ac:dyDescent="0.25">
      <c r="A635" s="95" t="s">
        <v>305</v>
      </c>
      <c r="B635" s="47" t="s">
        <v>830</v>
      </c>
      <c r="C635" s="4"/>
      <c r="D635" s="4"/>
      <c r="E635" s="4"/>
      <c r="F635" s="7">
        <f>SUM(F636:F637)</f>
        <v>847629.1</v>
      </c>
      <c r="G635" s="7">
        <f>SUM(G636:G637)</f>
        <v>859428.1</v>
      </c>
      <c r="H635" s="9">
        <f t="shared" si="163"/>
        <v>101.3920003454341</v>
      </c>
    </row>
    <row r="636" spans="1:8" s="27" customFormat="1" ht="31.5" x14ac:dyDescent="0.25">
      <c r="A636" s="95" t="s">
        <v>94</v>
      </c>
      <c r="B636" s="47" t="s">
        <v>830</v>
      </c>
      <c r="C636" s="4" t="s">
        <v>95</v>
      </c>
      <c r="D636" s="4" t="s">
        <v>86</v>
      </c>
      <c r="E636" s="4" t="s">
        <v>32</v>
      </c>
      <c r="F636" s="7">
        <f>SUM('4 ведомст'!G1015)</f>
        <v>824868.9</v>
      </c>
      <c r="G636" s="7">
        <f>SUM('4 ведомст'!H1015)</f>
        <v>836667.9</v>
      </c>
      <c r="H636" s="9">
        <f t="shared" si="163"/>
        <v>101.4304091231952</v>
      </c>
    </row>
    <row r="637" spans="1:8" s="27" customFormat="1" ht="31.5" x14ac:dyDescent="0.25">
      <c r="A637" s="95" t="s">
        <v>94</v>
      </c>
      <c r="B637" s="47" t="s">
        <v>830</v>
      </c>
      <c r="C637" s="4" t="s">
        <v>95</v>
      </c>
      <c r="D637" s="4" t="s">
        <v>86</v>
      </c>
      <c r="E637" s="4" t="s">
        <v>42</v>
      </c>
      <c r="F637" s="7">
        <f>SUM('4 ведомст'!G1095)</f>
        <v>22760.2</v>
      </c>
      <c r="G637" s="7">
        <f>SUM('4 ведомст'!H1095)</f>
        <v>22760.2</v>
      </c>
      <c r="H637" s="9">
        <f t="shared" si="163"/>
        <v>100</v>
      </c>
    </row>
    <row r="638" spans="1:8" s="27" customFormat="1" ht="110.25" x14ac:dyDescent="0.25">
      <c r="A638" s="95" t="s">
        <v>735</v>
      </c>
      <c r="B638" s="47" t="s">
        <v>839</v>
      </c>
      <c r="C638" s="4"/>
      <c r="D638" s="4"/>
      <c r="E638" s="4"/>
      <c r="F638" s="7">
        <f>SUM(F639)</f>
        <v>16575.599999999999</v>
      </c>
      <c r="G638" s="7">
        <f>SUM(G639)</f>
        <v>16507.8</v>
      </c>
      <c r="H638" s="9">
        <f t="shared" si="163"/>
        <v>99.590965032939991</v>
      </c>
    </row>
    <row r="639" spans="1:8" s="27" customFormat="1" ht="31.5" x14ac:dyDescent="0.25">
      <c r="A639" s="95" t="s">
        <v>94</v>
      </c>
      <c r="B639" s="47" t="s">
        <v>839</v>
      </c>
      <c r="C639" s="4" t="s">
        <v>95</v>
      </c>
      <c r="D639" s="4"/>
      <c r="E639" s="4"/>
      <c r="F639" s="7">
        <f>SUM('4 ведомст'!G1097)</f>
        <v>16575.599999999999</v>
      </c>
      <c r="G639" s="7">
        <f>SUM('4 ведомст'!H1097)</f>
        <v>16507.8</v>
      </c>
      <c r="H639" s="9">
        <f t="shared" si="163"/>
        <v>99.590965032939991</v>
      </c>
    </row>
    <row r="640" spans="1:8" s="27" customFormat="1" ht="47.25" x14ac:dyDescent="0.25">
      <c r="A640" s="95" t="s">
        <v>303</v>
      </c>
      <c r="B640" s="6" t="s">
        <v>822</v>
      </c>
      <c r="C640" s="22"/>
      <c r="D640" s="4"/>
      <c r="E640" s="4"/>
      <c r="F640" s="7">
        <f>SUM(F641)</f>
        <v>770730.1</v>
      </c>
      <c r="G640" s="7">
        <f>SUM(G641)</f>
        <v>770730.1</v>
      </c>
      <c r="H640" s="9">
        <f t="shared" si="163"/>
        <v>100</v>
      </c>
    </row>
    <row r="641" spans="1:8" s="27" customFormat="1" ht="31.5" x14ac:dyDescent="0.25">
      <c r="A641" s="95" t="s">
        <v>188</v>
      </c>
      <c r="B641" s="6" t="s">
        <v>822</v>
      </c>
      <c r="C641" s="4" t="s">
        <v>95</v>
      </c>
      <c r="D641" s="4" t="s">
        <v>86</v>
      </c>
      <c r="E641" s="4" t="s">
        <v>25</v>
      </c>
      <c r="F641" s="7">
        <f>SUM('4 ведомст'!G926)</f>
        <v>770730.1</v>
      </c>
      <c r="G641" s="7">
        <f>SUM('4 ведомст'!H926)</f>
        <v>770730.1</v>
      </c>
      <c r="H641" s="9">
        <f t="shared" si="163"/>
        <v>100</v>
      </c>
    </row>
    <row r="642" spans="1:8" s="27" customFormat="1" ht="63" x14ac:dyDescent="0.25">
      <c r="A642" s="95" t="s">
        <v>840</v>
      </c>
      <c r="B642" s="47" t="s">
        <v>841</v>
      </c>
      <c r="C642" s="4"/>
      <c r="D642" s="4"/>
      <c r="E642" s="4"/>
      <c r="F642" s="7">
        <f>SUM(F643)</f>
        <v>34048.400000000001</v>
      </c>
      <c r="G642" s="7">
        <f>SUM(G643)</f>
        <v>34048.400000000001</v>
      </c>
      <c r="H642" s="9">
        <f t="shared" si="163"/>
        <v>100</v>
      </c>
    </row>
    <row r="643" spans="1:8" s="27" customFormat="1" ht="31.5" x14ac:dyDescent="0.25">
      <c r="A643" s="95" t="s">
        <v>188</v>
      </c>
      <c r="B643" s="47" t="s">
        <v>841</v>
      </c>
      <c r="C643" s="4" t="s">
        <v>95</v>
      </c>
      <c r="D643" s="4" t="s">
        <v>86</v>
      </c>
      <c r="E643" s="4" t="s">
        <v>42</v>
      </c>
      <c r="F643" s="7">
        <f>SUM('4 ведомст'!G1099)</f>
        <v>34048.400000000001</v>
      </c>
      <c r="G643" s="7">
        <f>SUM('4 ведомст'!H1099)</f>
        <v>34048.400000000001</v>
      </c>
      <c r="H643" s="9">
        <f t="shared" si="163"/>
        <v>100</v>
      </c>
    </row>
    <row r="644" spans="1:8" s="27" customFormat="1" x14ac:dyDescent="0.25">
      <c r="A644" s="95" t="s">
        <v>271</v>
      </c>
      <c r="B644" s="31" t="s">
        <v>474</v>
      </c>
      <c r="C644" s="4"/>
      <c r="D644" s="4"/>
      <c r="E644" s="4"/>
      <c r="F644" s="7">
        <f>F645</f>
        <v>487496.2</v>
      </c>
      <c r="G644" s="7">
        <f>G645</f>
        <v>487499.3</v>
      </c>
      <c r="H644" s="9">
        <f t="shared" si="163"/>
        <v>100.00063590239267</v>
      </c>
    </row>
    <row r="645" spans="1:8" s="27" customFormat="1" ht="31.5" x14ac:dyDescent="0.25">
      <c r="A645" s="95" t="s">
        <v>188</v>
      </c>
      <c r="B645" s="31" t="s">
        <v>474</v>
      </c>
      <c r="C645" s="4" t="s">
        <v>95</v>
      </c>
      <c r="D645" s="4" t="s">
        <v>86</v>
      </c>
      <c r="E645" s="4" t="s">
        <v>25</v>
      </c>
      <c r="F645" s="7">
        <f>SUM('4 ведомст'!G928)</f>
        <v>487496.2</v>
      </c>
      <c r="G645" s="7">
        <f>SUM('4 ведомст'!H928)</f>
        <v>487499.3</v>
      </c>
      <c r="H645" s="9">
        <f t="shared" si="163"/>
        <v>100.00063590239267</v>
      </c>
    </row>
    <row r="646" spans="1:8" s="27" customFormat="1" x14ac:dyDescent="0.25">
      <c r="A646" s="95" t="s">
        <v>275</v>
      </c>
      <c r="B646" s="22" t="s">
        <v>479</v>
      </c>
      <c r="C646" s="4"/>
      <c r="D646" s="4"/>
      <c r="E646" s="4"/>
      <c r="F646" s="7">
        <f>SUM(F647:F648)</f>
        <v>364663</v>
      </c>
      <c r="G646" s="7">
        <f t="shared" ref="G646" si="175">SUM(G647:G648)</f>
        <v>364750.5</v>
      </c>
      <c r="H646" s="9">
        <f t="shared" si="163"/>
        <v>100.02399475680286</v>
      </c>
    </row>
    <row r="647" spans="1:8" s="27" customFormat="1" ht="31.5" x14ac:dyDescent="0.25">
      <c r="A647" s="95" t="s">
        <v>188</v>
      </c>
      <c r="B647" s="22" t="s">
        <v>479</v>
      </c>
      <c r="C647" s="4" t="s">
        <v>95</v>
      </c>
      <c r="D647" s="4" t="s">
        <v>86</v>
      </c>
      <c r="E647" s="4" t="s">
        <v>32</v>
      </c>
      <c r="F647" s="7">
        <f>SUM('4 ведомст'!G1017)</f>
        <v>354683.7</v>
      </c>
      <c r="G647" s="7">
        <f>SUM('4 ведомст'!H1017)</f>
        <v>354786</v>
      </c>
      <c r="H647" s="9">
        <f t="shared" ref="H647:H710" si="176">G647/F647*100</f>
        <v>100.02884259975859</v>
      </c>
    </row>
    <row r="648" spans="1:8" s="27" customFormat="1" ht="31.5" x14ac:dyDescent="0.25">
      <c r="A648" s="95" t="s">
        <v>188</v>
      </c>
      <c r="B648" s="22" t="s">
        <v>479</v>
      </c>
      <c r="C648" s="4" t="s">
        <v>95</v>
      </c>
      <c r="D648" s="4" t="s">
        <v>86</v>
      </c>
      <c r="E648" s="4" t="s">
        <v>42</v>
      </c>
      <c r="F648" s="7">
        <f>SUM('4 ведомст'!G1101)</f>
        <v>9979.2999999999993</v>
      </c>
      <c r="G648" s="7">
        <f>SUM('4 ведомст'!H1101)</f>
        <v>9964.5</v>
      </c>
      <c r="H648" s="9">
        <f t="shared" si="176"/>
        <v>99.851693004519362</v>
      </c>
    </row>
    <row r="649" spans="1:8" s="27" customFormat="1" x14ac:dyDescent="0.25">
      <c r="A649" s="95" t="s">
        <v>92</v>
      </c>
      <c r="B649" s="47" t="s">
        <v>480</v>
      </c>
      <c r="C649" s="4"/>
      <c r="D649" s="4"/>
      <c r="E649" s="4"/>
      <c r="F649" s="7">
        <f>F650</f>
        <v>120514.3</v>
      </c>
      <c r="G649" s="7">
        <f>G650</f>
        <v>120514.3</v>
      </c>
      <c r="H649" s="9">
        <f t="shared" si="176"/>
        <v>100</v>
      </c>
    </row>
    <row r="650" spans="1:8" s="27" customFormat="1" ht="31.5" x14ac:dyDescent="0.25">
      <c r="A650" s="95" t="s">
        <v>188</v>
      </c>
      <c r="B650" s="47" t="s">
        <v>480</v>
      </c>
      <c r="C650" s="4" t="s">
        <v>95</v>
      </c>
      <c r="D650" s="4" t="s">
        <v>86</v>
      </c>
      <c r="E650" s="4" t="s">
        <v>42</v>
      </c>
      <c r="F650" s="7">
        <f>SUM('4 ведомст'!G1103)</f>
        <v>120514.3</v>
      </c>
      <c r="G650" s="7">
        <f>SUM('4 ведомст'!H1103)</f>
        <v>120514.3</v>
      </c>
      <c r="H650" s="9">
        <f t="shared" si="176"/>
        <v>100</v>
      </c>
    </row>
    <row r="651" spans="1:8" s="27" customFormat="1" ht="31.5" x14ac:dyDescent="0.25">
      <c r="A651" s="152" t="s">
        <v>217</v>
      </c>
      <c r="B651" s="22" t="s">
        <v>953</v>
      </c>
      <c r="C651" s="4"/>
      <c r="D651" s="4"/>
      <c r="E651" s="4"/>
      <c r="F651" s="7">
        <f>F652</f>
        <v>8539.2000000000007</v>
      </c>
      <c r="G651" s="7">
        <f t="shared" ref="G651" si="177">G652</f>
        <v>8539.2000000000007</v>
      </c>
      <c r="H651" s="9">
        <f t="shared" si="176"/>
        <v>100</v>
      </c>
    </row>
    <row r="652" spans="1:8" s="27" customFormat="1" ht="78.75" x14ac:dyDescent="0.25">
      <c r="A652" s="152" t="s">
        <v>305</v>
      </c>
      <c r="B652" s="22" t="s">
        <v>954</v>
      </c>
      <c r="C652" s="4"/>
      <c r="D652" s="4"/>
      <c r="E652" s="4"/>
      <c r="F652" s="7">
        <f>F653</f>
        <v>8539.2000000000007</v>
      </c>
      <c r="G652" s="7">
        <f t="shared" ref="G652" si="178">G653</f>
        <v>8539.2000000000007</v>
      </c>
      <c r="H652" s="9">
        <f t="shared" si="176"/>
        <v>100</v>
      </c>
    </row>
    <row r="653" spans="1:8" s="27" customFormat="1" ht="31.5" x14ac:dyDescent="0.25">
      <c r="A653" s="152" t="s">
        <v>188</v>
      </c>
      <c r="B653" s="22" t="s">
        <v>954</v>
      </c>
      <c r="C653" s="4" t="s">
        <v>95</v>
      </c>
      <c r="D653" s="4" t="s">
        <v>86</v>
      </c>
      <c r="E653" s="4" t="s">
        <v>32</v>
      </c>
      <c r="F653" s="7">
        <f>'4 ведомст'!G1020</f>
        <v>8539.2000000000007</v>
      </c>
      <c r="G653" s="7">
        <f>'4 ведомст'!H1020</f>
        <v>8539.2000000000007</v>
      </c>
      <c r="H653" s="9">
        <f t="shared" si="176"/>
        <v>100</v>
      </c>
    </row>
    <row r="654" spans="1:8" s="27" customFormat="1" ht="31.5" x14ac:dyDescent="0.25">
      <c r="A654" s="95" t="s">
        <v>272</v>
      </c>
      <c r="B654" s="31" t="s">
        <v>531</v>
      </c>
      <c r="C654" s="4"/>
      <c r="D654" s="4"/>
      <c r="E654" s="4"/>
      <c r="F654" s="7">
        <f>SUM(F659)+F660+F662+F655</f>
        <v>18563.2</v>
      </c>
      <c r="G654" s="7">
        <f t="shared" ref="G654" si="179">SUM(G659)+G660+G662+G655</f>
        <v>18563.2</v>
      </c>
      <c r="H654" s="9">
        <f t="shared" si="176"/>
        <v>100</v>
      </c>
    </row>
    <row r="655" spans="1:8" s="27" customFormat="1" ht="31.5" x14ac:dyDescent="0.25">
      <c r="A655" s="152" t="s">
        <v>272</v>
      </c>
      <c r="B655" s="22" t="s">
        <v>531</v>
      </c>
      <c r="C655" s="4"/>
      <c r="D655" s="4"/>
      <c r="E655" s="4"/>
      <c r="F655" s="7">
        <f>F656</f>
        <v>134.4</v>
      </c>
      <c r="G655" s="7">
        <f t="shared" ref="G655" si="180">G656</f>
        <v>134.4</v>
      </c>
      <c r="H655" s="9">
        <f t="shared" si="176"/>
        <v>100</v>
      </c>
    </row>
    <row r="656" spans="1:8" s="27" customFormat="1" ht="78.75" x14ac:dyDescent="0.25">
      <c r="A656" s="152" t="s">
        <v>305</v>
      </c>
      <c r="B656" s="22" t="s">
        <v>955</v>
      </c>
      <c r="C656" s="4"/>
      <c r="D656" s="4"/>
      <c r="E656" s="4"/>
      <c r="F656" s="7">
        <f>F657</f>
        <v>134.4</v>
      </c>
      <c r="G656" s="7">
        <f t="shared" ref="G656" si="181">G657</f>
        <v>134.4</v>
      </c>
      <c r="H656" s="9">
        <f t="shared" si="176"/>
        <v>100</v>
      </c>
    </row>
    <row r="657" spans="1:8" s="27" customFormat="1" ht="31.5" x14ac:dyDescent="0.25">
      <c r="A657" s="152" t="s">
        <v>188</v>
      </c>
      <c r="B657" s="22" t="s">
        <v>955</v>
      </c>
      <c r="C657" s="4" t="s">
        <v>95</v>
      </c>
      <c r="D657" s="4" t="s">
        <v>86</v>
      </c>
      <c r="E657" s="4" t="s">
        <v>32</v>
      </c>
      <c r="F657" s="7">
        <f>'4 ведомст'!G1023</f>
        <v>134.4</v>
      </c>
      <c r="G657" s="7">
        <f>'4 ведомст'!H1023</f>
        <v>134.4</v>
      </c>
      <c r="H657" s="9">
        <f t="shared" si="176"/>
        <v>100</v>
      </c>
    </row>
    <row r="658" spans="1:8" s="27" customFormat="1" x14ac:dyDescent="0.25">
      <c r="A658" s="95" t="s">
        <v>271</v>
      </c>
      <c r="B658" s="31" t="s">
        <v>475</v>
      </c>
      <c r="C658" s="4"/>
      <c r="D658" s="4"/>
      <c r="E658" s="4"/>
      <c r="F658" s="7">
        <f>SUM(F659)</f>
        <v>13447.9</v>
      </c>
      <c r="G658" s="7">
        <f t="shared" ref="G658" si="182">SUM(G659)</f>
        <v>13447.9</v>
      </c>
      <c r="H658" s="9">
        <f t="shared" si="176"/>
        <v>100</v>
      </c>
    </row>
    <row r="659" spans="1:8" s="27" customFormat="1" ht="31.5" x14ac:dyDescent="0.25">
      <c r="A659" s="95" t="s">
        <v>188</v>
      </c>
      <c r="B659" s="31" t="s">
        <v>475</v>
      </c>
      <c r="C659" s="4" t="s">
        <v>95</v>
      </c>
      <c r="D659" s="4" t="s">
        <v>86</v>
      </c>
      <c r="E659" s="4" t="s">
        <v>25</v>
      </c>
      <c r="F659" s="7">
        <f>SUM('4 ведомст'!G931)</f>
        <v>13447.9</v>
      </c>
      <c r="G659" s="7">
        <f>SUM('4 ведомст'!H931)</f>
        <v>13447.9</v>
      </c>
      <c r="H659" s="9">
        <f t="shared" si="176"/>
        <v>100</v>
      </c>
    </row>
    <row r="660" spans="1:8" s="27" customFormat="1" x14ac:dyDescent="0.25">
      <c r="A660" s="95" t="s">
        <v>275</v>
      </c>
      <c r="B660" s="22" t="s">
        <v>491</v>
      </c>
      <c r="C660" s="4"/>
      <c r="D660" s="4"/>
      <c r="E660" s="4"/>
      <c r="F660" s="7">
        <f>SUM(F661)</f>
        <v>4780.8999999999996</v>
      </c>
      <c r="G660" s="7">
        <f t="shared" ref="G660" si="183">SUM(G661)</f>
        <v>4780.8999999999996</v>
      </c>
      <c r="H660" s="9">
        <f t="shared" si="176"/>
        <v>100</v>
      </c>
    </row>
    <row r="661" spans="1:8" s="27" customFormat="1" ht="31.5" x14ac:dyDescent="0.25">
      <c r="A661" s="95" t="s">
        <v>188</v>
      </c>
      <c r="B661" s="22" t="s">
        <v>491</v>
      </c>
      <c r="C661" s="4" t="s">
        <v>95</v>
      </c>
      <c r="D661" s="4" t="s">
        <v>86</v>
      </c>
      <c r="E661" s="4" t="s">
        <v>32</v>
      </c>
      <c r="F661" s="7">
        <f>SUM('4 ведомст'!G1025)</f>
        <v>4780.8999999999996</v>
      </c>
      <c r="G661" s="7">
        <f>SUM('4 ведомст'!H1025)</f>
        <v>4780.8999999999996</v>
      </c>
      <c r="H661" s="9">
        <f t="shared" si="176"/>
        <v>100</v>
      </c>
    </row>
    <row r="662" spans="1:8" s="27" customFormat="1" x14ac:dyDescent="0.25">
      <c r="A662" s="95" t="s">
        <v>276</v>
      </c>
      <c r="B662" s="22" t="s">
        <v>538</v>
      </c>
      <c r="C662" s="4"/>
      <c r="D662" s="4"/>
      <c r="E662" s="4"/>
      <c r="F662" s="7">
        <f>SUM(F663)</f>
        <v>200</v>
      </c>
      <c r="G662" s="7">
        <f t="shared" ref="G662" si="184">SUM(G663)</f>
        <v>200</v>
      </c>
      <c r="H662" s="9">
        <f t="shared" si="176"/>
        <v>100</v>
      </c>
    </row>
    <row r="663" spans="1:8" s="27" customFormat="1" ht="31.5" x14ac:dyDescent="0.25">
      <c r="A663" s="95" t="s">
        <v>188</v>
      </c>
      <c r="B663" s="22" t="s">
        <v>538</v>
      </c>
      <c r="C663" s="4" t="s">
        <v>95</v>
      </c>
      <c r="D663" s="4" t="s">
        <v>86</v>
      </c>
      <c r="E663" s="4" t="s">
        <v>42</v>
      </c>
      <c r="F663" s="7">
        <f>SUM('4 ведомст'!G1106)</f>
        <v>200</v>
      </c>
      <c r="G663" s="7">
        <f>SUM('4 ведомст'!H1106)</f>
        <v>200</v>
      </c>
      <c r="H663" s="9">
        <f t="shared" si="176"/>
        <v>100</v>
      </c>
    </row>
    <row r="664" spans="1:8" s="27" customFormat="1" ht="94.5" x14ac:dyDescent="0.25">
      <c r="A664" s="95" t="s">
        <v>734</v>
      </c>
      <c r="B664" s="31" t="s">
        <v>732</v>
      </c>
      <c r="C664" s="4"/>
      <c r="D664" s="4"/>
      <c r="E664" s="4"/>
      <c r="F664" s="7">
        <f>SUM(F666)+F665</f>
        <v>1370.5</v>
      </c>
      <c r="G664" s="7">
        <f t="shared" ref="G664" si="185">SUM(G666)+G665</f>
        <v>1008.4</v>
      </c>
      <c r="H664" s="9">
        <f t="shared" si="176"/>
        <v>73.578985771616203</v>
      </c>
    </row>
    <row r="665" spans="1:8" s="27" customFormat="1" x14ac:dyDescent="0.25">
      <c r="A665" s="95" t="s">
        <v>17</v>
      </c>
      <c r="B665" s="31" t="s">
        <v>732</v>
      </c>
      <c r="C665" s="4" t="s">
        <v>74</v>
      </c>
      <c r="D665" s="4" t="s">
        <v>86</v>
      </c>
      <c r="E665" s="4" t="s">
        <v>42</v>
      </c>
      <c r="F665" s="7">
        <f>SUM('4 ведомст'!G1108)</f>
        <v>808.3</v>
      </c>
      <c r="G665" s="7">
        <f>SUM('4 ведомст'!H1108)</f>
        <v>508.7</v>
      </c>
      <c r="H665" s="9">
        <f t="shared" si="176"/>
        <v>62.934554002226896</v>
      </c>
    </row>
    <row r="666" spans="1:8" s="27" customFormat="1" x14ac:dyDescent="0.25">
      <c r="A666" s="95" t="s">
        <v>214</v>
      </c>
      <c r="B666" s="31" t="s">
        <v>733</v>
      </c>
      <c r="C666" s="4"/>
      <c r="D666" s="4"/>
      <c r="E666" s="4"/>
      <c r="F666" s="7">
        <f>SUM(F667)</f>
        <v>562.20000000000005</v>
      </c>
      <c r="G666" s="7">
        <f t="shared" ref="G666" si="186">SUM(G667)</f>
        <v>499.7</v>
      </c>
      <c r="H666" s="9">
        <f t="shared" si="176"/>
        <v>88.882959800782629</v>
      </c>
    </row>
    <row r="667" spans="1:8" s="27" customFormat="1" x14ac:dyDescent="0.25">
      <c r="A667" s="95" t="s">
        <v>17</v>
      </c>
      <c r="B667" s="31" t="s">
        <v>733</v>
      </c>
      <c r="C667" s="4" t="s">
        <v>74</v>
      </c>
      <c r="D667" s="4" t="s">
        <v>137</v>
      </c>
      <c r="E667" s="4" t="s">
        <v>25</v>
      </c>
      <c r="F667" s="7">
        <f>SUM('4 ведомст'!G786)</f>
        <v>562.20000000000005</v>
      </c>
      <c r="G667" s="7">
        <f>SUM('4 ведомст'!H786)</f>
        <v>499.7</v>
      </c>
      <c r="H667" s="9">
        <f t="shared" si="176"/>
        <v>88.882959800782629</v>
      </c>
    </row>
    <row r="668" spans="1:8" s="27" customFormat="1" ht="31.5" x14ac:dyDescent="0.25">
      <c r="A668" s="95" t="s">
        <v>33</v>
      </c>
      <c r="B668" s="6" t="s">
        <v>476</v>
      </c>
      <c r="C668" s="4"/>
      <c r="D668" s="4"/>
      <c r="E668" s="4"/>
      <c r="F668" s="7">
        <f>F672+F676+F687+F692+F669+F696+F679+F683</f>
        <v>774482.7</v>
      </c>
      <c r="G668" s="7">
        <f>G672+G676+G687+G692+G669+G696+G679+G683</f>
        <v>774754.2</v>
      </c>
      <c r="H668" s="9">
        <f t="shared" si="176"/>
        <v>100.03505565715025</v>
      </c>
    </row>
    <row r="669" spans="1:8" s="27" customFormat="1" ht="63" x14ac:dyDescent="0.25">
      <c r="A669" s="95" t="s">
        <v>306</v>
      </c>
      <c r="B669" s="6" t="s">
        <v>847</v>
      </c>
      <c r="C669" s="4"/>
      <c r="D669" s="9"/>
      <c r="E669" s="4"/>
      <c r="F669" s="9">
        <f>F670+F671</f>
        <v>5381</v>
      </c>
      <c r="G669" s="9">
        <f>G670+G671</f>
        <v>5381</v>
      </c>
      <c r="H669" s="9">
        <f t="shared" si="176"/>
        <v>100</v>
      </c>
    </row>
    <row r="670" spans="1:8" s="27" customFormat="1" ht="63" x14ac:dyDescent="0.25">
      <c r="A670" s="95" t="s">
        <v>39</v>
      </c>
      <c r="B670" s="6" t="s">
        <v>847</v>
      </c>
      <c r="C670" s="4" t="s">
        <v>67</v>
      </c>
      <c r="D670" s="4" t="s">
        <v>86</v>
      </c>
      <c r="E670" s="4" t="s">
        <v>139</v>
      </c>
      <c r="F670" s="9">
        <f>SUM('4 ведомст'!G1177)</f>
        <v>5063.7</v>
      </c>
      <c r="G670" s="9">
        <f>SUM('4 ведомст'!H1177)</f>
        <v>5063.7</v>
      </c>
      <c r="H670" s="9">
        <f t="shared" si="176"/>
        <v>100</v>
      </c>
    </row>
    <row r="671" spans="1:8" s="27" customFormat="1" ht="31.5" x14ac:dyDescent="0.25">
      <c r="A671" s="95" t="s">
        <v>40</v>
      </c>
      <c r="B671" s="6" t="s">
        <v>847</v>
      </c>
      <c r="C671" s="4" t="s">
        <v>69</v>
      </c>
      <c r="D671" s="4" t="s">
        <v>86</v>
      </c>
      <c r="E671" s="4" t="s">
        <v>139</v>
      </c>
      <c r="F671" s="9">
        <f>SUM('4 ведомст'!G1178)</f>
        <v>317.3</v>
      </c>
      <c r="G671" s="9">
        <f>SUM('4 ведомст'!H1178)</f>
        <v>317.3</v>
      </c>
      <c r="H671" s="9">
        <f t="shared" si="176"/>
        <v>100</v>
      </c>
    </row>
    <row r="672" spans="1:8" s="27" customFormat="1" ht="94.5" x14ac:dyDescent="0.25">
      <c r="A672" s="95" t="s">
        <v>304</v>
      </c>
      <c r="B672" s="47" t="s">
        <v>831</v>
      </c>
      <c r="C672" s="4"/>
      <c r="D672" s="4"/>
      <c r="E672" s="4"/>
      <c r="F672" s="7">
        <f>F673+F674+F675</f>
        <v>83323.000000000015</v>
      </c>
      <c r="G672" s="7">
        <f t="shared" ref="G672" si="187">G673+G674+G675</f>
        <v>83323.000000000015</v>
      </c>
      <c r="H672" s="9">
        <f t="shared" si="176"/>
        <v>100</v>
      </c>
    </row>
    <row r="673" spans="1:8" s="27" customFormat="1" ht="63" x14ac:dyDescent="0.25">
      <c r="A673" s="2" t="s">
        <v>39</v>
      </c>
      <c r="B673" s="47" t="s">
        <v>831</v>
      </c>
      <c r="C673" s="4" t="s">
        <v>67</v>
      </c>
      <c r="D673" s="4" t="s">
        <v>86</v>
      </c>
      <c r="E673" s="4" t="s">
        <v>32</v>
      </c>
      <c r="F673" s="7">
        <f>SUM('4 ведомст'!G1028)</f>
        <v>78625.100000000006</v>
      </c>
      <c r="G673" s="7">
        <f>SUM('4 ведомст'!H1028)</f>
        <v>78625.100000000006</v>
      </c>
      <c r="H673" s="9">
        <f t="shared" si="176"/>
        <v>100</v>
      </c>
    </row>
    <row r="674" spans="1:8" s="27" customFormat="1" ht="31.5" x14ac:dyDescent="0.25">
      <c r="A674" s="95" t="s">
        <v>40</v>
      </c>
      <c r="B674" s="47" t="s">
        <v>831</v>
      </c>
      <c r="C674" s="4" t="s">
        <v>69</v>
      </c>
      <c r="D674" s="4" t="s">
        <v>86</v>
      </c>
      <c r="E674" s="4" t="s">
        <v>32</v>
      </c>
      <c r="F674" s="7">
        <f>SUM('4 ведомст'!G1029)</f>
        <v>4447.8</v>
      </c>
      <c r="G674" s="7">
        <f>SUM('4 ведомст'!H1029)</f>
        <v>4447.8</v>
      </c>
      <c r="H674" s="9">
        <f t="shared" si="176"/>
        <v>100</v>
      </c>
    </row>
    <row r="675" spans="1:8" s="27" customFormat="1" x14ac:dyDescent="0.25">
      <c r="A675" s="95" t="s">
        <v>31</v>
      </c>
      <c r="B675" s="47" t="s">
        <v>831</v>
      </c>
      <c r="C675" s="4" t="s">
        <v>77</v>
      </c>
      <c r="D675" s="4" t="s">
        <v>22</v>
      </c>
      <c r="E675" s="4" t="s">
        <v>8</v>
      </c>
      <c r="F675" s="7">
        <f>SUM('4 ведомст'!G1246)</f>
        <v>250.1</v>
      </c>
      <c r="G675" s="7">
        <f>SUM('4 ведомст'!H1246)</f>
        <v>250.1</v>
      </c>
      <c r="H675" s="9">
        <f t="shared" si="176"/>
        <v>100</v>
      </c>
    </row>
    <row r="676" spans="1:8" s="27" customFormat="1" ht="78.75" x14ac:dyDescent="0.25">
      <c r="A676" s="95" t="s">
        <v>305</v>
      </c>
      <c r="B676" s="47" t="s">
        <v>832</v>
      </c>
      <c r="C676" s="4"/>
      <c r="D676" s="4"/>
      <c r="E676" s="4"/>
      <c r="F676" s="7">
        <f>F677+F678</f>
        <v>387650.1</v>
      </c>
      <c r="G676" s="7">
        <f>G677+G678</f>
        <v>392774.7</v>
      </c>
      <c r="H676" s="9">
        <f t="shared" si="176"/>
        <v>101.32196534968003</v>
      </c>
    </row>
    <row r="677" spans="1:8" s="27" customFormat="1" ht="63" x14ac:dyDescent="0.25">
      <c r="A677" s="95" t="s">
        <v>39</v>
      </c>
      <c r="B677" s="47" t="s">
        <v>832</v>
      </c>
      <c r="C677" s="4" t="s">
        <v>67</v>
      </c>
      <c r="D677" s="4" t="s">
        <v>86</v>
      </c>
      <c r="E677" s="4" t="s">
        <v>32</v>
      </c>
      <c r="F677" s="7">
        <f>SUM('4 ведомст'!G1031)</f>
        <v>374647.6</v>
      </c>
      <c r="G677" s="7">
        <f>SUM('4 ведомст'!H1031)</f>
        <v>379772.2</v>
      </c>
      <c r="H677" s="9">
        <f t="shared" si="176"/>
        <v>101.36784540992656</v>
      </c>
    </row>
    <row r="678" spans="1:8" s="27" customFormat="1" ht="31.5" x14ac:dyDescent="0.25">
      <c r="A678" s="95" t="s">
        <v>40</v>
      </c>
      <c r="B678" s="47" t="s">
        <v>832</v>
      </c>
      <c r="C678" s="4" t="s">
        <v>69</v>
      </c>
      <c r="D678" s="4" t="s">
        <v>86</v>
      </c>
      <c r="E678" s="4" t="s">
        <v>32</v>
      </c>
      <c r="F678" s="7">
        <f>SUM('4 ведомст'!G1032)</f>
        <v>13002.5</v>
      </c>
      <c r="G678" s="7">
        <f>SUM('4 ведомст'!H1032)</f>
        <v>13002.5</v>
      </c>
      <c r="H678" s="9">
        <f t="shared" si="176"/>
        <v>100</v>
      </c>
    </row>
    <row r="679" spans="1:8" s="27" customFormat="1" ht="47.25" x14ac:dyDescent="0.25">
      <c r="A679" s="95" t="s">
        <v>303</v>
      </c>
      <c r="B679" s="6" t="s">
        <v>823</v>
      </c>
      <c r="C679" s="4"/>
      <c r="D679" s="7"/>
      <c r="E679" s="4"/>
      <c r="F679" s="7">
        <f>SUM(F680:F682)</f>
        <v>24324</v>
      </c>
      <c r="G679" s="7">
        <f t="shared" ref="G679" si="188">SUM(G680:G682)</f>
        <v>24324</v>
      </c>
      <c r="H679" s="9">
        <f t="shared" si="176"/>
        <v>100</v>
      </c>
    </row>
    <row r="680" spans="1:8" s="27" customFormat="1" ht="63" x14ac:dyDescent="0.25">
      <c r="A680" s="95" t="s">
        <v>39</v>
      </c>
      <c r="B680" s="6" t="s">
        <v>823</v>
      </c>
      <c r="C680" s="4" t="s">
        <v>67</v>
      </c>
      <c r="D680" s="4" t="s">
        <v>86</v>
      </c>
      <c r="E680" s="4" t="s">
        <v>25</v>
      </c>
      <c r="F680" s="7">
        <f>SUM('4 ведомст'!G934)</f>
        <v>23981.7</v>
      </c>
      <c r="G680" s="7">
        <f>SUM('4 ведомст'!H934)</f>
        <v>23981.7</v>
      </c>
      <c r="H680" s="9">
        <f t="shared" si="176"/>
        <v>100</v>
      </c>
    </row>
    <row r="681" spans="1:8" s="27" customFormat="1" ht="31.5" x14ac:dyDescent="0.25">
      <c r="A681" s="95" t="s">
        <v>40</v>
      </c>
      <c r="B681" s="6" t="s">
        <v>823</v>
      </c>
      <c r="C681" s="4" t="s">
        <v>69</v>
      </c>
      <c r="D681" s="4" t="s">
        <v>86</v>
      </c>
      <c r="E681" s="4" t="s">
        <v>25</v>
      </c>
      <c r="F681" s="7">
        <f>SUM('4 ведомст'!G935)</f>
        <v>342.3</v>
      </c>
      <c r="G681" s="7">
        <f>SUM('4 ведомст'!H935)</f>
        <v>342.3</v>
      </c>
      <c r="H681" s="9">
        <f t="shared" si="176"/>
        <v>100</v>
      </c>
    </row>
    <row r="682" spans="1:8" s="27" customFormat="1" x14ac:dyDescent="0.25">
      <c r="A682" s="95" t="s">
        <v>31</v>
      </c>
      <c r="B682" s="6" t="s">
        <v>823</v>
      </c>
      <c r="C682" s="4" t="s">
        <v>77</v>
      </c>
      <c r="D682" s="4" t="s">
        <v>86</v>
      </c>
      <c r="E682" s="4" t="s">
        <v>25</v>
      </c>
      <c r="F682" s="7">
        <f>SUM('4 ведомст'!G936)</f>
        <v>0</v>
      </c>
      <c r="G682" s="7">
        <f>SUM('4 ведомст'!H936)</f>
        <v>0</v>
      </c>
      <c r="H682" s="9"/>
    </row>
    <row r="683" spans="1:8" s="27" customFormat="1" x14ac:dyDescent="0.25">
      <c r="A683" s="95" t="s">
        <v>271</v>
      </c>
      <c r="B683" s="31" t="s">
        <v>477</v>
      </c>
      <c r="C683" s="4"/>
      <c r="D683" s="7"/>
      <c r="E683" s="4"/>
      <c r="F683" s="7">
        <f>F684+F685+F686</f>
        <v>31686</v>
      </c>
      <c r="G683" s="7">
        <f>G684+G685+G686</f>
        <v>31622.899999999998</v>
      </c>
      <c r="H683" s="9">
        <f t="shared" si="176"/>
        <v>99.800858423278413</v>
      </c>
    </row>
    <row r="684" spans="1:8" s="27" customFormat="1" ht="63" x14ac:dyDescent="0.25">
      <c r="A684" s="2" t="s">
        <v>39</v>
      </c>
      <c r="B684" s="31" t="s">
        <v>477</v>
      </c>
      <c r="C684" s="4" t="s">
        <v>67</v>
      </c>
      <c r="D684" s="4" t="s">
        <v>86</v>
      </c>
      <c r="E684" s="4" t="s">
        <v>25</v>
      </c>
      <c r="F684" s="7">
        <f>SUM('4 ведомст'!G938)</f>
        <v>15756.5</v>
      </c>
      <c r="G684" s="7">
        <f>SUM('4 ведомст'!H938)</f>
        <v>15756.4</v>
      </c>
      <c r="H684" s="9">
        <f t="shared" si="176"/>
        <v>99.999365341287714</v>
      </c>
    </row>
    <row r="685" spans="1:8" s="27" customFormat="1" ht="31.5" x14ac:dyDescent="0.25">
      <c r="A685" s="95" t="s">
        <v>40</v>
      </c>
      <c r="B685" s="31" t="s">
        <v>477</v>
      </c>
      <c r="C685" s="4" t="s">
        <v>69</v>
      </c>
      <c r="D685" s="4" t="s">
        <v>86</v>
      </c>
      <c r="E685" s="4" t="s">
        <v>25</v>
      </c>
      <c r="F685" s="7">
        <f>SUM('4 ведомст'!G939)</f>
        <v>15484.4</v>
      </c>
      <c r="G685" s="7">
        <f>SUM('4 ведомст'!H939)</f>
        <v>15421.4</v>
      </c>
      <c r="H685" s="9">
        <f t="shared" si="176"/>
        <v>99.593138901087542</v>
      </c>
    </row>
    <row r="686" spans="1:8" s="27" customFormat="1" x14ac:dyDescent="0.25">
      <c r="A686" s="95" t="s">
        <v>17</v>
      </c>
      <c r="B686" s="31" t="s">
        <v>477</v>
      </c>
      <c r="C686" s="4" t="s">
        <v>74</v>
      </c>
      <c r="D686" s="4" t="s">
        <v>86</v>
      </c>
      <c r="E686" s="4" t="s">
        <v>25</v>
      </c>
      <c r="F686" s="7">
        <f>SUM('4 ведомст'!G941)</f>
        <v>445.1</v>
      </c>
      <c r="G686" s="7">
        <f>SUM('4 ведомст'!H941)</f>
        <v>445.1</v>
      </c>
      <c r="H686" s="9">
        <f t="shared" si="176"/>
        <v>100</v>
      </c>
    </row>
    <row r="687" spans="1:8" s="27" customFormat="1" x14ac:dyDescent="0.25">
      <c r="A687" s="95" t="s">
        <v>275</v>
      </c>
      <c r="B687" s="31" t="s">
        <v>488</v>
      </c>
      <c r="C687" s="31"/>
      <c r="D687" s="4"/>
      <c r="E687" s="4"/>
      <c r="F687" s="7">
        <f>SUM(F688:F691)</f>
        <v>204228.9</v>
      </c>
      <c r="G687" s="7">
        <f>SUM(G688:G691)</f>
        <v>200402</v>
      </c>
      <c r="H687" s="9">
        <f t="shared" si="176"/>
        <v>98.126171173619397</v>
      </c>
    </row>
    <row r="688" spans="1:8" s="27" customFormat="1" ht="63" x14ac:dyDescent="0.25">
      <c r="A688" s="2" t="s">
        <v>39</v>
      </c>
      <c r="B688" s="31" t="s">
        <v>488</v>
      </c>
      <c r="C688" s="4" t="s">
        <v>67</v>
      </c>
      <c r="D688" s="4" t="s">
        <v>86</v>
      </c>
      <c r="E688" s="4" t="s">
        <v>32</v>
      </c>
      <c r="F688" s="7">
        <f>SUM('4 ведомст'!G1034)</f>
        <v>109411.3</v>
      </c>
      <c r="G688" s="7">
        <f>SUM('4 ведомст'!H1034)</f>
        <v>109411.3</v>
      </c>
      <c r="H688" s="9">
        <f t="shared" si="176"/>
        <v>100</v>
      </c>
    </row>
    <row r="689" spans="1:9" s="27" customFormat="1" ht="31.5" x14ac:dyDescent="0.25">
      <c r="A689" s="95" t="s">
        <v>40</v>
      </c>
      <c r="B689" s="31" t="s">
        <v>488</v>
      </c>
      <c r="C689" s="4" t="s">
        <v>69</v>
      </c>
      <c r="D689" s="4" t="s">
        <v>86</v>
      </c>
      <c r="E689" s="4" t="s">
        <v>32</v>
      </c>
      <c r="F689" s="7">
        <f>SUM('4 ведомст'!G1035)</f>
        <v>86796.7</v>
      </c>
      <c r="G689" s="7">
        <f>SUM('4 ведомст'!H1035)</f>
        <v>82883.8</v>
      </c>
      <c r="H689" s="9">
        <f t="shared" si="176"/>
        <v>95.491879299558633</v>
      </c>
    </row>
    <row r="690" spans="1:9" s="27" customFormat="1" x14ac:dyDescent="0.25">
      <c r="A690" s="121" t="s">
        <v>31</v>
      </c>
      <c r="B690" s="31" t="s">
        <v>488</v>
      </c>
      <c r="C690" s="4" t="s">
        <v>77</v>
      </c>
      <c r="D690" s="4" t="s">
        <v>86</v>
      </c>
      <c r="E690" s="4" t="s">
        <v>32</v>
      </c>
      <c r="F690" s="7">
        <f>SUM('4 ведомст'!G940)</f>
        <v>44.5</v>
      </c>
      <c r="G690" s="7">
        <f>SUM('4 ведомст'!H940)</f>
        <v>44.5</v>
      </c>
      <c r="H690" s="9">
        <f t="shared" si="176"/>
        <v>100</v>
      </c>
    </row>
    <row r="691" spans="1:9" s="27" customFormat="1" x14ac:dyDescent="0.25">
      <c r="A691" s="95" t="s">
        <v>17</v>
      </c>
      <c r="B691" s="31" t="s">
        <v>488</v>
      </c>
      <c r="C691" s="4" t="s">
        <v>74</v>
      </c>
      <c r="D691" s="4" t="s">
        <v>86</v>
      </c>
      <c r="E691" s="4" t="s">
        <v>32</v>
      </c>
      <c r="F691" s="7">
        <f>SUM('4 ведомст'!G1036)</f>
        <v>7976.4</v>
      </c>
      <c r="G691" s="7">
        <f>SUM('4 ведомст'!H1036)</f>
        <v>8062.4</v>
      </c>
      <c r="H691" s="9">
        <f t="shared" si="176"/>
        <v>101.07818063286696</v>
      </c>
    </row>
    <row r="692" spans="1:9" s="27" customFormat="1" ht="31.5" x14ac:dyDescent="0.25">
      <c r="A692" s="95" t="s">
        <v>393</v>
      </c>
      <c r="B692" s="22" t="s">
        <v>489</v>
      </c>
      <c r="C692" s="22"/>
      <c r="D692" s="4"/>
      <c r="E692" s="4"/>
      <c r="F692" s="7">
        <f>F693+F694+F695</f>
        <v>26578.5</v>
      </c>
      <c r="G692" s="7">
        <f>G693+G694+G695</f>
        <v>25827.5</v>
      </c>
      <c r="H692" s="9">
        <f t="shared" si="176"/>
        <v>97.17440788607334</v>
      </c>
    </row>
    <row r="693" spans="1:9" s="27" customFormat="1" ht="63" x14ac:dyDescent="0.25">
      <c r="A693" s="2" t="s">
        <v>39</v>
      </c>
      <c r="B693" s="22" t="s">
        <v>489</v>
      </c>
      <c r="C693" s="22">
        <v>100</v>
      </c>
      <c r="D693" s="4" t="s">
        <v>86</v>
      </c>
      <c r="E693" s="4" t="s">
        <v>32</v>
      </c>
      <c r="F693" s="7">
        <f>SUM('4 ведомст'!G1038)</f>
        <v>14855.8</v>
      </c>
      <c r="G693" s="7">
        <f>SUM('4 ведомст'!H1038)</f>
        <v>14855.8</v>
      </c>
      <c r="H693" s="9">
        <f t="shared" si="176"/>
        <v>100</v>
      </c>
    </row>
    <row r="694" spans="1:9" s="27" customFormat="1" ht="31.5" x14ac:dyDescent="0.25">
      <c r="A694" s="95" t="s">
        <v>40</v>
      </c>
      <c r="B694" s="22" t="s">
        <v>489</v>
      </c>
      <c r="C694" s="22">
        <v>200</v>
      </c>
      <c r="D694" s="4" t="s">
        <v>86</v>
      </c>
      <c r="E694" s="4" t="s">
        <v>32</v>
      </c>
      <c r="F694" s="7">
        <f>SUM('4 ведомст'!G1039)</f>
        <v>10597.1</v>
      </c>
      <c r="G694" s="7">
        <f>SUM('4 ведомст'!H1039)</f>
        <v>9880.1</v>
      </c>
      <c r="H694" s="9">
        <f t="shared" si="176"/>
        <v>93.233997980579602</v>
      </c>
    </row>
    <row r="695" spans="1:9" s="27" customFormat="1" x14ac:dyDescent="0.25">
      <c r="A695" s="95" t="s">
        <v>17</v>
      </c>
      <c r="B695" s="22" t="s">
        <v>489</v>
      </c>
      <c r="C695" s="22">
        <v>800</v>
      </c>
      <c r="D695" s="4" t="s">
        <v>86</v>
      </c>
      <c r="E695" s="4" t="s">
        <v>32</v>
      </c>
      <c r="F695" s="7">
        <f>SUM('4 ведомст'!G1040)</f>
        <v>1125.5999999999999</v>
      </c>
      <c r="G695" s="7">
        <f>SUM('4 ведомст'!H1040)</f>
        <v>1091.5999999999999</v>
      </c>
      <c r="H695" s="9">
        <f t="shared" si="176"/>
        <v>96.979388770433545</v>
      </c>
    </row>
    <row r="696" spans="1:9" s="27" customFormat="1" ht="31.5" x14ac:dyDescent="0.25">
      <c r="A696" s="32" t="s">
        <v>381</v>
      </c>
      <c r="B696" s="52" t="s">
        <v>495</v>
      </c>
      <c r="C696" s="48"/>
      <c r="D696" s="49"/>
      <c r="E696" s="4"/>
      <c r="F696" s="49">
        <f>F697+F698+F699</f>
        <v>11311.2</v>
      </c>
      <c r="G696" s="49">
        <f>G697+G698+G699</f>
        <v>11099.1</v>
      </c>
      <c r="H696" s="9">
        <f t="shared" si="176"/>
        <v>98.124867388075529</v>
      </c>
    </row>
    <row r="697" spans="1:9" s="27" customFormat="1" ht="63" x14ac:dyDescent="0.25">
      <c r="A697" s="51" t="s">
        <v>39</v>
      </c>
      <c r="B697" s="52" t="s">
        <v>495</v>
      </c>
      <c r="C697" s="48" t="s">
        <v>67</v>
      </c>
      <c r="D697" s="4" t="s">
        <v>86</v>
      </c>
      <c r="E697" s="4" t="s">
        <v>139</v>
      </c>
      <c r="F697" s="49">
        <f>SUM('4 ведомст'!G1180)</f>
        <v>9677.6</v>
      </c>
      <c r="G697" s="49">
        <f>SUM('4 ведомст'!H1180)</f>
        <v>9677.6</v>
      </c>
      <c r="H697" s="9">
        <f t="shared" si="176"/>
        <v>100</v>
      </c>
    </row>
    <row r="698" spans="1:9" s="27" customFormat="1" ht="31.5" x14ac:dyDescent="0.25">
      <c r="A698" s="32" t="s">
        <v>40</v>
      </c>
      <c r="B698" s="52" t="s">
        <v>495</v>
      </c>
      <c r="C698" s="48" t="s">
        <v>69</v>
      </c>
      <c r="D698" s="4" t="s">
        <v>86</v>
      </c>
      <c r="E698" s="4" t="s">
        <v>139</v>
      </c>
      <c r="F698" s="49">
        <f>SUM('4 ведомст'!G1181)</f>
        <v>1540.6</v>
      </c>
      <c r="G698" s="49">
        <f>SUM('4 ведомст'!H1181)</f>
        <v>1345.6</v>
      </c>
      <c r="H698" s="9">
        <f t="shared" si="176"/>
        <v>87.342593794625472</v>
      </c>
    </row>
    <row r="699" spans="1:9" s="27" customFormat="1" x14ac:dyDescent="0.25">
      <c r="A699" s="121" t="s">
        <v>17</v>
      </c>
      <c r="B699" s="52" t="s">
        <v>495</v>
      </c>
      <c r="C699" s="48" t="s">
        <v>74</v>
      </c>
      <c r="D699" s="4" t="s">
        <v>86</v>
      </c>
      <c r="E699" s="4" t="s">
        <v>139</v>
      </c>
      <c r="F699" s="49">
        <f>SUM('4 ведомст'!G1182)</f>
        <v>93</v>
      </c>
      <c r="G699" s="49">
        <f>SUM('4 ведомст'!H1182)</f>
        <v>75.900000000000006</v>
      </c>
      <c r="H699" s="9">
        <f t="shared" si="176"/>
        <v>81.612903225806448</v>
      </c>
    </row>
    <row r="700" spans="1:9" s="27" customFormat="1" x14ac:dyDescent="0.25">
      <c r="A700" s="50" t="s">
        <v>632</v>
      </c>
      <c r="B700" s="6" t="s">
        <v>490</v>
      </c>
      <c r="C700" s="4"/>
      <c r="D700" s="4"/>
      <c r="E700" s="4"/>
      <c r="F700" s="7">
        <f>F707+F701+F705+F703</f>
        <v>40058</v>
      </c>
      <c r="G700" s="7">
        <f>G707+G701+G705+G703</f>
        <v>40058</v>
      </c>
      <c r="H700" s="9">
        <f t="shared" si="176"/>
        <v>100</v>
      </c>
    </row>
    <row r="701" spans="1:9" s="27" customFormat="1" ht="63" x14ac:dyDescent="0.25">
      <c r="A701" s="95" t="s">
        <v>833</v>
      </c>
      <c r="B701" s="6" t="s">
        <v>701</v>
      </c>
      <c r="C701" s="4"/>
      <c r="D701" s="4"/>
      <c r="E701" s="4"/>
      <c r="F701" s="7">
        <f>SUM(F702)</f>
        <v>2223.6999999999998</v>
      </c>
      <c r="G701" s="7">
        <f t="shared" ref="G701" si="189">SUM(G702)</f>
        <v>2223.6999999999998</v>
      </c>
      <c r="H701" s="9">
        <f t="shared" si="176"/>
        <v>100</v>
      </c>
      <c r="I701" s="109"/>
    </row>
    <row r="702" spans="1:9" s="27" customFormat="1" ht="31.5" x14ac:dyDescent="0.25">
      <c r="A702" s="95" t="s">
        <v>40</v>
      </c>
      <c r="B702" s="6" t="s">
        <v>701</v>
      </c>
      <c r="C702" s="4" t="s">
        <v>69</v>
      </c>
      <c r="D702" s="4" t="s">
        <v>86</v>
      </c>
      <c r="E702" s="4" t="s">
        <v>32</v>
      </c>
      <c r="F702" s="7">
        <f>SUM('4 ведомст'!G1043)</f>
        <v>2223.6999999999998</v>
      </c>
      <c r="G702" s="7">
        <f>SUM('4 ведомст'!H1043)</f>
        <v>2223.6999999999998</v>
      </c>
      <c r="H702" s="9">
        <f t="shared" si="176"/>
        <v>100</v>
      </c>
    </row>
    <row r="703" spans="1:9" s="27" customFormat="1" x14ac:dyDescent="0.25">
      <c r="A703" s="68" t="s">
        <v>686</v>
      </c>
      <c r="B703" s="6" t="s">
        <v>703</v>
      </c>
      <c r="C703" s="90"/>
      <c r="D703" s="4"/>
      <c r="E703" s="4"/>
      <c r="F703" s="7">
        <f>SUM(F704)</f>
        <v>22173.5</v>
      </c>
      <c r="G703" s="7">
        <f t="shared" ref="G703" si="190">SUM(G704)</f>
        <v>22173.5</v>
      </c>
      <c r="H703" s="9">
        <f t="shared" si="176"/>
        <v>100</v>
      </c>
    </row>
    <row r="704" spans="1:9" s="27" customFormat="1" ht="31.5" x14ac:dyDescent="0.25">
      <c r="A704" s="68" t="s">
        <v>188</v>
      </c>
      <c r="B704" s="6" t="s">
        <v>703</v>
      </c>
      <c r="C704" s="90" t="s">
        <v>95</v>
      </c>
      <c r="D704" s="4" t="s">
        <v>86</v>
      </c>
      <c r="E704" s="4" t="s">
        <v>32</v>
      </c>
      <c r="F704" s="7">
        <f>SUM('4 ведомст'!G1045)</f>
        <v>22173.5</v>
      </c>
      <c r="G704" s="7">
        <f>SUM('4 ведомст'!H1045)</f>
        <v>22173.5</v>
      </c>
      <c r="H704" s="9">
        <f t="shared" si="176"/>
        <v>100</v>
      </c>
    </row>
    <row r="705" spans="1:8" s="27" customFormat="1" ht="47.25" x14ac:dyDescent="0.25">
      <c r="A705" s="95" t="s">
        <v>938</v>
      </c>
      <c r="B705" s="6" t="s">
        <v>702</v>
      </c>
      <c r="C705" s="4"/>
      <c r="D705" s="4"/>
      <c r="E705" s="4"/>
      <c r="F705" s="7">
        <f>SUM(F706)</f>
        <v>15223.1</v>
      </c>
      <c r="G705" s="7">
        <f t="shared" ref="G705" si="191">SUM(G706)</f>
        <v>15223.1</v>
      </c>
      <c r="H705" s="9">
        <f t="shared" si="176"/>
        <v>100</v>
      </c>
    </row>
    <row r="706" spans="1:8" s="27" customFormat="1" ht="31.5" x14ac:dyDescent="0.25">
      <c r="A706" s="95" t="s">
        <v>40</v>
      </c>
      <c r="B706" s="6" t="s">
        <v>702</v>
      </c>
      <c r="C706" s="4" t="s">
        <v>69</v>
      </c>
      <c r="D706" s="4" t="s">
        <v>86</v>
      </c>
      <c r="E706" s="4" t="s">
        <v>32</v>
      </c>
      <c r="F706" s="7">
        <f>SUM('4 ведомст'!G1047)</f>
        <v>15223.1</v>
      </c>
      <c r="G706" s="7">
        <f>SUM('4 ведомст'!H1047)</f>
        <v>15223.1</v>
      </c>
      <c r="H706" s="9">
        <f t="shared" si="176"/>
        <v>100</v>
      </c>
    </row>
    <row r="707" spans="1:8" s="27" customFormat="1" ht="47.25" x14ac:dyDescent="0.25">
      <c r="A707" s="95" t="s">
        <v>348</v>
      </c>
      <c r="B707" s="6" t="s">
        <v>834</v>
      </c>
      <c r="C707" s="4"/>
      <c r="D707" s="4"/>
      <c r="E707" s="4"/>
      <c r="F707" s="7">
        <f t="shared" ref="F707:G707" si="192">F708</f>
        <v>437.7</v>
      </c>
      <c r="G707" s="7">
        <f t="shared" si="192"/>
        <v>437.7</v>
      </c>
      <c r="H707" s="9">
        <f t="shared" si="176"/>
        <v>100</v>
      </c>
    </row>
    <row r="708" spans="1:8" s="27" customFormat="1" ht="31.5" x14ac:dyDescent="0.25">
      <c r="A708" s="95" t="s">
        <v>188</v>
      </c>
      <c r="B708" s="6" t="s">
        <v>834</v>
      </c>
      <c r="C708" s="4" t="s">
        <v>95</v>
      </c>
      <c r="D708" s="4" t="s">
        <v>86</v>
      </c>
      <c r="E708" s="4" t="s">
        <v>32</v>
      </c>
      <c r="F708" s="7">
        <f>SUM('4 ведомст'!G1049)</f>
        <v>437.7</v>
      </c>
      <c r="G708" s="7">
        <f>SUM('4 ведомст'!H1049)</f>
        <v>437.7</v>
      </c>
      <c r="H708" s="9">
        <f t="shared" si="176"/>
        <v>100</v>
      </c>
    </row>
    <row r="709" spans="1:8" s="27" customFormat="1" x14ac:dyDescent="0.25">
      <c r="A709" s="68" t="s">
        <v>687</v>
      </c>
      <c r="B709" s="91" t="s">
        <v>688</v>
      </c>
      <c r="C709" s="90"/>
      <c r="D709" s="4"/>
      <c r="E709" s="4"/>
      <c r="F709" s="7">
        <f>SUM(F710)</f>
        <v>397.4</v>
      </c>
      <c r="G709" s="7">
        <f t="shared" ref="G709" si="193">SUM(G710)</f>
        <v>397.4</v>
      </c>
      <c r="H709" s="9">
        <f t="shared" si="176"/>
        <v>100</v>
      </c>
    </row>
    <row r="710" spans="1:8" s="27" customFormat="1" ht="78.75" x14ac:dyDescent="0.25">
      <c r="A710" s="68" t="s">
        <v>843</v>
      </c>
      <c r="B710" s="91" t="s">
        <v>842</v>
      </c>
      <c r="C710" s="90"/>
      <c r="D710" s="4"/>
      <c r="E710" s="4"/>
      <c r="F710" s="7">
        <f>SUM(F711:F712)</f>
        <v>397.4</v>
      </c>
      <c r="G710" s="7">
        <f t="shared" ref="G710" si="194">SUM(G711:G712)</f>
        <v>397.4</v>
      </c>
      <c r="H710" s="9">
        <f t="shared" si="176"/>
        <v>100</v>
      </c>
    </row>
    <row r="711" spans="1:8" s="27" customFormat="1" ht="31.5" x14ac:dyDescent="0.25">
      <c r="A711" s="68" t="s">
        <v>40</v>
      </c>
      <c r="B711" s="91" t="s">
        <v>842</v>
      </c>
      <c r="C711" s="90" t="s">
        <v>69</v>
      </c>
      <c r="D711" s="4" t="s">
        <v>86</v>
      </c>
      <c r="E711" s="4" t="s">
        <v>42</v>
      </c>
      <c r="F711" s="7">
        <f>SUM('4 ведомст'!G1111)</f>
        <v>198.7</v>
      </c>
      <c r="G711" s="7">
        <f>SUM('4 ведомст'!H1111)</f>
        <v>198.7</v>
      </c>
      <c r="H711" s="9">
        <f t="shared" ref="H711:H774" si="195">G711/F711*100</f>
        <v>100</v>
      </c>
    </row>
    <row r="712" spans="1:8" s="27" customFormat="1" ht="31.5" x14ac:dyDescent="0.25">
      <c r="A712" s="95" t="s">
        <v>188</v>
      </c>
      <c r="B712" s="91" t="s">
        <v>842</v>
      </c>
      <c r="C712" s="90" t="s">
        <v>95</v>
      </c>
      <c r="D712" s="4" t="s">
        <v>86</v>
      </c>
      <c r="E712" s="4" t="s">
        <v>42</v>
      </c>
      <c r="F712" s="7">
        <f>SUM('4 ведомст'!G1112)</f>
        <v>198.7</v>
      </c>
      <c r="G712" s="7">
        <f>SUM('4 ведомст'!H1112)</f>
        <v>198.7</v>
      </c>
      <c r="H712" s="9">
        <f t="shared" si="195"/>
        <v>100</v>
      </c>
    </row>
    <row r="713" spans="1:8" s="27" customFormat="1" x14ac:dyDescent="0.25">
      <c r="A713" s="161" t="s">
        <v>975</v>
      </c>
      <c r="B713" s="6" t="s">
        <v>974</v>
      </c>
      <c r="C713" s="90"/>
      <c r="D713" s="4"/>
      <c r="E713" s="4"/>
      <c r="F713" s="7">
        <f>'4 ведомст'!G1054</f>
        <v>500</v>
      </c>
      <c r="G713" s="7">
        <f>'4 ведомст'!H1054</f>
        <v>500</v>
      </c>
      <c r="H713" s="9">
        <f t="shared" si="195"/>
        <v>100</v>
      </c>
    </row>
    <row r="714" spans="1:8" s="27" customFormat="1" ht="78.75" x14ac:dyDescent="0.25">
      <c r="A714" s="161" t="s">
        <v>976</v>
      </c>
      <c r="B714" s="6" t="s">
        <v>974</v>
      </c>
      <c r="C714" s="90"/>
      <c r="D714" s="4"/>
      <c r="E714" s="4"/>
      <c r="F714" s="7">
        <f>'4 ведомст'!G1055</f>
        <v>500</v>
      </c>
      <c r="G714" s="7">
        <f>'4 ведомст'!H1055</f>
        <v>500</v>
      </c>
      <c r="H714" s="9">
        <f t="shared" si="195"/>
        <v>100</v>
      </c>
    </row>
    <row r="715" spans="1:8" s="27" customFormat="1" ht="31.5" x14ac:dyDescent="0.25">
      <c r="A715" s="161" t="s">
        <v>188</v>
      </c>
      <c r="B715" s="6" t="s">
        <v>974</v>
      </c>
      <c r="C715" s="4" t="s">
        <v>95</v>
      </c>
      <c r="D715" s="4" t="s">
        <v>86</v>
      </c>
      <c r="E715" s="4" t="s">
        <v>32</v>
      </c>
      <c r="F715" s="7">
        <f>'4 ведомст'!G1056</f>
        <v>500</v>
      </c>
      <c r="G715" s="7">
        <f>'4 ведомст'!H1056</f>
        <v>500</v>
      </c>
      <c r="H715" s="9">
        <f t="shared" si="195"/>
        <v>100</v>
      </c>
    </row>
    <row r="716" spans="1:8" s="27" customFormat="1" ht="31.5" x14ac:dyDescent="0.25">
      <c r="A716" s="68" t="s">
        <v>697</v>
      </c>
      <c r="B716" s="91" t="s">
        <v>698</v>
      </c>
      <c r="C716" s="90"/>
      <c r="D716" s="4"/>
      <c r="E716" s="4"/>
      <c r="F716" s="7">
        <f>SUM(F717)</f>
        <v>8542.5</v>
      </c>
      <c r="G716" s="7">
        <f t="shared" ref="G716" si="196">SUM(G717)</f>
        <v>8542.5</v>
      </c>
      <c r="H716" s="9">
        <f t="shared" si="195"/>
        <v>100</v>
      </c>
    </row>
    <row r="717" spans="1:8" s="27" customFormat="1" ht="63" x14ac:dyDescent="0.25">
      <c r="A717" s="68" t="s">
        <v>699</v>
      </c>
      <c r="B717" s="6" t="s">
        <v>705</v>
      </c>
      <c r="C717" s="90"/>
      <c r="D717" s="4"/>
      <c r="E717" s="4"/>
      <c r="F717" s="7">
        <f>SUM(F718:F719)</f>
        <v>8542.5</v>
      </c>
      <c r="G717" s="7">
        <f t="shared" ref="G717" si="197">SUM(G718:G719)</f>
        <v>8542.5</v>
      </c>
      <c r="H717" s="9">
        <f t="shared" si="195"/>
        <v>100</v>
      </c>
    </row>
    <row r="718" spans="1:8" s="27" customFormat="1" ht="31.5" x14ac:dyDescent="0.25">
      <c r="A718" s="68" t="s">
        <v>40</v>
      </c>
      <c r="B718" s="6" t="s">
        <v>705</v>
      </c>
      <c r="C718" s="90" t="s">
        <v>69</v>
      </c>
      <c r="D718" s="4" t="s">
        <v>86</v>
      </c>
      <c r="E718" s="4" t="s">
        <v>32</v>
      </c>
      <c r="F718" s="7">
        <f>SUM('4 ведомст'!G1059)</f>
        <v>3041.5</v>
      </c>
      <c r="G718" s="7">
        <f>SUM('4 ведомст'!H1059)</f>
        <v>3041.5</v>
      </c>
      <c r="H718" s="9">
        <f t="shared" si="195"/>
        <v>100</v>
      </c>
    </row>
    <row r="719" spans="1:8" s="27" customFormat="1" ht="31.5" x14ac:dyDescent="0.25">
      <c r="A719" s="68" t="s">
        <v>188</v>
      </c>
      <c r="B719" s="6" t="s">
        <v>705</v>
      </c>
      <c r="C719" s="90" t="s">
        <v>95</v>
      </c>
      <c r="D719" s="4" t="s">
        <v>86</v>
      </c>
      <c r="E719" s="4" t="s">
        <v>32</v>
      </c>
      <c r="F719" s="7">
        <f>SUM('4 ведомст'!G1060)</f>
        <v>5501</v>
      </c>
      <c r="G719" s="7">
        <f>SUM('4 ведомст'!H1060)</f>
        <v>5501</v>
      </c>
      <c r="H719" s="9">
        <f t="shared" si="195"/>
        <v>100</v>
      </c>
    </row>
    <row r="720" spans="1:8" s="27" customFormat="1" ht="31.5" x14ac:dyDescent="0.25">
      <c r="A720" s="95" t="s">
        <v>362</v>
      </c>
      <c r="B720" s="4" t="s">
        <v>280</v>
      </c>
      <c r="C720" s="4"/>
      <c r="D720" s="7"/>
      <c r="E720" s="4"/>
      <c r="F720" s="7">
        <f>F721+F731</f>
        <v>8250</v>
      </c>
      <c r="G720" s="7">
        <f>G721+G731</f>
        <v>8250.0999999999985</v>
      </c>
      <c r="H720" s="9">
        <f t="shared" si="195"/>
        <v>100.00121212121212</v>
      </c>
    </row>
    <row r="721" spans="1:9" s="27" customFormat="1" x14ac:dyDescent="0.25">
      <c r="A721" s="95" t="s">
        <v>26</v>
      </c>
      <c r="B721" s="4" t="s">
        <v>281</v>
      </c>
      <c r="C721" s="4"/>
      <c r="D721" s="7"/>
      <c r="E721" s="4"/>
      <c r="F721" s="7">
        <f>F727+F722</f>
        <v>5802</v>
      </c>
      <c r="G721" s="7">
        <f>G727+G722</f>
        <v>5802.0999999999995</v>
      </c>
      <c r="H721" s="9">
        <f t="shared" si="195"/>
        <v>100.00172354360564</v>
      </c>
    </row>
    <row r="722" spans="1:9" s="27" customFormat="1" x14ac:dyDescent="0.25">
      <c r="A722" s="95" t="s">
        <v>346</v>
      </c>
      <c r="B722" s="6" t="s">
        <v>347</v>
      </c>
      <c r="C722" s="4"/>
      <c r="D722" s="7"/>
      <c r="E722" s="4"/>
      <c r="F722" s="7">
        <f>SUM(F723:F726)</f>
        <v>1000</v>
      </c>
      <c r="G722" s="7">
        <f>SUM(G723:G726)</f>
        <v>1000</v>
      </c>
      <c r="H722" s="9">
        <f t="shared" si="195"/>
        <v>100</v>
      </c>
    </row>
    <row r="723" spans="1:9" s="27" customFormat="1" ht="63" hidden="1" x14ac:dyDescent="0.25">
      <c r="A723" s="2" t="s">
        <v>39</v>
      </c>
      <c r="B723" s="6" t="s">
        <v>347</v>
      </c>
      <c r="C723" s="4" t="s">
        <v>67</v>
      </c>
      <c r="D723" s="4" t="s">
        <v>86</v>
      </c>
      <c r="E723" s="4" t="s">
        <v>86</v>
      </c>
      <c r="F723" s="7">
        <f>SUM('4 ведомст'!G1138)</f>
        <v>0</v>
      </c>
      <c r="G723" s="7">
        <f>SUM('4 ведомст'!H1138)</f>
        <v>0</v>
      </c>
      <c r="H723" s="9" t="e">
        <f t="shared" si="195"/>
        <v>#DIV/0!</v>
      </c>
    </row>
    <row r="724" spans="1:9" s="27" customFormat="1" ht="31.5" x14ac:dyDescent="0.25">
      <c r="A724" s="95" t="s">
        <v>40</v>
      </c>
      <c r="B724" s="6" t="s">
        <v>347</v>
      </c>
      <c r="C724" s="4" t="s">
        <v>69</v>
      </c>
      <c r="D724" s="4" t="s">
        <v>86</v>
      </c>
      <c r="E724" s="4" t="s">
        <v>86</v>
      </c>
      <c r="F724" s="7">
        <f>SUM('4 ведомст'!G1139)</f>
        <v>949</v>
      </c>
      <c r="G724" s="7">
        <f>SUM('4 ведомст'!H1139)</f>
        <v>949</v>
      </c>
      <c r="H724" s="9">
        <f t="shared" si="195"/>
        <v>100</v>
      </c>
    </row>
    <row r="725" spans="1:9" s="27" customFormat="1" x14ac:dyDescent="0.25">
      <c r="A725" s="95" t="s">
        <v>31</v>
      </c>
      <c r="B725" s="6" t="s">
        <v>347</v>
      </c>
      <c r="C725" s="4" t="s">
        <v>77</v>
      </c>
      <c r="D725" s="4" t="s">
        <v>86</v>
      </c>
      <c r="E725" s="4" t="s">
        <v>86</v>
      </c>
      <c r="F725" s="7">
        <f>SUM('4 ведомст'!G1140)</f>
        <v>51</v>
      </c>
      <c r="G725" s="7">
        <f>SUM('4 ведомст'!H1140)</f>
        <v>51</v>
      </c>
      <c r="H725" s="9">
        <f t="shared" si="195"/>
        <v>100</v>
      </c>
    </row>
    <row r="726" spans="1:9" s="27" customFormat="1" ht="31.5" hidden="1" x14ac:dyDescent="0.25">
      <c r="A726" s="95" t="s">
        <v>188</v>
      </c>
      <c r="B726" s="6" t="s">
        <v>347</v>
      </c>
      <c r="C726" s="4" t="s">
        <v>95</v>
      </c>
      <c r="D726" s="4" t="s">
        <v>86</v>
      </c>
      <c r="E726" s="4" t="s">
        <v>86</v>
      </c>
      <c r="F726" s="7">
        <f>SUM('4 ведомст'!G1141)</f>
        <v>0</v>
      </c>
      <c r="G726" s="7">
        <f>SUM('4 ведомст'!H1141)</f>
        <v>0</v>
      </c>
      <c r="H726" s="9" t="e">
        <f t="shared" si="195"/>
        <v>#DIV/0!</v>
      </c>
    </row>
    <row r="727" spans="1:9" s="27" customFormat="1" ht="31.5" x14ac:dyDescent="0.25">
      <c r="A727" s="95" t="s">
        <v>282</v>
      </c>
      <c r="B727" s="4" t="s">
        <v>283</v>
      </c>
      <c r="C727" s="4"/>
      <c r="D727" s="7"/>
      <c r="E727" s="4"/>
      <c r="F727" s="7">
        <f>SUM(F728:F730)</f>
        <v>4802</v>
      </c>
      <c r="G727" s="7">
        <f>SUM(G728:G730)</f>
        <v>4802.0999999999995</v>
      </c>
      <c r="H727" s="9">
        <f t="shared" si="195"/>
        <v>100.0020824656393</v>
      </c>
      <c r="I727" s="109"/>
    </row>
    <row r="728" spans="1:9" s="27" customFormat="1" ht="63" x14ac:dyDescent="0.25">
      <c r="A728" s="2" t="s">
        <v>39</v>
      </c>
      <c r="B728" s="4" t="s">
        <v>283</v>
      </c>
      <c r="C728" s="4" t="s">
        <v>67</v>
      </c>
      <c r="D728" s="4" t="s">
        <v>86</v>
      </c>
      <c r="E728" s="4" t="s">
        <v>86</v>
      </c>
      <c r="F728" s="7">
        <f>SUM('4 ведомст'!G585)+'4 ведомст'!G1143+'4 ведомст'!G1312</f>
        <v>1258.5999999999999</v>
      </c>
      <c r="G728" s="7">
        <f>SUM('4 ведомст'!H585)+'4 ведомст'!H1143+'4 ведомст'!H1312</f>
        <v>1258.5999999999999</v>
      </c>
      <c r="H728" s="9">
        <f t="shared" si="195"/>
        <v>100</v>
      </c>
      <c r="I728" s="109"/>
    </row>
    <row r="729" spans="1:9" s="27" customFormat="1" ht="31.5" x14ac:dyDescent="0.25">
      <c r="A729" s="95" t="s">
        <v>40</v>
      </c>
      <c r="B729" s="4" t="s">
        <v>283</v>
      </c>
      <c r="C729" s="4" t="s">
        <v>69</v>
      </c>
      <c r="D729" s="4" t="s">
        <v>86</v>
      </c>
      <c r="E729" s="4" t="s">
        <v>86</v>
      </c>
      <c r="F729" s="7">
        <f>SUM('4 ведомст'!G1144)+'4 ведомст'!G586+'4 ведомст'!G1313</f>
        <v>312</v>
      </c>
      <c r="G729" s="7">
        <f>SUM('4 ведомст'!H1144)+'4 ведомст'!H586+'4 ведомст'!H1313</f>
        <v>312.09999999999997</v>
      </c>
      <c r="H729" s="9">
        <f t="shared" si="195"/>
        <v>100.03205128205128</v>
      </c>
      <c r="I729" s="109"/>
    </row>
    <row r="730" spans="1:9" s="27" customFormat="1" ht="31.5" x14ac:dyDescent="0.25">
      <c r="A730" s="95" t="s">
        <v>188</v>
      </c>
      <c r="B730" s="4" t="s">
        <v>283</v>
      </c>
      <c r="C730" s="4" t="s">
        <v>95</v>
      </c>
      <c r="D730" s="4" t="s">
        <v>86</v>
      </c>
      <c r="E730" s="4" t="s">
        <v>86</v>
      </c>
      <c r="F730" s="7">
        <f>SUM('4 ведомст'!G773)+'4 ведомст'!G1314+'4 ведомст'!G1145</f>
        <v>3231.3999999999996</v>
      </c>
      <c r="G730" s="7">
        <f>SUM('4 ведомст'!H773)+'4 ведомст'!H1314+'4 ведомст'!H1145</f>
        <v>3231.3999999999996</v>
      </c>
      <c r="H730" s="9">
        <f t="shared" si="195"/>
        <v>100</v>
      </c>
      <c r="I730" s="109"/>
    </row>
    <row r="731" spans="1:9" s="27" customFormat="1" x14ac:dyDescent="0.25">
      <c r="A731" s="95" t="s">
        <v>524</v>
      </c>
      <c r="B731" s="4" t="s">
        <v>522</v>
      </c>
      <c r="C731" s="4"/>
      <c r="D731" s="7"/>
      <c r="E731" s="4"/>
      <c r="F731" s="7">
        <f>F734+F732</f>
        <v>2448</v>
      </c>
      <c r="G731" s="7">
        <f>G734+G732</f>
        <v>2448</v>
      </c>
      <c r="H731" s="9">
        <f t="shared" si="195"/>
        <v>100</v>
      </c>
      <c r="I731" s="109"/>
    </row>
    <row r="732" spans="1:9" s="27" customFormat="1" ht="31.5" x14ac:dyDescent="0.25">
      <c r="A732" s="152" t="s">
        <v>956</v>
      </c>
      <c r="B732" s="52" t="s">
        <v>957</v>
      </c>
      <c r="C732" s="48"/>
      <c r="D732" s="7"/>
      <c r="E732" s="4"/>
      <c r="F732" s="7">
        <f>F733</f>
        <v>2000</v>
      </c>
      <c r="G732" s="7">
        <f>G733</f>
        <v>2000</v>
      </c>
      <c r="H732" s="9">
        <f t="shared" si="195"/>
        <v>100</v>
      </c>
      <c r="I732" s="109"/>
    </row>
    <row r="733" spans="1:9" s="27" customFormat="1" ht="31.5" x14ac:dyDescent="0.25">
      <c r="A733" s="32" t="s">
        <v>40</v>
      </c>
      <c r="B733" s="52" t="s">
        <v>957</v>
      </c>
      <c r="C733" s="48" t="s">
        <v>69</v>
      </c>
      <c r="D733" s="4" t="s">
        <v>86</v>
      </c>
      <c r="E733" s="4" t="s">
        <v>139</v>
      </c>
      <c r="F733" s="7">
        <f>'4 ведомст'!G1186</f>
        <v>2000</v>
      </c>
      <c r="G733" s="7">
        <f>'4 ведомст'!H1186</f>
        <v>2000</v>
      </c>
      <c r="H733" s="9">
        <f t="shared" si="195"/>
        <v>100</v>
      </c>
      <c r="I733" s="109"/>
    </row>
    <row r="734" spans="1:9" s="27" customFormat="1" x14ac:dyDescent="0.25">
      <c r="A734" s="95" t="s">
        <v>844</v>
      </c>
      <c r="B734" s="4" t="s">
        <v>523</v>
      </c>
      <c r="C734" s="4"/>
      <c r="D734" s="7"/>
      <c r="E734" s="4"/>
      <c r="F734" s="7">
        <f>SUM(F735:F737)</f>
        <v>448</v>
      </c>
      <c r="G734" s="7">
        <f>SUM(G735:G737)</f>
        <v>448</v>
      </c>
      <c r="H734" s="9">
        <f t="shared" si="195"/>
        <v>100</v>
      </c>
    </row>
    <row r="735" spans="1:9" s="27" customFormat="1" ht="63" hidden="1" x14ac:dyDescent="0.25">
      <c r="A735" s="2" t="s">
        <v>39</v>
      </c>
      <c r="B735" s="4" t="s">
        <v>523</v>
      </c>
      <c r="C735" s="4" t="s">
        <v>67</v>
      </c>
      <c r="D735" s="4" t="s">
        <v>86</v>
      </c>
      <c r="E735" s="4" t="s">
        <v>86</v>
      </c>
      <c r="F735" s="7">
        <f>SUM('4 ведомст'!G1148)</f>
        <v>0</v>
      </c>
      <c r="G735" s="7">
        <f>SUM('4 ведомст'!H1148)</f>
        <v>0</v>
      </c>
      <c r="H735" s="9" t="e">
        <f t="shared" si="195"/>
        <v>#DIV/0!</v>
      </c>
    </row>
    <row r="736" spans="1:9" s="27" customFormat="1" ht="31.5" x14ac:dyDescent="0.25">
      <c r="A736" s="95" t="s">
        <v>40</v>
      </c>
      <c r="B736" s="4" t="s">
        <v>523</v>
      </c>
      <c r="C736" s="4" t="s">
        <v>69</v>
      </c>
      <c r="D736" s="4" t="s">
        <v>86</v>
      </c>
      <c r="E736" s="4" t="s">
        <v>86</v>
      </c>
      <c r="F736" s="7">
        <f>SUM('4 ведомст'!G1149)</f>
        <v>362.9</v>
      </c>
      <c r="G736" s="7">
        <f>SUM('4 ведомст'!H1149)</f>
        <v>362.9</v>
      </c>
      <c r="H736" s="9">
        <f t="shared" si="195"/>
        <v>100</v>
      </c>
    </row>
    <row r="737" spans="1:8" s="27" customFormat="1" x14ac:dyDescent="0.25">
      <c r="A737" s="95" t="s">
        <v>31</v>
      </c>
      <c r="B737" s="4" t="s">
        <v>523</v>
      </c>
      <c r="C737" s="4" t="s">
        <v>77</v>
      </c>
      <c r="D737" s="4" t="s">
        <v>86</v>
      </c>
      <c r="E737" s="4" t="s">
        <v>86</v>
      </c>
      <c r="F737" s="7">
        <f>SUM('4 ведомст'!G1150)</f>
        <v>85.1</v>
      </c>
      <c r="G737" s="7">
        <f>SUM('4 ведомст'!H1150)</f>
        <v>85.1</v>
      </c>
      <c r="H737" s="9">
        <f t="shared" si="195"/>
        <v>100</v>
      </c>
    </row>
    <row r="738" spans="1:8" s="27" customFormat="1" ht="47.25" x14ac:dyDescent="0.25">
      <c r="A738" s="95" t="s">
        <v>427</v>
      </c>
      <c r="B738" s="31" t="s">
        <v>273</v>
      </c>
      <c r="C738" s="4"/>
      <c r="D738" s="4"/>
      <c r="E738" s="4"/>
      <c r="F738" s="7">
        <f>SUM(F739+F760)</f>
        <v>88633.400000000009</v>
      </c>
      <c r="G738" s="7">
        <f>SUM(G739+G760)</f>
        <v>85350.5</v>
      </c>
      <c r="H738" s="9">
        <f t="shared" si="195"/>
        <v>96.296091541112034</v>
      </c>
    </row>
    <row r="739" spans="1:8" s="27" customFormat="1" x14ac:dyDescent="0.25">
      <c r="A739" s="95" t="s">
        <v>26</v>
      </c>
      <c r="B739" s="31" t="s">
        <v>274</v>
      </c>
      <c r="C739" s="4"/>
      <c r="D739" s="4"/>
      <c r="E739" s="4"/>
      <c r="F739" s="7">
        <f>SUM(F740+F741+F742+F743+F744+F749+F756)+F746+F745+F758+F751</f>
        <v>88194.700000000012</v>
      </c>
      <c r="G739" s="7">
        <f>SUM(G740+G741+G742+G743+G744+G749+G756)+G746+G745+G758+G751</f>
        <v>84911.8</v>
      </c>
      <c r="H739" s="9">
        <f t="shared" si="195"/>
        <v>96.27766747888478</v>
      </c>
    </row>
    <row r="740" spans="1:8" s="27" customFormat="1" ht="31.5" hidden="1" x14ac:dyDescent="0.25">
      <c r="A740" s="95" t="s">
        <v>40</v>
      </c>
      <c r="B740" s="31" t="s">
        <v>274</v>
      </c>
      <c r="C740" s="4" t="s">
        <v>69</v>
      </c>
      <c r="D740" s="4" t="s">
        <v>86</v>
      </c>
      <c r="E740" s="4" t="s">
        <v>25</v>
      </c>
      <c r="F740" s="7">
        <f>SUM('4 ведомст'!G944)</f>
        <v>815.8</v>
      </c>
      <c r="G740" s="7">
        <f>SUM('4 ведомст'!H944)</f>
        <v>815.8</v>
      </c>
      <c r="H740" s="9">
        <f t="shared" si="195"/>
        <v>100</v>
      </c>
    </row>
    <row r="741" spans="1:8" s="27" customFormat="1" ht="31.5" x14ac:dyDescent="0.25">
      <c r="A741" s="95" t="s">
        <v>40</v>
      </c>
      <c r="B741" s="31" t="s">
        <v>274</v>
      </c>
      <c r="C741" s="4" t="s">
        <v>69</v>
      </c>
      <c r="D741" s="4" t="s">
        <v>86</v>
      </c>
      <c r="E741" s="4" t="s">
        <v>32</v>
      </c>
      <c r="F741" s="7">
        <f>SUM('4 ведомст'!G1063)</f>
        <v>18506.2</v>
      </c>
      <c r="G741" s="7">
        <f>SUM('4 ведомст'!H1063)</f>
        <v>15489.1</v>
      </c>
      <c r="H741" s="9">
        <f t="shared" si="195"/>
        <v>83.696815121418766</v>
      </c>
    </row>
    <row r="742" spans="1:8" s="27" customFormat="1" ht="31.5" x14ac:dyDescent="0.25">
      <c r="A742" s="95" t="s">
        <v>40</v>
      </c>
      <c r="B742" s="31" t="s">
        <v>274</v>
      </c>
      <c r="C742" s="4" t="s">
        <v>69</v>
      </c>
      <c r="D742" s="4" t="s">
        <v>86</v>
      </c>
      <c r="E742" s="4" t="s">
        <v>139</v>
      </c>
      <c r="F742" s="7">
        <f>SUM('4 ведомст'!G1189)</f>
        <v>7178.1</v>
      </c>
      <c r="G742" s="7">
        <f>SUM('4 ведомст'!H1189)</f>
        <v>7178.1</v>
      </c>
      <c r="H742" s="9">
        <f t="shared" si="195"/>
        <v>100</v>
      </c>
    </row>
    <row r="743" spans="1:8" s="27" customFormat="1" ht="31.5" x14ac:dyDescent="0.25">
      <c r="A743" s="95" t="s">
        <v>188</v>
      </c>
      <c r="B743" s="31" t="s">
        <v>274</v>
      </c>
      <c r="C743" s="4" t="s">
        <v>95</v>
      </c>
      <c r="D743" s="4" t="s">
        <v>86</v>
      </c>
      <c r="E743" s="4" t="s">
        <v>25</v>
      </c>
      <c r="F743" s="7">
        <f>SUM('4 ведомст'!G945)</f>
        <v>19547.3</v>
      </c>
      <c r="G743" s="7">
        <f>SUM('4 ведомст'!H945)</f>
        <v>19546.7</v>
      </c>
      <c r="H743" s="9">
        <f t="shared" si="195"/>
        <v>99.996930522373944</v>
      </c>
    </row>
    <row r="744" spans="1:8" s="27" customFormat="1" ht="31.5" x14ac:dyDescent="0.25">
      <c r="A744" s="95" t="s">
        <v>188</v>
      </c>
      <c r="B744" s="31" t="s">
        <v>274</v>
      </c>
      <c r="C744" s="4" t="s">
        <v>95</v>
      </c>
      <c r="D744" s="4" t="s">
        <v>86</v>
      </c>
      <c r="E744" s="4" t="s">
        <v>32</v>
      </c>
      <c r="F744" s="7">
        <f>SUM('4 ведомст'!G1064)</f>
        <v>19607.599999999999</v>
      </c>
      <c r="G744" s="7">
        <f>SUM('4 ведомст'!H1064)</f>
        <v>19607.5</v>
      </c>
      <c r="H744" s="9">
        <f t="shared" si="195"/>
        <v>99.999489993675923</v>
      </c>
    </row>
    <row r="745" spans="1:8" s="27" customFormat="1" ht="31.5" x14ac:dyDescent="0.25">
      <c r="A745" s="95" t="s">
        <v>188</v>
      </c>
      <c r="B745" s="31" t="s">
        <v>274</v>
      </c>
      <c r="C745" s="4" t="s">
        <v>95</v>
      </c>
      <c r="D745" s="4" t="s">
        <v>86</v>
      </c>
      <c r="E745" s="4" t="s">
        <v>42</v>
      </c>
      <c r="F745" s="7">
        <f>SUM('4 ведомст'!G1115)</f>
        <v>12874.1</v>
      </c>
      <c r="G745" s="7">
        <f>SUM('4 ведомст'!H1115)</f>
        <v>12874.1</v>
      </c>
      <c r="H745" s="9">
        <f t="shared" si="195"/>
        <v>100</v>
      </c>
    </row>
    <row r="746" spans="1:8" s="27" customFormat="1" ht="31.5" hidden="1" x14ac:dyDescent="0.25">
      <c r="A746" s="95" t="s">
        <v>684</v>
      </c>
      <c r="B746" s="31" t="s">
        <v>685</v>
      </c>
      <c r="C746" s="4"/>
      <c r="D746" s="4"/>
      <c r="E746" s="4"/>
      <c r="F746" s="7">
        <f>SUM(F747:F748)</f>
        <v>0</v>
      </c>
      <c r="G746" s="7">
        <f t="shared" ref="G746" si="198">SUM(G747:G748)</f>
        <v>0</v>
      </c>
      <c r="H746" s="9" t="e">
        <f t="shared" si="195"/>
        <v>#DIV/0!</v>
      </c>
    </row>
    <row r="747" spans="1:8" s="27" customFormat="1" ht="31.5" hidden="1" x14ac:dyDescent="0.25">
      <c r="A747" s="95" t="s">
        <v>40</v>
      </c>
      <c r="B747" s="31" t="s">
        <v>685</v>
      </c>
      <c r="C747" s="4" t="s">
        <v>69</v>
      </c>
      <c r="D747" s="4" t="s">
        <v>86</v>
      </c>
      <c r="E747" s="4" t="s">
        <v>32</v>
      </c>
      <c r="F747" s="7">
        <f>SUM('4 ведомст'!G1066)</f>
        <v>0</v>
      </c>
      <c r="G747" s="7">
        <f>SUM('4 ведомст'!H1066)</f>
        <v>0</v>
      </c>
      <c r="H747" s="9" t="e">
        <f t="shared" si="195"/>
        <v>#DIV/0!</v>
      </c>
    </row>
    <row r="748" spans="1:8" s="27" customFormat="1" ht="31.5" hidden="1" x14ac:dyDescent="0.25">
      <c r="A748" s="95" t="s">
        <v>188</v>
      </c>
      <c r="B748" s="31" t="s">
        <v>685</v>
      </c>
      <c r="C748" s="4" t="s">
        <v>95</v>
      </c>
      <c r="D748" s="4" t="s">
        <v>86</v>
      </c>
      <c r="E748" s="4" t="s">
        <v>32</v>
      </c>
      <c r="F748" s="7">
        <f>SUM('4 ведомст'!G1067)</f>
        <v>0</v>
      </c>
      <c r="G748" s="7">
        <f>SUM('4 ведомст'!H1067)</f>
        <v>0</v>
      </c>
      <c r="H748" s="9" t="e">
        <f t="shared" si="195"/>
        <v>#DIV/0!</v>
      </c>
    </row>
    <row r="749" spans="1:8" s="27" customFormat="1" ht="31.5" x14ac:dyDescent="0.25">
      <c r="A749" s="95" t="s">
        <v>492</v>
      </c>
      <c r="B749" s="31" t="s">
        <v>835</v>
      </c>
      <c r="C749" s="4"/>
      <c r="D749" s="4"/>
      <c r="E749" s="4"/>
      <c r="F749" s="7">
        <f>SUM(F750)</f>
        <v>636</v>
      </c>
      <c r="G749" s="7">
        <f>SUM(G750)</f>
        <v>636</v>
      </c>
      <c r="H749" s="9">
        <f t="shared" si="195"/>
        <v>100</v>
      </c>
    </row>
    <row r="750" spans="1:8" s="27" customFormat="1" ht="31.5" x14ac:dyDescent="0.25">
      <c r="A750" s="95" t="s">
        <v>40</v>
      </c>
      <c r="B750" s="31" t="s">
        <v>835</v>
      </c>
      <c r="C750" s="4" t="s">
        <v>69</v>
      </c>
      <c r="D750" s="4" t="s">
        <v>86</v>
      </c>
      <c r="E750" s="4" t="s">
        <v>32</v>
      </c>
      <c r="F750" s="7">
        <f>SUM('4 ведомст'!G1069)</f>
        <v>636</v>
      </c>
      <c r="G750" s="7">
        <f>SUM('4 ведомст'!H1069)</f>
        <v>636</v>
      </c>
      <c r="H750" s="9">
        <f t="shared" si="195"/>
        <v>100</v>
      </c>
    </row>
    <row r="751" spans="1:8" s="27" customFormat="1" ht="47.25" x14ac:dyDescent="0.25">
      <c r="A751" s="136" t="s">
        <v>910</v>
      </c>
      <c r="B751" s="31" t="s">
        <v>907</v>
      </c>
      <c r="C751" s="4"/>
      <c r="D751" s="4"/>
      <c r="E751" s="4"/>
      <c r="F751" s="7">
        <f>SUM(F752:F755)</f>
        <v>7450</v>
      </c>
      <c r="G751" s="7">
        <f t="shared" ref="G751" si="199">SUM(G752:G755)</f>
        <v>7450</v>
      </c>
      <c r="H751" s="9">
        <f t="shared" si="195"/>
        <v>100</v>
      </c>
    </row>
    <row r="752" spans="1:8" s="27" customFormat="1" ht="31.5" x14ac:dyDescent="0.25">
      <c r="A752" s="125" t="s">
        <v>40</v>
      </c>
      <c r="B752" s="31" t="s">
        <v>907</v>
      </c>
      <c r="C752" s="4" t="s">
        <v>69</v>
      </c>
      <c r="D752" s="4" t="s">
        <v>86</v>
      </c>
      <c r="E752" s="4" t="s">
        <v>32</v>
      </c>
      <c r="F752" s="7">
        <f>SUM('4 ведомст'!G1071)</f>
        <v>1518</v>
      </c>
      <c r="G752" s="7">
        <f>SUM('4 ведомст'!H1071)</f>
        <v>1518</v>
      </c>
      <c r="H752" s="9">
        <f t="shared" si="195"/>
        <v>100</v>
      </c>
    </row>
    <row r="753" spans="1:8" s="27" customFormat="1" ht="31.5" x14ac:dyDescent="0.25">
      <c r="A753" s="125" t="s">
        <v>188</v>
      </c>
      <c r="B753" s="31" t="s">
        <v>907</v>
      </c>
      <c r="C753" s="4" t="s">
        <v>95</v>
      </c>
      <c r="D753" s="4" t="s">
        <v>86</v>
      </c>
      <c r="E753" s="4" t="s">
        <v>25</v>
      </c>
      <c r="F753" s="7">
        <f>SUM('4 ведомст'!G947)</f>
        <v>2310</v>
      </c>
      <c r="G753" s="7">
        <f>SUM('4 ведомст'!H947)</f>
        <v>2310</v>
      </c>
      <c r="H753" s="9">
        <f t="shared" si="195"/>
        <v>100</v>
      </c>
    </row>
    <row r="754" spans="1:8" s="27" customFormat="1" ht="31.5" x14ac:dyDescent="0.25">
      <c r="A754" s="125" t="s">
        <v>188</v>
      </c>
      <c r="B754" s="31" t="s">
        <v>907</v>
      </c>
      <c r="C754" s="4" t="s">
        <v>95</v>
      </c>
      <c r="D754" s="4" t="s">
        <v>86</v>
      </c>
      <c r="E754" s="4" t="s">
        <v>32</v>
      </c>
      <c r="F754" s="7">
        <f>SUM('4 ведомст'!G1072)</f>
        <v>3402</v>
      </c>
      <c r="G754" s="7">
        <f>SUM('4 ведомст'!H1072)</f>
        <v>3402</v>
      </c>
      <c r="H754" s="9">
        <f t="shared" si="195"/>
        <v>100</v>
      </c>
    </row>
    <row r="755" spans="1:8" s="27" customFormat="1" ht="31.5" x14ac:dyDescent="0.25">
      <c r="A755" s="146" t="s">
        <v>188</v>
      </c>
      <c r="B755" s="31" t="s">
        <v>907</v>
      </c>
      <c r="C755" s="4" t="s">
        <v>95</v>
      </c>
      <c r="D755" s="4" t="s">
        <v>86</v>
      </c>
      <c r="E755" s="4" t="s">
        <v>42</v>
      </c>
      <c r="F755" s="7">
        <f>SUM('4 ведомст'!G1117)</f>
        <v>220</v>
      </c>
      <c r="G755" s="7">
        <f>SUM('4 ведомст'!H1117)</f>
        <v>220</v>
      </c>
      <c r="H755" s="9">
        <f t="shared" si="195"/>
        <v>100</v>
      </c>
    </row>
    <row r="756" spans="1:8" s="27" customFormat="1" ht="31.5" hidden="1" x14ac:dyDescent="0.25">
      <c r="A756" s="95" t="s">
        <v>485</v>
      </c>
      <c r="B756" s="31" t="s">
        <v>837</v>
      </c>
      <c r="C756" s="4"/>
      <c r="D756" s="4"/>
      <c r="E756" s="4"/>
      <c r="F756" s="7">
        <f>SUM(F757)</f>
        <v>0</v>
      </c>
      <c r="G756" s="7">
        <f t="shared" ref="G756" si="200">SUM(G757)</f>
        <v>0</v>
      </c>
      <c r="H756" s="9"/>
    </row>
    <row r="757" spans="1:8" s="27" customFormat="1" ht="31.5" hidden="1" x14ac:dyDescent="0.25">
      <c r="A757" s="95" t="s">
        <v>40</v>
      </c>
      <c r="B757" s="31" t="s">
        <v>837</v>
      </c>
      <c r="C757" s="4" t="s">
        <v>69</v>
      </c>
      <c r="D757" s="4" t="s">
        <v>86</v>
      </c>
      <c r="E757" s="4" t="s">
        <v>25</v>
      </c>
      <c r="F757" s="7">
        <f>SUM('4 ведомст'!G949)</f>
        <v>0</v>
      </c>
      <c r="G757" s="7">
        <f>SUM('4 ведомст'!H949)</f>
        <v>0</v>
      </c>
      <c r="H757" s="9"/>
    </row>
    <row r="758" spans="1:8" s="27" customFormat="1" ht="63" x14ac:dyDescent="0.25">
      <c r="A758" s="132" t="s">
        <v>909</v>
      </c>
      <c r="B758" s="31" t="s">
        <v>906</v>
      </c>
      <c r="C758" s="4"/>
      <c r="D758" s="4"/>
      <c r="E758" s="4"/>
      <c r="F758" s="7">
        <f>SUM(F759)</f>
        <v>1579.6</v>
      </c>
      <c r="G758" s="7">
        <f t="shared" ref="G758" si="201">SUM(G759)</f>
        <v>1314.5</v>
      </c>
      <c r="H758" s="9">
        <f t="shared" si="195"/>
        <v>83.217270194986085</v>
      </c>
    </row>
    <row r="759" spans="1:8" s="27" customFormat="1" ht="31.5" x14ac:dyDescent="0.25">
      <c r="A759" s="132" t="s">
        <v>188</v>
      </c>
      <c r="B759" s="31" t="s">
        <v>906</v>
      </c>
      <c r="C759" s="4" t="s">
        <v>95</v>
      </c>
      <c r="D759" s="4" t="s">
        <v>86</v>
      </c>
      <c r="E759" s="4" t="s">
        <v>25</v>
      </c>
      <c r="F759" s="7">
        <f>SUM('4 ведомст'!G951)</f>
        <v>1579.6</v>
      </c>
      <c r="G759" s="7">
        <f>SUM('4 ведомст'!H951)</f>
        <v>1314.5</v>
      </c>
      <c r="H759" s="9">
        <f t="shared" si="195"/>
        <v>83.217270194986085</v>
      </c>
    </row>
    <row r="760" spans="1:8" s="27" customFormat="1" x14ac:dyDescent="0.25">
      <c r="A760" s="95" t="s">
        <v>119</v>
      </c>
      <c r="B760" s="22" t="s">
        <v>484</v>
      </c>
      <c r="C760" s="48"/>
      <c r="D760" s="4"/>
      <c r="E760" s="4"/>
      <c r="F760" s="7">
        <f>SUM(F761:F761)+F762+F764</f>
        <v>438.7</v>
      </c>
      <c r="G760" s="7">
        <f>SUM(G761:G761)+G762+G764</f>
        <v>438.7</v>
      </c>
      <c r="H760" s="9">
        <f t="shared" si="195"/>
        <v>100</v>
      </c>
    </row>
    <row r="761" spans="1:8" s="27" customFormat="1" ht="31.5" hidden="1" x14ac:dyDescent="0.25">
      <c r="A761" s="95" t="s">
        <v>188</v>
      </c>
      <c r="B761" s="22" t="s">
        <v>493</v>
      </c>
      <c r="C761" s="4" t="s">
        <v>95</v>
      </c>
      <c r="D761" s="4" t="s">
        <v>86</v>
      </c>
      <c r="E761" s="4" t="s">
        <v>25</v>
      </c>
      <c r="F761" s="7">
        <f>SUM('4 ведомст'!G953)</f>
        <v>0</v>
      </c>
      <c r="G761" s="7">
        <f>SUM('4 ведомст'!H953)</f>
        <v>0</v>
      </c>
      <c r="H761" s="9" t="e">
        <f t="shared" si="195"/>
        <v>#DIV/0!</v>
      </c>
    </row>
    <row r="762" spans="1:8" s="27" customFormat="1" ht="31.5" hidden="1" x14ac:dyDescent="0.25">
      <c r="A762" s="95" t="s">
        <v>485</v>
      </c>
      <c r="B762" s="31" t="s">
        <v>838</v>
      </c>
      <c r="C762" s="4"/>
      <c r="D762" s="4"/>
      <c r="E762" s="4"/>
      <c r="F762" s="7">
        <f>SUM(F763)</f>
        <v>0</v>
      </c>
      <c r="G762" s="7">
        <f t="shared" ref="G762" si="202">SUM(G763)</f>
        <v>0</v>
      </c>
      <c r="H762" s="9" t="e">
        <f t="shared" si="195"/>
        <v>#DIV/0!</v>
      </c>
    </row>
    <row r="763" spans="1:8" s="27" customFormat="1" ht="31.5" hidden="1" x14ac:dyDescent="0.25">
      <c r="A763" s="95" t="s">
        <v>188</v>
      </c>
      <c r="B763" s="31" t="s">
        <v>838</v>
      </c>
      <c r="C763" s="4" t="s">
        <v>95</v>
      </c>
      <c r="D763" s="4" t="s">
        <v>86</v>
      </c>
      <c r="E763" s="4" t="s">
        <v>25</v>
      </c>
      <c r="F763" s="7">
        <f>SUM('4 ведомст'!G955)</f>
        <v>0</v>
      </c>
      <c r="G763" s="7">
        <f>SUM('4 ведомст'!H955)</f>
        <v>0</v>
      </c>
      <c r="H763" s="9" t="e">
        <f t="shared" si="195"/>
        <v>#DIV/0!</v>
      </c>
    </row>
    <row r="764" spans="1:8" s="27" customFormat="1" ht="31.5" x14ac:dyDescent="0.25">
      <c r="A764" s="95" t="s">
        <v>216</v>
      </c>
      <c r="B764" s="31" t="s">
        <v>494</v>
      </c>
      <c r="C764" s="4"/>
      <c r="D764" s="4"/>
      <c r="E764" s="4"/>
      <c r="F764" s="7">
        <f>SUM(F765)</f>
        <v>438.7</v>
      </c>
      <c r="G764" s="7">
        <f t="shared" ref="G764" si="203">SUM(G765)</f>
        <v>438.7</v>
      </c>
      <c r="H764" s="9">
        <f t="shared" si="195"/>
        <v>100</v>
      </c>
    </row>
    <row r="765" spans="1:8" s="27" customFormat="1" ht="31.5" x14ac:dyDescent="0.25">
      <c r="A765" s="95" t="s">
        <v>492</v>
      </c>
      <c r="B765" s="31" t="s">
        <v>836</v>
      </c>
      <c r="C765" s="4"/>
      <c r="D765" s="4"/>
      <c r="E765" s="4"/>
      <c r="F765" s="7">
        <f>SUM(F766)</f>
        <v>438.7</v>
      </c>
      <c r="G765" s="7">
        <f t="shared" ref="G765" si="204">SUM(G766)</f>
        <v>438.7</v>
      </c>
      <c r="H765" s="9">
        <f t="shared" si="195"/>
        <v>100</v>
      </c>
    </row>
    <row r="766" spans="1:8" s="27" customFormat="1" ht="31.5" x14ac:dyDescent="0.25">
      <c r="A766" s="95" t="s">
        <v>188</v>
      </c>
      <c r="B766" s="31" t="s">
        <v>836</v>
      </c>
      <c r="C766" s="4" t="s">
        <v>95</v>
      </c>
      <c r="D766" s="4" t="s">
        <v>86</v>
      </c>
      <c r="E766" s="4" t="s">
        <v>32</v>
      </c>
      <c r="F766" s="7">
        <f>SUM('4 ведомст'!G1075)</f>
        <v>438.7</v>
      </c>
      <c r="G766" s="7">
        <f>SUM('4 ведомст'!H1075)</f>
        <v>438.7</v>
      </c>
      <c r="H766" s="9">
        <f t="shared" si="195"/>
        <v>100</v>
      </c>
    </row>
    <row r="767" spans="1:8" s="27" customFormat="1" ht="47.25" x14ac:dyDescent="0.25">
      <c r="A767" s="95" t="s">
        <v>634</v>
      </c>
      <c r="B767" s="47" t="s">
        <v>284</v>
      </c>
      <c r="C767" s="4"/>
      <c r="D767" s="7"/>
      <c r="E767" s="24"/>
      <c r="F767" s="7">
        <f>SUM(F785+F768+F774+F776)+F780+F771</f>
        <v>102631.70000000001</v>
      </c>
      <c r="G767" s="7">
        <f>SUM(G785+G768+G774+G776)+G780+G771</f>
        <v>102566.9</v>
      </c>
      <c r="H767" s="9">
        <f t="shared" si="195"/>
        <v>99.936861612932432</v>
      </c>
    </row>
    <row r="768" spans="1:8" s="27" customFormat="1" x14ac:dyDescent="0.25">
      <c r="A768" s="32" t="s">
        <v>59</v>
      </c>
      <c r="B768" s="53" t="s">
        <v>361</v>
      </c>
      <c r="C768" s="48"/>
      <c r="D768" s="49"/>
      <c r="E768" s="24"/>
      <c r="F768" s="49">
        <f>+F769+F770</f>
        <v>25483.599999999999</v>
      </c>
      <c r="G768" s="49">
        <f>+G769+G770</f>
        <v>25483.599999999999</v>
      </c>
      <c r="H768" s="9">
        <f t="shared" si="195"/>
        <v>100</v>
      </c>
    </row>
    <row r="769" spans="1:8" s="27" customFormat="1" ht="63" x14ac:dyDescent="0.25">
      <c r="A769" s="32" t="s">
        <v>39</v>
      </c>
      <c r="B769" s="53" t="s">
        <v>361</v>
      </c>
      <c r="C769" s="48" t="s">
        <v>67</v>
      </c>
      <c r="D769" s="4" t="s">
        <v>86</v>
      </c>
      <c r="E769" s="4" t="s">
        <v>139</v>
      </c>
      <c r="F769" s="49">
        <f>SUM('4 ведомст'!G1192)</f>
        <v>25482.6</v>
      </c>
      <c r="G769" s="49">
        <f>SUM('4 ведомст'!H1192)</f>
        <v>25482.6</v>
      </c>
      <c r="H769" s="9">
        <f t="shared" si="195"/>
        <v>100</v>
      </c>
    </row>
    <row r="770" spans="1:8" s="27" customFormat="1" ht="31.5" x14ac:dyDescent="0.25">
      <c r="A770" s="32" t="s">
        <v>40</v>
      </c>
      <c r="B770" s="53" t="s">
        <v>361</v>
      </c>
      <c r="C770" s="48" t="s">
        <v>69</v>
      </c>
      <c r="D770" s="4" t="s">
        <v>86</v>
      </c>
      <c r="E770" s="4" t="s">
        <v>139</v>
      </c>
      <c r="F770" s="49">
        <f>SUM('4 ведомст'!G1193)</f>
        <v>1</v>
      </c>
      <c r="G770" s="49">
        <f>SUM('4 ведомст'!H1193)</f>
        <v>1</v>
      </c>
      <c r="H770" s="9">
        <f t="shared" si="195"/>
        <v>100</v>
      </c>
    </row>
    <row r="771" spans="1:8" s="27" customFormat="1" x14ac:dyDescent="0.25">
      <c r="A771" s="32" t="s">
        <v>73</v>
      </c>
      <c r="B771" s="53" t="s">
        <v>497</v>
      </c>
      <c r="C771" s="48"/>
      <c r="D771" s="4"/>
      <c r="E771" s="4"/>
      <c r="F771" s="49">
        <f>SUM(F772)+F773</f>
        <v>435.3</v>
      </c>
      <c r="G771" s="49">
        <f t="shared" ref="G771" si="205">SUM(G772)+G773</f>
        <v>433.9</v>
      </c>
      <c r="H771" s="9">
        <f t="shared" si="195"/>
        <v>99.678382724557764</v>
      </c>
    </row>
    <row r="772" spans="1:8" s="27" customFormat="1" ht="31.5" x14ac:dyDescent="0.25">
      <c r="A772" s="32" t="s">
        <v>40</v>
      </c>
      <c r="B772" s="53" t="s">
        <v>497</v>
      </c>
      <c r="C772" s="48" t="s">
        <v>69</v>
      </c>
      <c r="D772" s="4" t="s">
        <v>86</v>
      </c>
      <c r="E772" s="4" t="s">
        <v>139</v>
      </c>
      <c r="F772" s="49">
        <f>SUM('4 ведомст'!G1195)</f>
        <v>433.8</v>
      </c>
      <c r="G772" s="49">
        <f>SUM('4 ведомст'!H1195)</f>
        <v>432.4</v>
      </c>
      <c r="H772" s="9">
        <f t="shared" si="195"/>
        <v>99.677270631627465</v>
      </c>
    </row>
    <row r="773" spans="1:8" s="27" customFormat="1" x14ac:dyDescent="0.25">
      <c r="A773" s="95" t="s">
        <v>17</v>
      </c>
      <c r="B773" s="53" t="s">
        <v>497</v>
      </c>
      <c r="C773" s="48" t="s">
        <v>74</v>
      </c>
      <c r="D773" s="4" t="s">
        <v>86</v>
      </c>
      <c r="E773" s="4" t="s">
        <v>139</v>
      </c>
      <c r="F773" s="49">
        <f>SUM('4 ведомст'!G1196)</f>
        <v>1.5</v>
      </c>
      <c r="G773" s="49">
        <f>SUM('4 ведомст'!H1196)</f>
        <v>1.5</v>
      </c>
      <c r="H773" s="9">
        <f t="shared" si="195"/>
        <v>100</v>
      </c>
    </row>
    <row r="774" spans="1:8" s="27" customFormat="1" ht="31.5" x14ac:dyDescent="0.25">
      <c r="A774" s="32" t="s">
        <v>75</v>
      </c>
      <c r="B774" s="53" t="s">
        <v>389</v>
      </c>
      <c r="C774" s="48"/>
      <c r="D774" s="4"/>
      <c r="E774" s="4"/>
      <c r="F774" s="49">
        <f>SUM(F775)</f>
        <v>1075.8</v>
      </c>
      <c r="G774" s="49">
        <f>SUM(G775)</f>
        <v>1064.5</v>
      </c>
      <c r="H774" s="9">
        <f t="shared" si="195"/>
        <v>98.9496188882692</v>
      </c>
    </row>
    <row r="775" spans="1:8" s="27" customFormat="1" ht="31.5" x14ac:dyDescent="0.25">
      <c r="A775" s="32" t="s">
        <v>40</v>
      </c>
      <c r="B775" s="53" t="s">
        <v>389</v>
      </c>
      <c r="C775" s="48" t="s">
        <v>69</v>
      </c>
      <c r="D775" s="4" t="s">
        <v>86</v>
      </c>
      <c r="E775" s="4" t="s">
        <v>139</v>
      </c>
      <c r="F775" s="49">
        <f>SUM('4 ведомст'!G1198)</f>
        <v>1075.8</v>
      </c>
      <c r="G775" s="49">
        <f>SUM('4 ведомст'!H1198)</f>
        <v>1064.5</v>
      </c>
      <c r="H775" s="9">
        <f t="shared" ref="H775:H838" si="206">G775/F775*100</f>
        <v>98.9496188882692</v>
      </c>
    </row>
    <row r="776" spans="1:8" s="27" customFormat="1" ht="31.5" x14ac:dyDescent="0.25">
      <c r="A776" s="32" t="s">
        <v>365</v>
      </c>
      <c r="B776" s="53" t="s">
        <v>366</v>
      </c>
      <c r="C776" s="48"/>
      <c r="D776" s="49"/>
      <c r="E776" s="24"/>
      <c r="F776" s="49">
        <f>SUM(F777:F779)</f>
        <v>1588.4</v>
      </c>
      <c r="G776" s="49">
        <f t="shared" ref="G776" si="207">SUM(G777:G779)</f>
        <v>1585.5</v>
      </c>
      <c r="H776" s="9">
        <f t="shared" si="206"/>
        <v>99.817426340972034</v>
      </c>
    </row>
    <row r="777" spans="1:8" s="27" customFormat="1" ht="31.5" hidden="1" x14ac:dyDescent="0.25">
      <c r="A777" s="32" t="s">
        <v>40</v>
      </c>
      <c r="B777" s="53" t="s">
        <v>366</v>
      </c>
      <c r="C777" s="48" t="s">
        <v>69</v>
      </c>
      <c r="D777" s="4" t="s">
        <v>86</v>
      </c>
      <c r="E777" s="4" t="s">
        <v>136</v>
      </c>
      <c r="F777" s="49">
        <f>SUM('4 ведомст'!G1122)</f>
        <v>0</v>
      </c>
      <c r="G777" s="49">
        <f>SUM('4 ведомст'!H1122)</f>
        <v>0</v>
      </c>
      <c r="H777" s="9"/>
    </row>
    <row r="778" spans="1:8" s="27" customFormat="1" ht="31.5" x14ac:dyDescent="0.25">
      <c r="A778" s="32" t="s">
        <v>40</v>
      </c>
      <c r="B778" s="53" t="s">
        <v>366</v>
      </c>
      <c r="C778" s="48" t="s">
        <v>69</v>
      </c>
      <c r="D778" s="4" t="s">
        <v>86</v>
      </c>
      <c r="E778" s="4" t="s">
        <v>139</v>
      </c>
      <c r="F778" s="49">
        <f>SUM('4 ведомст'!G1200)</f>
        <v>1519.5</v>
      </c>
      <c r="G778" s="49">
        <f>SUM('4 ведомст'!H1200)</f>
        <v>1516.6</v>
      </c>
      <c r="H778" s="9">
        <f t="shared" si="206"/>
        <v>99.809147745969057</v>
      </c>
    </row>
    <row r="779" spans="1:8" s="27" customFormat="1" x14ac:dyDescent="0.25">
      <c r="A779" s="95" t="s">
        <v>17</v>
      </c>
      <c r="B779" s="53" t="s">
        <v>366</v>
      </c>
      <c r="C779" s="48" t="s">
        <v>74</v>
      </c>
      <c r="D779" s="4" t="s">
        <v>86</v>
      </c>
      <c r="E779" s="4" t="s">
        <v>139</v>
      </c>
      <c r="F779" s="49">
        <f>SUM('4 ведомст'!G1201)</f>
        <v>68.900000000000006</v>
      </c>
      <c r="G779" s="49">
        <f>SUM('4 ведомст'!H1201)</f>
        <v>68.900000000000006</v>
      </c>
      <c r="H779" s="9">
        <f t="shared" si="206"/>
        <v>100</v>
      </c>
    </row>
    <row r="780" spans="1:8" s="27" customFormat="1" x14ac:dyDescent="0.25">
      <c r="A780" s="95" t="s">
        <v>26</v>
      </c>
      <c r="B780" s="22" t="s">
        <v>498</v>
      </c>
      <c r="C780" s="22"/>
      <c r="D780" s="4"/>
      <c r="E780" s="4"/>
      <c r="F780" s="49">
        <f>SUM(F783)+F781</f>
        <v>5345.9000000000005</v>
      </c>
      <c r="G780" s="49">
        <f>SUM(G783)+G781</f>
        <v>5345.9000000000005</v>
      </c>
      <c r="H780" s="9">
        <f t="shared" si="206"/>
        <v>100</v>
      </c>
    </row>
    <row r="781" spans="1:8" s="27" customFormat="1" ht="31.5" hidden="1" x14ac:dyDescent="0.25">
      <c r="A781" s="32" t="s">
        <v>365</v>
      </c>
      <c r="B781" s="22" t="s">
        <v>557</v>
      </c>
      <c r="C781" s="22"/>
      <c r="D781" s="7"/>
      <c r="E781" s="24"/>
      <c r="F781" s="7">
        <f>SUM(F782)</f>
        <v>443.1</v>
      </c>
      <c r="G781" s="7">
        <f>SUM(G782)</f>
        <v>443.1</v>
      </c>
      <c r="H781" s="9">
        <f t="shared" si="206"/>
        <v>100</v>
      </c>
    </row>
    <row r="782" spans="1:8" s="27" customFormat="1" ht="31.5" hidden="1" x14ac:dyDescent="0.25">
      <c r="A782" s="32" t="s">
        <v>40</v>
      </c>
      <c r="B782" s="22" t="s">
        <v>557</v>
      </c>
      <c r="C782" s="22">
        <v>200</v>
      </c>
      <c r="D782" s="7"/>
      <c r="E782" s="24"/>
      <c r="F782" s="7">
        <f>SUM('4 ведомст'!G1204)</f>
        <v>443.1</v>
      </c>
      <c r="G782" s="7">
        <f>SUM('4 ведомст'!H1204)</f>
        <v>443.1</v>
      </c>
      <c r="H782" s="9">
        <f t="shared" si="206"/>
        <v>100</v>
      </c>
    </row>
    <row r="783" spans="1:8" s="27" customFormat="1" ht="31.5" x14ac:dyDescent="0.25">
      <c r="A783" s="33" t="s">
        <v>635</v>
      </c>
      <c r="B783" s="4" t="s">
        <v>483</v>
      </c>
      <c r="C783" s="96"/>
      <c r="D783" s="4"/>
      <c r="E783" s="4"/>
      <c r="F783" s="49">
        <f>SUM(F784)</f>
        <v>4902.8</v>
      </c>
      <c r="G783" s="49">
        <f>SUM(G784)</f>
        <v>4902.8</v>
      </c>
      <c r="H783" s="9">
        <f t="shared" si="206"/>
        <v>100</v>
      </c>
    </row>
    <row r="784" spans="1:8" s="27" customFormat="1" ht="31.5" x14ac:dyDescent="0.25">
      <c r="A784" s="95" t="s">
        <v>40</v>
      </c>
      <c r="B784" s="4" t="s">
        <v>483</v>
      </c>
      <c r="C784" s="96" t="s">
        <v>69</v>
      </c>
      <c r="D784" s="4" t="s">
        <v>86</v>
      </c>
      <c r="E784" s="4" t="s">
        <v>139</v>
      </c>
      <c r="F784" s="49">
        <f>SUM('4 ведомст'!G1206)</f>
        <v>4902.8</v>
      </c>
      <c r="G784" s="49">
        <f>SUM('4 ведомст'!H1206)</f>
        <v>4902.8</v>
      </c>
      <c r="H784" s="9">
        <f t="shared" si="206"/>
        <v>100</v>
      </c>
    </row>
    <row r="785" spans="1:8" s="27" customFormat="1" ht="31.5" x14ac:dyDescent="0.25">
      <c r="A785" s="95" t="s">
        <v>33</v>
      </c>
      <c r="B785" s="22" t="s">
        <v>285</v>
      </c>
      <c r="C785" s="4"/>
      <c r="D785" s="7"/>
      <c r="E785" s="24"/>
      <c r="F785" s="7">
        <f>SUM(F786)</f>
        <v>68702.700000000012</v>
      </c>
      <c r="G785" s="7">
        <f>SUM(G786)</f>
        <v>68653.5</v>
      </c>
      <c r="H785" s="9">
        <f t="shared" si="206"/>
        <v>99.928387093956999</v>
      </c>
    </row>
    <row r="786" spans="1:8" s="27" customFormat="1" ht="31.5" x14ac:dyDescent="0.25">
      <c r="A786" s="33" t="s">
        <v>635</v>
      </c>
      <c r="B786" s="22" t="s">
        <v>286</v>
      </c>
      <c r="C786" s="4"/>
      <c r="D786" s="7"/>
      <c r="E786" s="24"/>
      <c r="F786" s="7">
        <f>SUM(F787:F792)</f>
        <v>68702.700000000012</v>
      </c>
      <c r="G786" s="7">
        <f>SUM(G787:G792)</f>
        <v>68653.5</v>
      </c>
      <c r="H786" s="9">
        <f t="shared" si="206"/>
        <v>99.928387093956999</v>
      </c>
    </row>
    <row r="787" spans="1:8" s="27" customFormat="1" ht="63" x14ac:dyDescent="0.25">
      <c r="A787" s="2" t="s">
        <v>39</v>
      </c>
      <c r="B787" s="22" t="s">
        <v>286</v>
      </c>
      <c r="C787" s="4" t="s">
        <v>67</v>
      </c>
      <c r="D787" s="4" t="s">
        <v>86</v>
      </c>
      <c r="E787" s="4" t="s">
        <v>139</v>
      </c>
      <c r="F787" s="7">
        <f>SUM('4 ведомст'!G1209)</f>
        <v>58063.8</v>
      </c>
      <c r="G787" s="7">
        <f>SUM('4 ведомст'!H1209)</f>
        <v>58063.8</v>
      </c>
      <c r="H787" s="9">
        <f t="shared" si="206"/>
        <v>100</v>
      </c>
    </row>
    <row r="788" spans="1:8" s="27" customFormat="1" ht="63" x14ac:dyDescent="0.25">
      <c r="A788" s="2" t="s">
        <v>39</v>
      </c>
      <c r="B788" s="22" t="s">
        <v>286</v>
      </c>
      <c r="C788" s="4" t="s">
        <v>67</v>
      </c>
      <c r="D788" s="4" t="s">
        <v>137</v>
      </c>
      <c r="E788" s="4" t="s">
        <v>136</v>
      </c>
      <c r="F788" s="7">
        <f>SUM('4 ведомст'!G1259)</f>
        <v>3869</v>
      </c>
      <c r="G788" s="7">
        <f>SUM('4 ведомст'!H1259)</f>
        <v>3869</v>
      </c>
      <c r="H788" s="9">
        <f t="shared" si="206"/>
        <v>100</v>
      </c>
    </row>
    <row r="789" spans="1:8" s="27" customFormat="1" ht="31.5" hidden="1" x14ac:dyDescent="0.25">
      <c r="A789" s="95" t="s">
        <v>40</v>
      </c>
      <c r="B789" s="22" t="s">
        <v>286</v>
      </c>
      <c r="C789" s="4" t="s">
        <v>69</v>
      </c>
      <c r="D789" s="4" t="s">
        <v>86</v>
      </c>
      <c r="E789" s="4" t="s">
        <v>136</v>
      </c>
      <c r="F789" s="7">
        <f>SUM('4 ведомст'!G1125)</f>
        <v>0</v>
      </c>
      <c r="G789" s="7">
        <f>SUM('4 ведомст'!H1125)</f>
        <v>0</v>
      </c>
      <c r="H789" s="9" t="e">
        <f t="shared" si="206"/>
        <v>#DIV/0!</v>
      </c>
    </row>
    <row r="790" spans="1:8" s="27" customFormat="1" ht="31.5" x14ac:dyDescent="0.25">
      <c r="A790" s="95" t="s">
        <v>40</v>
      </c>
      <c r="B790" s="22" t="s">
        <v>286</v>
      </c>
      <c r="C790" s="4" t="s">
        <v>69</v>
      </c>
      <c r="D790" s="4" t="s">
        <v>86</v>
      </c>
      <c r="E790" s="4" t="s">
        <v>139</v>
      </c>
      <c r="F790" s="7">
        <f>SUM('4 ведомст'!G1210)</f>
        <v>6604.3</v>
      </c>
      <c r="G790" s="7">
        <f>SUM('4 ведомст'!H1210)</f>
        <v>6560.2</v>
      </c>
      <c r="H790" s="9">
        <f t="shared" si="206"/>
        <v>99.332253228956887</v>
      </c>
    </row>
    <row r="791" spans="1:8" s="27" customFormat="1" hidden="1" x14ac:dyDescent="0.25">
      <c r="A791" s="95" t="s">
        <v>31</v>
      </c>
      <c r="B791" s="22" t="s">
        <v>286</v>
      </c>
      <c r="C791" s="4" t="s">
        <v>77</v>
      </c>
      <c r="D791" s="4" t="s">
        <v>86</v>
      </c>
      <c r="E791" s="4" t="s">
        <v>139</v>
      </c>
      <c r="F791" s="7">
        <f>SUM('4 ведомст'!G1211)</f>
        <v>0</v>
      </c>
      <c r="G791" s="7">
        <f>SUM('4 ведомст'!H1211)</f>
        <v>0</v>
      </c>
      <c r="H791" s="9" t="e">
        <f t="shared" si="206"/>
        <v>#DIV/0!</v>
      </c>
    </row>
    <row r="792" spans="1:8" s="27" customFormat="1" x14ac:dyDescent="0.25">
      <c r="A792" s="95" t="s">
        <v>17</v>
      </c>
      <c r="B792" s="22" t="s">
        <v>286</v>
      </c>
      <c r="C792" s="4" t="s">
        <v>74</v>
      </c>
      <c r="D792" s="4" t="s">
        <v>86</v>
      </c>
      <c r="E792" s="4" t="s">
        <v>139</v>
      </c>
      <c r="F792" s="7">
        <f>SUM('4 ведомст'!G1212)</f>
        <v>165.6</v>
      </c>
      <c r="G792" s="7">
        <f>SUM('4 ведомст'!H1212)</f>
        <v>160.5</v>
      </c>
      <c r="H792" s="9">
        <f t="shared" si="206"/>
        <v>96.920289855072468</v>
      </c>
    </row>
    <row r="793" spans="1:8" s="27" customFormat="1" ht="31.5" x14ac:dyDescent="0.25">
      <c r="A793" s="23" t="s">
        <v>424</v>
      </c>
      <c r="B793" s="24" t="s">
        <v>212</v>
      </c>
      <c r="C793" s="24"/>
      <c r="D793" s="24"/>
      <c r="E793" s="24"/>
      <c r="F793" s="26">
        <f>SUM(F794+F806)+F855</f>
        <v>599876.5</v>
      </c>
      <c r="G793" s="26">
        <f>SUM(G794+G806)+G855</f>
        <v>577659.79999999993</v>
      </c>
      <c r="H793" s="10">
        <f t="shared" si="206"/>
        <v>96.296454353521085</v>
      </c>
    </row>
    <row r="794" spans="1:8" s="27" customFormat="1" ht="31.5" x14ac:dyDescent="0.25">
      <c r="A794" s="95" t="s">
        <v>260</v>
      </c>
      <c r="B794" s="31" t="s">
        <v>213</v>
      </c>
      <c r="C794" s="31"/>
      <c r="D794" s="24"/>
      <c r="E794" s="24"/>
      <c r="F794" s="9">
        <f>SUM(F795+F798+F801+F803)</f>
        <v>14218.900000000001</v>
      </c>
      <c r="G794" s="9">
        <f>SUM(G795+G798+G801+G803)</f>
        <v>14128.800000000001</v>
      </c>
      <c r="H794" s="9">
        <f t="shared" si="206"/>
        <v>99.366336355132958</v>
      </c>
    </row>
    <row r="795" spans="1:8" s="27" customFormat="1" x14ac:dyDescent="0.25">
      <c r="A795" s="95" t="s">
        <v>59</v>
      </c>
      <c r="B795" s="31" t="s">
        <v>356</v>
      </c>
      <c r="C795" s="31"/>
      <c r="D795" s="24"/>
      <c r="E795" s="24"/>
      <c r="F795" s="9">
        <f>F796+F797</f>
        <v>11010.4</v>
      </c>
      <c r="G795" s="9">
        <f>G796+G797</f>
        <v>11010.4</v>
      </c>
      <c r="H795" s="9">
        <f t="shared" si="206"/>
        <v>100</v>
      </c>
    </row>
    <row r="796" spans="1:8" s="27" customFormat="1" ht="63" x14ac:dyDescent="0.25">
      <c r="A796" s="95" t="s">
        <v>39</v>
      </c>
      <c r="B796" s="31" t="s">
        <v>356</v>
      </c>
      <c r="C796" s="31">
        <v>100</v>
      </c>
      <c r="D796" s="4" t="s">
        <v>137</v>
      </c>
      <c r="E796" s="4" t="s">
        <v>136</v>
      </c>
      <c r="F796" s="9">
        <f>SUM('4 ведомст'!G891)</f>
        <v>11009.4</v>
      </c>
      <c r="G796" s="9">
        <f>SUM('4 ведомст'!H891)</f>
        <v>11009.4</v>
      </c>
      <c r="H796" s="9">
        <f t="shared" si="206"/>
        <v>100</v>
      </c>
    </row>
    <row r="797" spans="1:8" s="27" customFormat="1" ht="31.5" x14ac:dyDescent="0.25">
      <c r="A797" s="95" t="s">
        <v>40</v>
      </c>
      <c r="B797" s="31" t="s">
        <v>356</v>
      </c>
      <c r="C797" s="41">
        <v>200</v>
      </c>
      <c r="D797" s="4" t="s">
        <v>137</v>
      </c>
      <c r="E797" s="4" t="s">
        <v>136</v>
      </c>
      <c r="F797" s="9">
        <f>SUM('4 ведомст'!G892)</f>
        <v>1</v>
      </c>
      <c r="G797" s="9">
        <f>SUM('4 ведомст'!H892)</f>
        <v>1</v>
      </c>
      <c r="H797" s="9">
        <f t="shared" si="206"/>
        <v>100</v>
      </c>
    </row>
    <row r="798" spans="1:8" s="27" customFormat="1" x14ac:dyDescent="0.25">
      <c r="A798" s="95" t="s">
        <v>73</v>
      </c>
      <c r="B798" s="31" t="s">
        <v>357</v>
      </c>
      <c r="C798" s="41"/>
      <c r="D798" s="24"/>
      <c r="E798" s="24"/>
      <c r="F798" s="42">
        <f>F799+F800</f>
        <v>313.7</v>
      </c>
      <c r="G798" s="42">
        <f>G799+G800</f>
        <v>313.7</v>
      </c>
      <c r="H798" s="9">
        <f t="shared" si="206"/>
        <v>100</v>
      </c>
    </row>
    <row r="799" spans="1:8" s="27" customFormat="1" ht="31.5" x14ac:dyDescent="0.25">
      <c r="A799" s="95" t="s">
        <v>40</v>
      </c>
      <c r="B799" s="31" t="s">
        <v>357</v>
      </c>
      <c r="C799" s="31">
        <v>200</v>
      </c>
      <c r="D799" s="4" t="s">
        <v>137</v>
      </c>
      <c r="E799" s="4" t="s">
        <v>136</v>
      </c>
      <c r="F799" s="9">
        <f>SUM('4 ведомст'!G894)</f>
        <v>286.8</v>
      </c>
      <c r="G799" s="9">
        <f>SUM('4 ведомст'!H894)</f>
        <v>286.8</v>
      </c>
      <c r="H799" s="9">
        <f t="shared" si="206"/>
        <v>100</v>
      </c>
    </row>
    <row r="800" spans="1:8" s="27" customFormat="1" x14ac:dyDescent="0.25">
      <c r="A800" s="95" t="s">
        <v>17</v>
      </c>
      <c r="B800" s="31" t="s">
        <v>357</v>
      </c>
      <c r="C800" s="31">
        <v>800</v>
      </c>
      <c r="D800" s="4" t="s">
        <v>137</v>
      </c>
      <c r="E800" s="4" t="s">
        <v>136</v>
      </c>
      <c r="F800" s="9">
        <f>SUM('4 ведомст'!G895)</f>
        <v>26.9</v>
      </c>
      <c r="G800" s="9">
        <f>SUM('4 ведомст'!H895)</f>
        <v>26.9</v>
      </c>
      <c r="H800" s="9">
        <f t="shared" si="206"/>
        <v>100</v>
      </c>
    </row>
    <row r="801" spans="1:8" s="27" customFormat="1" ht="31.5" x14ac:dyDescent="0.25">
      <c r="A801" s="95" t="s">
        <v>75</v>
      </c>
      <c r="B801" s="31" t="s">
        <v>358</v>
      </c>
      <c r="C801" s="31"/>
      <c r="D801" s="24"/>
      <c r="E801" s="24"/>
      <c r="F801" s="9">
        <f>F802</f>
        <v>776.2</v>
      </c>
      <c r="G801" s="9">
        <f>G802</f>
        <v>695.2</v>
      </c>
      <c r="H801" s="9">
        <f t="shared" si="206"/>
        <v>89.564545220304055</v>
      </c>
    </row>
    <row r="802" spans="1:8" ht="31.5" x14ac:dyDescent="0.25">
      <c r="A802" s="95" t="s">
        <v>40</v>
      </c>
      <c r="B802" s="31" t="s">
        <v>358</v>
      </c>
      <c r="C802" s="31">
        <v>200</v>
      </c>
      <c r="D802" s="4" t="s">
        <v>137</v>
      </c>
      <c r="E802" s="4" t="s">
        <v>136</v>
      </c>
      <c r="F802" s="9">
        <f>SUM('4 ведомст'!G897)</f>
        <v>776.2</v>
      </c>
      <c r="G802" s="9">
        <f>SUM('4 ведомст'!H897)</f>
        <v>695.2</v>
      </c>
      <c r="H802" s="9">
        <f t="shared" si="206"/>
        <v>89.564545220304055</v>
      </c>
    </row>
    <row r="803" spans="1:8" ht="31.5" x14ac:dyDescent="0.25">
      <c r="A803" s="95" t="s">
        <v>76</v>
      </c>
      <c r="B803" s="31" t="s">
        <v>359</v>
      </c>
      <c r="C803" s="31"/>
      <c r="D803" s="4"/>
      <c r="E803" s="4"/>
      <c r="F803" s="9">
        <f>F804+F805</f>
        <v>2118.6</v>
      </c>
      <c r="G803" s="9">
        <f>G804+G805</f>
        <v>2109.5</v>
      </c>
      <c r="H803" s="9">
        <f t="shared" si="206"/>
        <v>99.570471065798174</v>
      </c>
    </row>
    <row r="804" spans="1:8" ht="31.5" x14ac:dyDescent="0.25">
      <c r="A804" s="95" t="s">
        <v>40</v>
      </c>
      <c r="B804" s="31" t="s">
        <v>359</v>
      </c>
      <c r="C804" s="31">
        <v>200</v>
      </c>
      <c r="D804" s="4" t="s">
        <v>137</v>
      </c>
      <c r="E804" s="4" t="s">
        <v>136</v>
      </c>
      <c r="F804" s="9">
        <f>SUM('4 ведомст'!G899)</f>
        <v>2085.1</v>
      </c>
      <c r="G804" s="9">
        <f>SUM('4 ведомст'!H899)</f>
        <v>2078.6</v>
      </c>
      <c r="H804" s="9">
        <f t="shared" si="206"/>
        <v>99.688264351829645</v>
      </c>
    </row>
    <row r="805" spans="1:8" x14ac:dyDescent="0.25">
      <c r="A805" s="95" t="s">
        <v>17</v>
      </c>
      <c r="B805" s="31" t="s">
        <v>359</v>
      </c>
      <c r="C805" s="31">
        <v>800</v>
      </c>
      <c r="D805" s="4" t="s">
        <v>137</v>
      </c>
      <c r="E805" s="4" t="s">
        <v>136</v>
      </c>
      <c r="F805" s="9">
        <f>SUM('4 ведомст'!G900)</f>
        <v>33.5</v>
      </c>
      <c r="G805" s="9">
        <f>SUM('4 ведомст'!H900)</f>
        <v>30.9</v>
      </c>
      <c r="H805" s="9">
        <f t="shared" si="206"/>
        <v>92.238805970149258</v>
      </c>
    </row>
    <row r="806" spans="1:8" ht="94.5" x14ac:dyDescent="0.25">
      <c r="A806" s="95" t="s">
        <v>630</v>
      </c>
      <c r="B806" s="22" t="s">
        <v>215</v>
      </c>
      <c r="C806" s="4"/>
      <c r="D806" s="4"/>
      <c r="E806" s="4"/>
      <c r="F806" s="7">
        <f>SUM(F807+F835+F844+F849)+F838+F841</f>
        <v>356280.39999999997</v>
      </c>
      <c r="G806" s="7">
        <f>SUM(G807+G835+G844+G849)+G838+G841</f>
        <v>340951.5</v>
      </c>
      <c r="H806" s="9">
        <f t="shared" si="206"/>
        <v>95.697518022321759</v>
      </c>
    </row>
    <row r="807" spans="1:8" x14ac:dyDescent="0.25">
      <c r="A807" s="95" t="s">
        <v>26</v>
      </c>
      <c r="B807" s="4" t="s">
        <v>500</v>
      </c>
      <c r="C807" s="4"/>
      <c r="D807" s="4"/>
      <c r="E807" s="4"/>
      <c r="F807" s="7">
        <f>SUM(F808+F816+F819+F821+F823+F829+F826+F813)+F831+F833</f>
        <v>38569.599999999999</v>
      </c>
      <c r="G807" s="7">
        <f>SUM(G808+G816+G819+G821+G823+G829+G826+G813)+G831+G833</f>
        <v>38569.599999999999</v>
      </c>
      <c r="H807" s="9">
        <f t="shared" si="206"/>
        <v>100</v>
      </c>
    </row>
    <row r="808" spans="1:8" x14ac:dyDescent="0.25">
      <c r="A808" s="95" t="s">
        <v>214</v>
      </c>
      <c r="B808" s="4" t="s">
        <v>501</v>
      </c>
      <c r="C808" s="4"/>
      <c r="D808" s="4"/>
      <c r="E808" s="4"/>
      <c r="F808" s="7">
        <f>SUM(F809:F812)</f>
        <v>21188.3</v>
      </c>
      <c r="G808" s="7">
        <f>SUM(G809:G812)</f>
        <v>21188.3</v>
      </c>
      <c r="H808" s="9">
        <f t="shared" si="206"/>
        <v>100</v>
      </c>
    </row>
    <row r="809" spans="1:8" ht="63" x14ac:dyDescent="0.25">
      <c r="A809" s="95" t="s">
        <v>39</v>
      </c>
      <c r="B809" s="4" t="s">
        <v>501</v>
      </c>
      <c r="C809" s="4" t="s">
        <v>67</v>
      </c>
      <c r="D809" s="4" t="s">
        <v>137</v>
      </c>
      <c r="E809" s="4" t="s">
        <v>25</v>
      </c>
      <c r="F809" s="7">
        <f>SUM('4 ведомст'!G791)</f>
        <v>7828.8</v>
      </c>
      <c r="G809" s="7">
        <f>SUM('4 ведомст'!H791)</f>
        <v>7876.7</v>
      </c>
      <c r="H809" s="9">
        <f t="shared" si="206"/>
        <v>100.61184344982628</v>
      </c>
    </row>
    <row r="810" spans="1:8" ht="31.5" x14ac:dyDescent="0.25">
      <c r="A810" s="95" t="s">
        <v>40</v>
      </c>
      <c r="B810" s="4" t="s">
        <v>501</v>
      </c>
      <c r="C810" s="4" t="s">
        <v>69</v>
      </c>
      <c r="D810" s="4" t="s">
        <v>137</v>
      </c>
      <c r="E810" s="4" t="s">
        <v>25</v>
      </c>
      <c r="F810" s="7">
        <f>SUM('4 ведомст'!G792)</f>
        <v>7792.2</v>
      </c>
      <c r="G810" s="7">
        <f>SUM('4 ведомст'!H792)</f>
        <v>7744.3</v>
      </c>
      <c r="H810" s="9">
        <f t="shared" si="206"/>
        <v>99.385282718616054</v>
      </c>
    </row>
    <row r="811" spans="1:8" x14ac:dyDescent="0.25">
      <c r="A811" s="95" t="s">
        <v>31</v>
      </c>
      <c r="B811" s="4" t="s">
        <v>501</v>
      </c>
      <c r="C811" s="4" t="s">
        <v>77</v>
      </c>
      <c r="D811" s="4" t="s">
        <v>137</v>
      </c>
      <c r="E811" s="4" t="s">
        <v>25</v>
      </c>
      <c r="F811" s="7">
        <f>SUM('4 ведомст'!G793)</f>
        <v>372</v>
      </c>
      <c r="G811" s="7">
        <f>SUM('4 ведомст'!H793)</f>
        <v>372</v>
      </c>
      <c r="H811" s="9">
        <f t="shared" si="206"/>
        <v>100</v>
      </c>
    </row>
    <row r="812" spans="1:8" ht="31.5" x14ac:dyDescent="0.25">
      <c r="A812" s="95" t="s">
        <v>188</v>
      </c>
      <c r="B812" s="4" t="s">
        <v>501</v>
      </c>
      <c r="C812" s="4" t="s">
        <v>95</v>
      </c>
      <c r="D812" s="4" t="s">
        <v>137</v>
      </c>
      <c r="E812" s="4" t="s">
        <v>25</v>
      </c>
      <c r="F812" s="7">
        <f>SUM('4 ведомст'!G794)</f>
        <v>5195.3</v>
      </c>
      <c r="G812" s="7">
        <f>SUM('4 ведомст'!H794)</f>
        <v>5195.3</v>
      </c>
      <c r="H812" s="9">
        <f t="shared" si="206"/>
        <v>100</v>
      </c>
    </row>
    <row r="813" spans="1:8" ht="47.25" x14ac:dyDescent="0.25">
      <c r="A813" s="95" t="s">
        <v>712</v>
      </c>
      <c r="B813" s="4" t="s">
        <v>783</v>
      </c>
      <c r="C813" s="4"/>
      <c r="D813" s="4"/>
      <c r="E813" s="4"/>
      <c r="F813" s="7">
        <f>SUM(F814:F815)</f>
        <v>1291.9000000000001</v>
      </c>
      <c r="G813" s="7">
        <f t="shared" ref="G813" si="208">SUM(G814:G815)</f>
        <v>1291.9000000000001</v>
      </c>
      <c r="H813" s="9">
        <f t="shared" si="206"/>
        <v>100</v>
      </c>
    </row>
    <row r="814" spans="1:8" ht="31.5" hidden="1" x14ac:dyDescent="0.25">
      <c r="A814" s="95" t="s">
        <v>40</v>
      </c>
      <c r="B814" s="4" t="s">
        <v>783</v>
      </c>
      <c r="C814" s="4" t="s">
        <v>69</v>
      </c>
      <c r="D814" s="4" t="s">
        <v>137</v>
      </c>
      <c r="E814" s="4" t="s">
        <v>32</v>
      </c>
      <c r="F814" s="7">
        <f>SUM('4 ведомст'!G830)</f>
        <v>0</v>
      </c>
      <c r="G814" s="7">
        <f>SUM('4 ведомст'!H830)</f>
        <v>0</v>
      </c>
      <c r="H814" s="9" t="e">
        <f t="shared" si="206"/>
        <v>#DIV/0!</v>
      </c>
    </row>
    <row r="815" spans="1:8" ht="31.5" x14ac:dyDescent="0.25">
      <c r="A815" s="95" t="s">
        <v>188</v>
      </c>
      <c r="B815" s="4" t="s">
        <v>783</v>
      </c>
      <c r="C815" s="4" t="s">
        <v>95</v>
      </c>
      <c r="D815" s="4" t="s">
        <v>137</v>
      </c>
      <c r="E815" s="4" t="s">
        <v>32</v>
      </c>
      <c r="F815" s="7">
        <f>SUM('4 ведомст'!G831)</f>
        <v>1291.9000000000001</v>
      </c>
      <c r="G815" s="7">
        <f>SUM('4 ведомст'!H831)</f>
        <v>1291.9000000000001</v>
      </c>
      <c r="H815" s="9">
        <f t="shared" si="206"/>
        <v>100</v>
      </c>
    </row>
    <row r="816" spans="1:8" ht="31.5" x14ac:dyDescent="0.25">
      <c r="A816" s="95" t="s">
        <v>689</v>
      </c>
      <c r="B816" s="4" t="s">
        <v>776</v>
      </c>
      <c r="C816" s="4"/>
      <c r="D816" s="4"/>
      <c r="E816" s="4"/>
      <c r="F816" s="7">
        <f>SUM(F817:F818)</f>
        <v>4872</v>
      </c>
      <c r="G816" s="7">
        <f t="shared" ref="G816" si="209">SUM(G817:G818)</f>
        <v>4872</v>
      </c>
      <c r="H816" s="9">
        <f t="shared" si="206"/>
        <v>100</v>
      </c>
    </row>
    <row r="817" spans="1:8" ht="31.5" x14ac:dyDescent="0.25">
      <c r="A817" s="95" t="s">
        <v>40</v>
      </c>
      <c r="B817" s="4" t="s">
        <v>776</v>
      </c>
      <c r="C817" s="4" t="s">
        <v>69</v>
      </c>
      <c r="D817" s="4" t="s">
        <v>137</v>
      </c>
      <c r="E817" s="4" t="s">
        <v>32</v>
      </c>
      <c r="F817" s="7">
        <f>SUM('4 ведомст'!G833)</f>
        <v>500</v>
      </c>
      <c r="G817" s="7">
        <f>SUM('4 ведомст'!H833)</f>
        <v>500</v>
      </c>
      <c r="H817" s="9">
        <f t="shared" si="206"/>
        <v>100</v>
      </c>
    </row>
    <row r="818" spans="1:8" ht="31.5" x14ac:dyDescent="0.25">
      <c r="A818" s="95" t="s">
        <v>188</v>
      </c>
      <c r="B818" s="4" t="s">
        <v>776</v>
      </c>
      <c r="C818" s="4" t="s">
        <v>95</v>
      </c>
      <c r="D818" s="4" t="s">
        <v>137</v>
      </c>
      <c r="E818" s="4" t="s">
        <v>32</v>
      </c>
      <c r="F818" s="7">
        <f>SUM('4 ведомст'!G834)</f>
        <v>4372</v>
      </c>
      <c r="G818" s="7">
        <f>SUM('4 ведомст'!H834)</f>
        <v>4372</v>
      </c>
      <c r="H818" s="9">
        <f t="shared" si="206"/>
        <v>100</v>
      </c>
    </row>
    <row r="819" spans="1:8" ht="47.25" x14ac:dyDescent="0.25">
      <c r="A819" s="95" t="s">
        <v>690</v>
      </c>
      <c r="B819" s="4" t="s">
        <v>777</v>
      </c>
      <c r="C819" s="4"/>
      <c r="D819" s="4"/>
      <c r="E819" s="4"/>
      <c r="F819" s="7">
        <f>SUM(F820)</f>
        <v>2583.6999999999998</v>
      </c>
      <c r="G819" s="7">
        <f>SUM(G820)</f>
        <v>2583.6999999999998</v>
      </c>
      <c r="H819" s="9">
        <f t="shared" si="206"/>
        <v>100</v>
      </c>
    </row>
    <row r="820" spans="1:8" ht="31.5" x14ac:dyDescent="0.25">
      <c r="A820" s="95" t="s">
        <v>188</v>
      </c>
      <c r="B820" s="4" t="s">
        <v>777</v>
      </c>
      <c r="C820" s="4" t="s">
        <v>95</v>
      </c>
      <c r="D820" s="4" t="s">
        <v>137</v>
      </c>
      <c r="E820" s="4" t="s">
        <v>32</v>
      </c>
      <c r="F820" s="7">
        <f>SUM('4 ведомст'!G836)</f>
        <v>2583.6999999999998</v>
      </c>
      <c r="G820" s="7">
        <f>SUM('4 ведомст'!H836)</f>
        <v>2583.6999999999998</v>
      </c>
      <c r="H820" s="9">
        <f t="shared" si="206"/>
        <v>100</v>
      </c>
    </row>
    <row r="821" spans="1:8" ht="47.25" x14ac:dyDescent="0.25">
      <c r="A821" s="95" t="s">
        <v>617</v>
      </c>
      <c r="B821" s="4" t="s">
        <v>778</v>
      </c>
      <c r="C821" s="4"/>
      <c r="D821" s="4"/>
      <c r="E821" s="4"/>
      <c r="F821" s="7">
        <f>SUM(F822)</f>
        <v>1291.9000000000001</v>
      </c>
      <c r="G821" s="7">
        <f>SUM(G822)</f>
        <v>1291.9000000000001</v>
      </c>
      <c r="H821" s="9">
        <f t="shared" si="206"/>
        <v>100</v>
      </c>
    </row>
    <row r="822" spans="1:8" ht="31.5" x14ac:dyDescent="0.25">
      <c r="A822" s="95" t="s">
        <v>40</v>
      </c>
      <c r="B822" s="4" t="s">
        <v>778</v>
      </c>
      <c r="C822" s="4" t="s">
        <v>69</v>
      </c>
      <c r="D822" s="4" t="s">
        <v>137</v>
      </c>
      <c r="E822" s="4" t="s">
        <v>32</v>
      </c>
      <c r="F822" s="7">
        <f>SUM('4 ведомст'!G838)</f>
        <v>1291.9000000000001</v>
      </c>
      <c r="G822" s="7">
        <f>SUM('4 ведомст'!H838)</f>
        <v>1291.9000000000001</v>
      </c>
      <c r="H822" s="9">
        <f t="shared" si="206"/>
        <v>100</v>
      </c>
    </row>
    <row r="823" spans="1:8" ht="31.5" x14ac:dyDescent="0.25">
      <c r="A823" s="95" t="s">
        <v>552</v>
      </c>
      <c r="B823" s="46" t="s">
        <v>779</v>
      </c>
      <c r="C823" s="4"/>
      <c r="D823" s="4"/>
      <c r="E823" s="4"/>
      <c r="F823" s="7">
        <f>SUM(F824:F825)</f>
        <v>5353.2</v>
      </c>
      <c r="G823" s="7">
        <f t="shared" ref="G823" si="210">SUM(G824:G825)</f>
        <v>5353.2</v>
      </c>
      <c r="H823" s="9">
        <f t="shared" si="206"/>
        <v>100</v>
      </c>
    </row>
    <row r="824" spans="1:8" ht="31.5" hidden="1" x14ac:dyDescent="0.25">
      <c r="A824" s="95" t="s">
        <v>40</v>
      </c>
      <c r="B824" s="46" t="s">
        <v>779</v>
      </c>
      <c r="C824" s="4" t="s">
        <v>69</v>
      </c>
      <c r="D824" s="4" t="s">
        <v>137</v>
      </c>
      <c r="E824" s="4" t="s">
        <v>32</v>
      </c>
      <c r="F824" s="7">
        <f>SUM('4 ведомст'!G871)</f>
        <v>46.4</v>
      </c>
      <c r="G824" s="7">
        <f>SUM('4 ведомст'!H871)</f>
        <v>46.4</v>
      </c>
      <c r="H824" s="9">
        <f t="shared" si="206"/>
        <v>100</v>
      </c>
    </row>
    <row r="825" spans="1:8" ht="31.5" x14ac:dyDescent="0.25">
      <c r="A825" s="95" t="s">
        <v>188</v>
      </c>
      <c r="B825" s="46" t="s">
        <v>779</v>
      </c>
      <c r="C825" s="4" t="s">
        <v>95</v>
      </c>
      <c r="D825" s="4" t="s">
        <v>137</v>
      </c>
      <c r="E825" s="4" t="s">
        <v>42</v>
      </c>
      <c r="F825" s="7">
        <f>SUM('4 ведомст'!G872)</f>
        <v>5306.8</v>
      </c>
      <c r="G825" s="7">
        <f>SUM('4 ведомст'!H872)</f>
        <v>5306.8</v>
      </c>
      <c r="H825" s="9">
        <f t="shared" si="206"/>
        <v>100</v>
      </c>
    </row>
    <row r="826" spans="1:8" ht="47.25" x14ac:dyDescent="0.25">
      <c r="A826" s="95" t="s">
        <v>709</v>
      </c>
      <c r="B826" s="4" t="s">
        <v>782</v>
      </c>
      <c r="C826" s="4"/>
      <c r="D826" s="4"/>
      <c r="E826" s="4"/>
      <c r="F826" s="7">
        <f>SUM(F827:F828)</f>
        <v>1291.9000000000001</v>
      </c>
      <c r="G826" s="7">
        <f t="shared" ref="G826" si="211">SUM(G827:G828)</f>
        <v>1291.9000000000001</v>
      </c>
      <c r="H826" s="9">
        <f t="shared" si="206"/>
        <v>100</v>
      </c>
    </row>
    <row r="827" spans="1:8" ht="31.5" hidden="1" x14ac:dyDescent="0.25">
      <c r="A827" s="95" t="s">
        <v>40</v>
      </c>
      <c r="B827" s="4" t="s">
        <v>782</v>
      </c>
      <c r="C827" s="4" t="s">
        <v>69</v>
      </c>
      <c r="D827" s="4" t="s">
        <v>137</v>
      </c>
      <c r="E827" s="4" t="s">
        <v>32</v>
      </c>
      <c r="F827" s="7">
        <f>SUM('4 ведомст'!G842)</f>
        <v>0</v>
      </c>
      <c r="G827" s="7">
        <f>SUM('4 ведомст'!H842)</f>
        <v>0</v>
      </c>
      <c r="H827" s="9" t="e">
        <f t="shared" si="206"/>
        <v>#DIV/0!</v>
      </c>
    </row>
    <row r="828" spans="1:8" ht="31.5" x14ac:dyDescent="0.25">
      <c r="A828" s="95" t="s">
        <v>188</v>
      </c>
      <c r="B828" s="4" t="s">
        <v>782</v>
      </c>
      <c r="C828" s="4" t="s">
        <v>95</v>
      </c>
      <c r="D828" s="4" t="s">
        <v>137</v>
      </c>
      <c r="E828" s="4" t="s">
        <v>32</v>
      </c>
      <c r="F828" s="7">
        <f>SUM('4 ведомст'!G843)</f>
        <v>1291.9000000000001</v>
      </c>
      <c r="G828" s="7">
        <f>SUM('4 ведомст'!H843)</f>
        <v>1291.9000000000001</v>
      </c>
      <c r="H828" s="9">
        <f t="shared" si="206"/>
        <v>100</v>
      </c>
    </row>
    <row r="829" spans="1:8" ht="31.5" x14ac:dyDescent="0.25">
      <c r="A829" s="95" t="s">
        <v>865</v>
      </c>
      <c r="B829" s="46" t="s">
        <v>784</v>
      </c>
      <c r="C829" s="4"/>
      <c r="D829" s="4"/>
      <c r="E829" s="4"/>
      <c r="F829" s="7">
        <f>SUM(F830)</f>
        <v>467.4</v>
      </c>
      <c r="G829" s="7">
        <f t="shared" ref="G829" si="212">SUM(G830)</f>
        <v>467.4</v>
      </c>
      <c r="H829" s="9">
        <f t="shared" si="206"/>
        <v>100</v>
      </c>
    </row>
    <row r="830" spans="1:8" ht="31.5" x14ac:dyDescent="0.25">
      <c r="A830" s="95" t="s">
        <v>188</v>
      </c>
      <c r="B830" s="46" t="s">
        <v>784</v>
      </c>
      <c r="C830" s="4" t="s">
        <v>95</v>
      </c>
      <c r="D830" s="4" t="s">
        <v>137</v>
      </c>
      <c r="E830" s="4" t="s">
        <v>32</v>
      </c>
      <c r="F830" s="7">
        <f>SUM('4 ведомст'!G845)</f>
        <v>467.4</v>
      </c>
      <c r="G830" s="7">
        <f>SUM('4 ведомст'!H845)</f>
        <v>467.4</v>
      </c>
      <c r="H830" s="9">
        <f t="shared" si="206"/>
        <v>100</v>
      </c>
    </row>
    <row r="831" spans="1:8" ht="63" x14ac:dyDescent="0.25">
      <c r="A831" s="95" t="s">
        <v>708</v>
      </c>
      <c r="B831" s="46" t="s">
        <v>785</v>
      </c>
      <c r="C831" s="4"/>
      <c r="D831" s="4"/>
      <c r="E831" s="4"/>
      <c r="F831" s="7">
        <f>SUM(F832)</f>
        <v>70.099999999999994</v>
      </c>
      <c r="G831" s="7">
        <f t="shared" ref="G831" si="213">SUM(G832)</f>
        <v>70.099999999999994</v>
      </c>
      <c r="H831" s="9">
        <f t="shared" si="206"/>
        <v>100</v>
      </c>
    </row>
    <row r="832" spans="1:8" ht="31.5" x14ac:dyDescent="0.25">
      <c r="A832" s="95" t="s">
        <v>188</v>
      </c>
      <c r="B832" s="46" t="s">
        <v>785</v>
      </c>
      <c r="C832" s="4" t="s">
        <v>95</v>
      </c>
      <c r="D832" s="4" t="s">
        <v>137</v>
      </c>
      <c r="E832" s="4" t="s">
        <v>42</v>
      </c>
      <c r="F832" s="7">
        <f>SUM('4 ведомст'!G874)</f>
        <v>70.099999999999994</v>
      </c>
      <c r="G832" s="7">
        <f>SUM('4 ведомст'!H874)</f>
        <v>70.099999999999994</v>
      </c>
      <c r="H832" s="9">
        <f t="shared" si="206"/>
        <v>100</v>
      </c>
    </row>
    <row r="833" spans="1:8" ht="78.75" x14ac:dyDescent="0.25">
      <c r="A833" s="165" t="s">
        <v>985</v>
      </c>
      <c r="B833" s="4" t="s">
        <v>984</v>
      </c>
      <c r="C833" s="4"/>
      <c r="D833" s="4"/>
      <c r="E833" s="4"/>
      <c r="F833" s="7">
        <f>F834</f>
        <v>159.19999999999999</v>
      </c>
      <c r="G833" s="7">
        <f t="shared" ref="G833" si="214">G834</f>
        <v>159.19999999999999</v>
      </c>
      <c r="H833" s="9">
        <f t="shared" si="206"/>
        <v>100</v>
      </c>
    </row>
    <row r="834" spans="1:8" ht="31.5" x14ac:dyDescent="0.25">
      <c r="A834" s="165" t="s">
        <v>40</v>
      </c>
      <c r="B834" s="4" t="s">
        <v>984</v>
      </c>
      <c r="C834" s="4" t="s">
        <v>69</v>
      </c>
      <c r="D834" s="4" t="s">
        <v>137</v>
      </c>
      <c r="E834" s="4" t="s">
        <v>32</v>
      </c>
      <c r="F834" s="7">
        <f>'4 ведомст'!G847</f>
        <v>159.19999999999999</v>
      </c>
      <c r="G834" s="7">
        <f>'4 ведомст'!H847</f>
        <v>159.19999999999999</v>
      </c>
      <c r="H834" s="9">
        <f t="shared" si="206"/>
        <v>100</v>
      </c>
    </row>
    <row r="835" spans="1:8" ht="47.25" x14ac:dyDescent="0.25">
      <c r="A835" s="95" t="s">
        <v>20</v>
      </c>
      <c r="B835" s="22" t="s">
        <v>261</v>
      </c>
      <c r="C835" s="4"/>
      <c r="D835" s="4"/>
      <c r="E835" s="4"/>
      <c r="F835" s="7">
        <f t="shared" ref="F835:G836" si="215">F836</f>
        <v>268510.09999999998</v>
      </c>
      <c r="G835" s="7">
        <f t="shared" si="215"/>
        <v>268510.09999999998</v>
      </c>
      <c r="H835" s="9">
        <f t="shared" si="206"/>
        <v>100</v>
      </c>
    </row>
    <row r="836" spans="1:8" x14ac:dyDescent="0.25">
      <c r="A836" s="95" t="s">
        <v>214</v>
      </c>
      <c r="B836" s="22" t="s">
        <v>262</v>
      </c>
      <c r="C836" s="4"/>
      <c r="D836" s="4"/>
      <c r="E836" s="4"/>
      <c r="F836" s="7">
        <f t="shared" si="215"/>
        <v>268510.09999999998</v>
      </c>
      <c r="G836" s="7">
        <f t="shared" si="215"/>
        <v>268510.09999999998</v>
      </c>
      <c r="H836" s="9">
        <f t="shared" si="206"/>
        <v>100</v>
      </c>
    </row>
    <row r="837" spans="1:8" ht="31.5" x14ac:dyDescent="0.25">
      <c r="A837" s="95" t="s">
        <v>51</v>
      </c>
      <c r="B837" s="22" t="s">
        <v>262</v>
      </c>
      <c r="C837" s="4" t="s">
        <v>95</v>
      </c>
      <c r="D837" s="4" t="s">
        <v>137</v>
      </c>
      <c r="E837" s="4" t="s">
        <v>25</v>
      </c>
      <c r="F837" s="7">
        <f>SUM('4 ведомст'!G797)</f>
        <v>268510.09999999998</v>
      </c>
      <c r="G837" s="7">
        <f>SUM('4 ведомст'!H797)</f>
        <v>268510.09999999998</v>
      </c>
      <c r="H837" s="9">
        <f t="shared" si="206"/>
        <v>100</v>
      </c>
    </row>
    <row r="838" spans="1:8" ht="31.5" x14ac:dyDescent="0.25">
      <c r="A838" s="95" t="s">
        <v>217</v>
      </c>
      <c r="B838" s="22" t="s">
        <v>334</v>
      </c>
      <c r="C838" s="4"/>
      <c r="D838" s="4"/>
      <c r="E838" s="4"/>
      <c r="F838" s="7">
        <f t="shared" ref="F838:G839" si="216">F839</f>
        <v>19956.5</v>
      </c>
      <c r="G838" s="7">
        <f t="shared" si="216"/>
        <v>4634.8999999999996</v>
      </c>
      <c r="H838" s="9">
        <f t="shared" si="206"/>
        <v>23.225014406333774</v>
      </c>
    </row>
    <row r="839" spans="1:8" x14ac:dyDescent="0.25">
      <c r="A839" s="95" t="s">
        <v>214</v>
      </c>
      <c r="B839" s="22" t="s">
        <v>335</v>
      </c>
      <c r="C839" s="4"/>
      <c r="D839" s="4"/>
      <c r="E839" s="4"/>
      <c r="F839" s="7">
        <f t="shared" si="216"/>
        <v>19956.5</v>
      </c>
      <c r="G839" s="7">
        <f t="shared" si="216"/>
        <v>4634.8999999999996</v>
      </c>
      <c r="H839" s="9">
        <f t="shared" ref="H839:H902" si="217">G839/F839*100</f>
        <v>23.225014406333774</v>
      </c>
    </row>
    <row r="840" spans="1:8" ht="31.5" x14ac:dyDescent="0.25">
      <c r="A840" s="95" t="s">
        <v>188</v>
      </c>
      <c r="B840" s="22" t="s">
        <v>335</v>
      </c>
      <c r="C840" s="4" t="s">
        <v>95</v>
      </c>
      <c r="D840" s="4" t="s">
        <v>137</v>
      </c>
      <c r="E840" s="4" t="s">
        <v>25</v>
      </c>
      <c r="F840" s="7">
        <f>SUM('4 ведомст'!G800)</f>
        <v>19956.5</v>
      </c>
      <c r="G840" s="7">
        <f>SUM('4 ведомст'!H800)</f>
        <v>4634.8999999999996</v>
      </c>
      <c r="H840" s="9">
        <f t="shared" si="217"/>
        <v>23.225014406333774</v>
      </c>
    </row>
    <row r="841" spans="1:8" ht="31.5" hidden="1" x14ac:dyDescent="0.25">
      <c r="A841" s="95" t="s">
        <v>218</v>
      </c>
      <c r="B841" s="4" t="s">
        <v>344</v>
      </c>
      <c r="C841" s="4"/>
      <c r="D841" s="4"/>
      <c r="E841" s="4"/>
      <c r="F841" s="7">
        <f t="shared" ref="F841:G842" si="218">F842</f>
        <v>4341.3999999999996</v>
      </c>
      <c r="G841" s="7">
        <f t="shared" si="218"/>
        <v>4341.3999999999996</v>
      </c>
      <c r="H841" s="9">
        <f t="shared" si="217"/>
        <v>100</v>
      </c>
    </row>
    <row r="842" spans="1:8" hidden="1" x14ac:dyDescent="0.25">
      <c r="A842" s="95" t="s">
        <v>214</v>
      </c>
      <c r="B842" s="4" t="s">
        <v>345</v>
      </c>
      <c r="C842" s="4"/>
      <c r="D842" s="4"/>
      <c r="E842" s="4"/>
      <c r="F842" s="7">
        <f t="shared" si="218"/>
        <v>4341.3999999999996</v>
      </c>
      <c r="G842" s="7">
        <f t="shared" si="218"/>
        <v>4341.3999999999996</v>
      </c>
      <c r="H842" s="9">
        <f t="shared" si="217"/>
        <v>100</v>
      </c>
    </row>
    <row r="843" spans="1:8" ht="31.5" hidden="1" x14ac:dyDescent="0.25">
      <c r="A843" s="95" t="s">
        <v>51</v>
      </c>
      <c r="B843" s="4" t="s">
        <v>345</v>
      </c>
      <c r="C843" s="4" t="s">
        <v>95</v>
      </c>
      <c r="D843" s="4" t="s">
        <v>137</v>
      </c>
      <c r="E843" s="4" t="s">
        <v>25</v>
      </c>
      <c r="F843" s="7">
        <f>SUM('4 ведомст'!G803)</f>
        <v>4341.3999999999996</v>
      </c>
      <c r="G843" s="7">
        <f>SUM('4 ведомст'!H803)</f>
        <v>4341.3999999999996</v>
      </c>
      <c r="H843" s="9">
        <f t="shared" si="217"/>
        <v>100</v>
      </c>
    </row>
    <row r="844" spans="1:8" ht="31.5" x14ac:dyDescent="0.25">
      <c r="A844" s="95" t="s">
        <v>33</v>
      </c>
      <c r="B844" s="4" t="s">
        <v>502</v>
      </c>
      <c r="C844" s="4"/>
      <c r="D844" s="4"/>
      <c r="E844" s="4"/>
      <c r="F844" s="7">
        <f>SUM(F845)</f>
        <v>17292</v>
      </c>
      <c r="G844" s="7">
        <f t="shared" ref="G844" si="219">SUM(G845)</f>
        <v>17284.7</v>
      </c>
      <c r="H844" s="9">
        <f t="shared" si="217"/>
        <v>99.957783946333564</v>
      </c>
    </row>
    <row r="845" spans="1:8" x14ac:dyDescent="0.25">
      <c r="A845" s="95" t="s">
        <v>214</v>
      </c>
      <c r="B845" s="4" t="s">
        <v>503</v>
      </c>
      <c r="C845" s="4"/>
      <c r="D845" s="4"/>
      <c r="E845" s="4"/>
      <c r="F845" s="7">
        <f>SUM(F846:F848)</f>
        <v>17292</v>
      </c>
      <c r="G845" s="7">
        <f t="shared" ref="G845" si="220">SUM(G846:G848)</f>
        <v>17284.7</v>
      </c>
      <c r="H845" s="9">
        <f t="shared" si="217"/>
        <v>99.957783946333564</v>
      </c>
    </row>
    <row r="846" spans="1:8" ht="63" x14ac:dyDescent="0.25">
      <c r="A846" s="95" t="s">
        <v>39</v>
      </c>
      <c r="B846" s="4" t="s">
        <v>503</v>
      </c>
      <c r="C846" s="4" t="s">
        <v>67</v>
      </c>
      <c r="D846" s="4" t="s">
        <v>137</v>
      </c>
      <c r="E846" s="4" t="s">
        <v>25</v>
      </c>
      <c r="F846" s="7">
        <f>SUM('4 ведомст'!G806)</f>
        <v>14898.6</v>
      </c>
      <c r="G846" s="7">
        <f>SUM('4 ведомст'!H806)</f>
        <v>14898.6</v>
      </c>
      <c r="H846" s="9">
        <f t="shared" si="217"/>
        <v>100</v>
      </c>
    </row>
    <row r="847" spans="1:8" ht="31.5" x14ac:dyDescent="0.25">
      <c r="A847" s="95" t="s">
        <v>40</v>
      </c>
      <c r="B847" s="4" t="s">
        <v>503</v>
      </c>
      <c r="C847" s="4" t="s">
        <v>69</v>
      </c>
      <c r="D847" s="4" t="s">
        <v>137</v>
      </c>
      <c r="E847" s="4" t="s">
        <v>25</v>
      </c>
      <c r="F847" s="7">
        <f>SUM('4 ведомст'!G807)</f>
        <v>2327.1999999999998</v>
      </c>
      <c r="G847" s="7">
        <f>SUM('4 ведомст'!H807)</f>
        <v>2320.9</v>
      </c>
      <c r="H847" s="9">
        <f t="shared" si="217"/>
        <v>99.729288415262985</v>
      </c>
    </row>
    <row r="848" spans="1:8" x14ac:dyDescent="0.25">
      <c r="A848" s="95" t="s">
        <v>17</v>
      </c>
      <c r="B848" s="4" t="s">
        <v>503</v>
      </c>
      <c r="C848" s="4" t="s">
        <v>74</v>
      </c>
      <c r="D848" s="4" t="s">
        <v>137</v>
      </c>
      <c r="E848" s="4" t="s">
        <v>25</v>
      </c>
      <c r="F848" s="7">
        <f>SUM('4 ведомст'!G808)</f>
        <v>66.2</v>
      </c>
      <c r="G848" s="7">
        <f>SUM('4 ведомст'!H808)</f>
        <v>65.2</v>
      </c>
      <c r="H848" s="9">
        <f t="shared" si="217"/>
        <v>98.489425981873111</v>
      </c>
    </row>
    <row r="849" spans="1:8" ht="78.75" x14ac:dyDescent="0.25">
      <c r="A849" s="149" t="s">
        <v>631</v>
      </c>
      <c r="B849" s="46" t="s">
        <v>507</v>
      </c>
      <c r="C849" s="4"/>
      <c r="D849" s="4"/>
      <c r="E849" s="4"/>
      <c r="F849" s="7">
        <f>SUM(F850)+F853</f>
        <v>7610.8</v>
      </c>
      <c r="G849" s="7">
        <f>SUM(G850)+G853</f>
        <v>7610.8</v>
      </c>
      <c r="H849" s="9">
        <f t="shared" si="217"/>
        <v>100</v>
      </c>
    </row>
    <row r="850" spans="1:8" ht="31.5" x14ac:dyDescent="0.25">
      <c r="A850" s="36" t="s">
        <v>691</v>
      </c>
      <c r="B850" s="46" t="s">
        <v>508</v>
      </c>
      <c r="C850" s="4"/>
      <c r="D850" s="4"/>
      <c r="E850" s="4"/>
      <c r="F850" s="7">
        <f>SUM(F851:F852)</f>
        <v>3813.8</v>
      </c>
      <c r="G850" s="7">
        <f t="shared" ref="G850" si="221">SUM(G851:G852)</f>
        <v>3813.8</v>
      </c>
      <c r="H850" s="9">
        <f t="shared" si="217"/>
        <v>100</v>
      </c>
    </row>
    <row r="851" spans="1:8" ht="31.5" x14ac:dyDescent="0.25">
      <c r="A851" s="95" t="s">
        <v>188</v>
      </c>
      <c r="B851" s="46" t="s">
        <v>508</v>
      </c>
      <c r="C851" s="4" t="s">
        <v>95</v>
      </c>
      <c r="D851" s="4" t="s">
        <v>137</v>
      </c>
      <c r="E851" s="4" t="s">
        <v>42</v>
      </c>
      <c r="F851" s="7">
        <f>SUM('4 ведомст'!G877)</f>
        <v>2422.6</v>
      </c>
      <c r="G851" s="7">
        <f>SUM('4 ведомст'!H877)</f>
        <v>2422.6</v>
      </c>
      <c r="H851" s="9">
        <f t="shared" si="217"/>
        <v>100</v>
      </c>
    </row>
    <row r="852" spans="1:8" x14ac:dyDescent="0.25">
      <c r="A852" s="95" t="s">
        <v>17</v>
      </c>
      <c r="B852" s="46" t="s">
        <v>508</v>
      </c>
      <c r="C852" s="4" t="s">
        <v>74</v>
      </c>
      <c r="D852" s="4" t="s">
        <v>137</v>
      </c>
      <c r="E852" s="4" t="s">
        <v>42</v>
      </c>
      <c r="F852" s="7">
        <f>SUM('4 ведомст'!G878)</f>
        <v>1391.2</v>
      </c>
      <c r="G852" s="7">
        <f>SUM('4 ведомст'!H878)</f>
        <v>1391.2</v>
      </c>
      <c r="H852" s="9">
        <f t="shared" si="217"/>
        <v>100</v>
      </c>
    </row>
    <row r="853" spans="1:8" ht="78.75" x14ac:dyDescent="0.25">
      <c r="A853" s="95" t="s">
        <v>866</v>
      </c>
      <c r="B853" s="46" t="s">
        <v>596</v>
      </c>
      <c r="C853" s="4"/>
      <c r="D853" s="4"/>
      <c r="E853" s="4"/>
      <c r="F853" s="7">
        <f>SUM(F854)</f>
        <v>3797</v>
      </c>
      <c r="G853" s="7">
        <f t="shared" ref="G853" si="222">SUM(G854)</f>
        <v>3797</v>
      </c>
      <c r="H853" s="9">
        <f t="shared" si="217"/>
        <v>100</v>
      </c>
    </row>
    <row r="854" spans="1:8" ht="31.5" x14ac:dyDescent="0.25">
      <c r="A854" s="95" t="s">
        <v>188</v>
      </c>
      <c r="B854" s="46" t="s">
        <v>596</v>
      </c>
      <c r="C854" s="4" t="s">
        <v>95</v>
      </c>
      <c r="D854" s="4" t="s">
        <v>137</v>
      </c>
      <c r="E854" s="4" t="s">
        <v>42</v>
      </c>
      <c r="F854" s="7">
        <f>SUM('4 ведомст'!G880)</f>
        <v>3797</v>
      </c>
      <c r="G854" s="7">
        <f>SUM('4 ведомст'!H880)</f>
        <v>3797</v>
      </c>
      <c r="H854" s="9">
        <f t="shared" si="217"/>
        <v>100</v>
      </c>
    </row>
    <row r="855" spans="1:8" ht="31.5" x14ac:dyDescent="0.25">
      <c r="A855" s="95" t="s">
        <v>220</v>
      </c>
      <c r="B855" s="46" t="s">
        <v>219</v>
      </c>
      <c r="C855" s="4"/>
      <c r="D855" s="4"/>
      <c r="E855" s="4"/>
      <c r="F855" s="7">
        <f>SUM(F869+F856+F876+F883)+F879+F873</f>
        <v>229377.19999999998</v>
      </c>
      <c r="G855" s="7">
        <f>SUM(G869+G856+G876+G883)+G879+G873</f>
        <v>222579.49999999997</v>
      </c>
      <c r="H855" s="9">
        <f t="shared" si="217"/>
        <v>97.036453492326174</v>
      </c>
    </row>
    <row r="856" spans="1:8" x14ac:dyDescent="0.25">
      <c r="A856" s="95" t="s">
        <v>26</v>
      </c>
      <c r="B856" s="4" t="s">
        <v>504</v>
      </c>
      <c r="C856" s="4"/>
      <c r="D856" s="4"/>
      <c r="E856" s="4"/>
      <c r="F856" s="7">
        <f>SUM(F862+F857+F860+F867)</f>
        <v>22798.399999999998</v>
      </c>
      <c r="G856" s="7">
        <f>SUM(G862+G857+G860+G867)</f>
        <v>22798.399999999998</v>
      </c>
      <c r="H856" s="9">
        <f t="shared" si="217"/>
        <v>100</v>
      </c>
    </row>
    <row r="857" spans="1:8" x14ac:dyDescent="0.25">
      <c r="A857" s="95" t="s">
        <v>214</v>
      </c>
      <c r="B857" s="4" t="s">
        <v>505</v>
      </c>
      <c r="C857" s="4"/>
      <c r="D857" s="4"/>
      <c r="E857" s="4"/>
      <c r="F857" s="7">
        <f>SUM(F859)+F858+F864</f>
        <v>4177.7</v>
      </c>
      <c r="G857" s="7">
        <f>SUM(G859)+G858+G864</f>
        <v>4177.7</v>
      </c>
      <c r="H857" s="9">
        <f t="shared" si="217"/>
        <v>100</v>
      </c>
    </row>
    <row r="858" spans="1:8" ht="31.5" x14ac:dyDescent="0.25">
      <c r="A858" s="161" t="s">
        <v>40</v>
      </c>
      <c r="B858" s="4" t="s">
        <v>505</v>
      </c>
      <c r="C858" s="4" t="s">
        <v>69</v>
      </c>
      <c r="D858" s="4" t="s">
        <v>137</v>
      </c>
      <c r="E858" s="4" t="s">
        <v>25</v>
      </c>
      <c r="F858" s="7">
        <f>SUM('4 ведомст'!G812)</f>
        <v>506.4</v>
      </c>
      <c r="G858" s="7">
        <f>SUM('4 ведомст'!H812)</f>
        <v>506.4</v>
      </c>
      <c r="H858" s="9">
        <f t="shared" si="217"/>
        <v>100</v>
      </c>
    </row>
    <row r="859" spans="1:8" ht="31.5" hidden="1" x14ac:dyDescent="0.25">
      <c r="A859" s="95" t="s">
        <v>188</v>
      </c>
      <c r="B859" s="4" t="s">
        <v>505</v>
      </c>
      <c r="C859" s="4" t="s">
        <v>95</v>
      </c>
      <c r="D859" s="4" t="s">
        <v>137</v>
      </c>
      <c r="E859" s="4" t="s">
        <v>32</v>
      </c>
      <c r="F859" s="7">
        <f>SUM('4 ведомст'!G851)</f>
        <v>0</v>
      </c>
      <c r="G859" s="7">
        <f>SUM('4 ведомст'!H851)</f>
        <v>0</v>
      </c>
      <c r="H859" s="9"/>
    </row>
    <row r="860" spans="1:8" ht="31.5" hidden="1" x14ac:dyDescent="0.25">
      <c r="A860" s="102" t="s">
        <v>882</v>
      </c>
      <c r="B860" s="4" t="s">
        <v>883</v>
      </c>
      <c r="C860" s="4"/>
      <c r="D860" s="4"/>
      <c r="E860" s="4"/>
      <c r="F860" s="7">
        <f>SUM(F861)</f>
        <v>0</v>
      </c>
      <c r="G860" s="7">
        <f t="shared" ref="G860" si="223">SUM(G861)</f>
        <v>0</v>
      </c>
      <c r="H860" s="9"/>
    </row>
    <row r="861" spans="1:8" ht="31.5" hidden="1" x14ac:dyDescent="0.25">
      <c r="A861" s="102" t="s">
        <v>188</v>
      </c>
      <c r="B861" s="4" t="s">
        <v>883</v>
      </c>
      <c r="C861" s="4" t="s">
        <v>95</v>
      </c>
      <c r="D861" s="4"/>
      <c r="E861" s="4"/>
      <c r="F861" s="7">
        <f>SUM('4 ведомст'!G853)</f>
        <v>0</v>
      </c>
      <c r="G861" s="7">
        <f>SUM('4 ведомст'!H853)</f>
        <v>0</v>
      </c>
      <c r="H861" s="9"/>
    </row>
    <row r="862" spans="1:8" ht="47.25" x14ac:dyDescent="0.25">
      <c r="A862" s="95" t="s">
        <v>781</v>
      </c>
      <c r="B862" s="4" t="s">
        <v>780</v>
      </c>
      <c r="C862" s="4"/>
      <c r="D862" s="4"/>
      <c r="E862" s="4"/>
      <c r="F862" s="7">
        <f>SUM(F863)</f>
        <v>9367.9</v>
      </c>
      <c r="G862" s="7">
        <f t="shared" ref="G862" si="224">SUM(G863)</f>
        <v>9367.9</v>
      </c>
      <c r="H862" s="9">
        <f t="shared" si="217"/>
        <v>100</v>
      </c>
    </row>
    <row r="863" spans="1:8" ht="31.5" x14ac:dyDescent="0.25">
      <c r="A863" s="95" t="s">
        <v>188</v>
      </c>
      <c r="B863" s="4" t="s">
        <v>780</v>
      </c>
      <c r="C863" s="4" t="s">
        <v>95</v>
      </c>
      <c r="D863" s="4" t="s">
        <v>137</v>
      </c>
      <c r="E863" s="4" t="s">
        <v>32</v>
      </c>
      <c r="F863" s="7">
        <f>SUM('4 ведомст'!G855)</f>
        <v>9367.9</v>
      </c>
      <c r="G863" s="7">
        <f>SUM('4 ведомст'!H855)</f>
        <v>9367.9</v>
      </c>
      <c r="H863" s="9">
        <f t="shared" si="217"/>
        <v>100</v>
      </c>
    </row>
    <row r="864" spans="1:8" ht="31.5" x14ac:dyDescent="0.25">
      <c r="A864" s="164" t="s">
        <v>983</v>
      </c>
      <c r="B864" s="4" t="s">
        <v>982</v>
      </c>
      <c r="C864" s="4"/>
      <c r="D864" s="4"/>
      <c r="E864" s="4"/>
      <c r="F864" s="7">
        <f>F865+F866</f>
        <v>3671.3</v>
      </c>
      <c r="G864" s="7">
        <f>G865+G866</f>
        <v>3671.3</v>
      </c>
      <c r="H864" s="9">
        <f t="shared" si="217"/>
        <v>100</v>
      </c>
    </row>
    <row r="865" spans="1:8" ht="31.5" x14ac:dyDescent="0.25">
      <c r="A865" s="164" t="s">
        <v>40</v>
      </c>
      <c r="B865" s="4" t="s">
        <v>982</v>
      </c>
      <c r="C865" s="4" t="s">
        <v>69</v>
      </c>
      <c r="D865" s="4" t="s">
        <v>137</v>
      </c>
      <c r="E865" s="4" t="s">
        <v>32</v>
      </c>
      <c r="F865" s="7">
        <f>'4 ведомст'!G857</f>
        <v>1025.2</v>
      </c>
      <c r="G865" s="7">
        <f>'4 ведомст'!H857</f>
        <v>1025.2</v>
      </c>
      <c r="H865" s="9">
        <f t="shared" si="217"/>
        <v>100</v>
      </c>
    </row>
    <row r="866" spans="1:8" ht="31.5" x14ac:dyDescent="0.25">
      <c r="A866" s="102" t="s">
        <v>188</v>
      </c>
      <c r="B866" s="4" t="s">
        <v>982</v>
      </c>
      <c r="C866" s="4" t="s">
        <v>95</v>
      </c>
      <c r="D866" s="4" t="s">
        <v>137</v>
      </c>
      <c r="E866" s="4" t="s">
        <v>32</v>
      </c>
      <c r="F866" s="7">
        <f>'4 ведомст'!G858</f>
        <v>2646.1</v>
      </c>
      <c r="G866" s="7">
        <f>'4 ведомст'!H858</f>
        <v>2646.1</v>
      </c>
      <c r="H866" s="9">
        <f t="shared" si="217"/>
        <v>100</v>
      </c>
    </row>
    <row r="867" spans="1:8" ht="31.5" x14ac:dyDescent="0.25">
      <c r="A867" s="144" t="s">
        <v>921</v>
      </c>
      <c r="B867" s="4" t="s">
        <v>920</v>
      </c>
      <c r="C867" s="4"/>
      <c r="D867" s="4"/>
      <c r="E867" s="4"/>
      <c r="F867" s="7">
        <f>SUM('4 ведомст'!G859)</f>
        <v>9252.7999999999993</v>
      </c>
      <c r="G867" s="7">
        <f>SUM('4 ведомст'!H859)</f>
        <v>9252.7999999999993</v>
      </c>
      <c r="H867" s="9">
        <f t="shared" si="217"/>
        <v>100</v>
      </c>
    </row>
    <row r="868" spans="1:8" ht="31.5" x14ac:dyDescent="0.25">
      <c r="A868" s="144" t="s">
        <v>188</v>
      </c>
      <c r="B868" s="4" t="s">
        <v>920</v>
      </c>
      <c r="C868" s="4" t="s">
        <v>95</v>
      </c>
      <c r="D868" s="4" t="s">
        <v>137</v>
      </c>
      <c r="E868" s="4" t="s">
        <v>32</v>
      </c>
      <c r="F868" s="7">
        <f>SUM('4 ведомст'!G860)</f>
        <v>9252.7999999999993</v>
      </c>
      <c r="G868" s="7">
        <f>SUM('4 ведомст'!H860)</f>
        <v>9252.7999999999993</v>
      </c>
      <c r="H868" s="9">
        <f t="shared" si="217"/>
        <v>100</v>
      </c>
    </row>
    <row r="869" spans="1:8" ht="31.5" x14ac:dyDescent="0.25">
      <c r="A869" s="2" t="s">
        <v>296</v>
      </c>
      <c r="B869" s="31" t="s">
        <v>257</v>
      </c>
      <c r="C869" s="31"/>
      <c r="D869" s="4"/>
      <c r="E869" s="4"/>
      <c r="F869" s="7">
        <f>SUM(F871)+F870</f>
        <v>148001.69999999998</v>
      </c>
      <c r="G869" s="7">
        <f t="shared" ref="G869" si="225">SUM(G871)+G870</f>
        <v>147437.9</v>
      </c>
      <c r="H869" s="9">
        <f t="shared" si="217"/>
        <v>99.619058429734267</v>
      </c>
    </row>
    <row r="870" spans="1:8" ht="31.5" x14ac:dyDescent="0.25">
      <c r="A870" s="2" t="s">
        <v>224</v>
      </c>
      <c r="B870" s="31" t="s">
        <v>257</v>
      </c>
      <c r="C870" s="31">
        <v>400</v>
      </c>
      <c r="D870" s="4" t="s">
        <v>137</v>
      </c>
      <c r="E870" s="4" t="s">
        <v>136</v>
      </c>
      <c r="F870" s="7">
        <f>SUM('4 ведомст'!G516)</f>
        <v>1025.3000000000002</v>
      </c>
      <c r="G870" s="7">
        <f>SUM('4 ведомст'!H516)</f>
        <v>70</v>
      </c>
      <c r="H870" s="9">
        <f t="shared" si="217"/>
        <v>6.8272700672973752</v>
      </c>
    </row>
    <row r="871" spans="1:8" ht="31.5" x14ac:dyDescent="0.25">
      <c r="A871" s="2" t="s">
        <v>903</v>
      </c>
      <c r="B871" s="31" t="s">
        <v>743</v>
      </c>
      <c r="C871" s="31"/>
      <c r="D871" s="4"/>
      <c r="E871" s="4"/>
      <c r="F871" s="7">
        <f>SUM(F872)</f>
        <v>146976.4</v>
      </c>
      <c r="G871" s="7">
        <f t="shared" ref="G871" si="226">SUM(G872)</f>
        <v>147367.9</v>
      </c>
      <c r="H871" s="9">
        <f t="shared" si="217"/>
        <v>100.26636929466228</v>
      </c>
    </row>
    <row r="872" spans="1:8" ht="31.5" x14ac:dyDescent="0.25">
      <c r="A872" s="2" t="s">
        <v>224</v>
      </c>
      <c r="B872" s="31" t="s">
        <v>743</v>
      </c>
      <c r="C872" s="31">
        <v>400</v>
      </c>
      <c r="D872" s="4" t="s">
        <v>137</v>
      </c>
      <c r="E872" s="4" t="s">
        <v>136</v>
      </c>
      <c r="F872" s="7">
        <f>SUM('4 ведомст'!G518)</f>
        <v>146976.4</v>
      </c>
      <c r="G872" s="7">
        <f>SUM('4 ведомст'!H518)</f>
        <v>147367.9</v>
      </c>
      <c r="H872" s="9">
        <f t="shared" si="217"/>
        <v>100.26636929466228</v>
      </c>
    </row>
    <row r="873" spans="1:8" ht="31.5" x14ac:dyDescent="0.25">
      <c r="A873" s="95" t="s">
        <v>663</v>
      </c>
      <c r="B873" s="4" t="s">
        <v>727</v>
      </c>
      <c r="C873" s="4"/>
      <c r="D873" s="4"/>
      <c r="E873" s="4"/>
      <c r="F873" s="7">
        <f>SUM(F874)</f>
        <v>5185.1000000000004</v>
      </c>
      <c r="G873" s="7">
        <f t="shared" ref="G873" si="227">SUM(G874)</f>
        <v>5185.1000000000004</v>
      </c>
      <c r="H873" s="9">
        <f t="shared" si="217"/>
        <v>100</v>
      </c>
    </row>
    <row r="874" spans="1:8" x14ac:dyDescent="0.25">
      <c r="A874" s="95" t="s">
        <v>214</v>
      </c>
      <c r="B874" s="4" t="s">
        <v>728</v>
      </c>
      <c r="C874" s="4"/>
      <c r="D874" s="4"/>
      <c r="E874" s="4"/>
      <c r="F874" s="7">
        <f>SUM(F875)</f>
        <v>5185.1000000000004</v>
      </c>
      <c r="G874" s="7">
        <f t="shared" ref="G874" si="228">SUM(G875)</f>
        <v>5185.1000000000004</v>
      </c>
      <c r="H874" s="9">
        <f t="shared" si="217"/>
        <v>100</v>
      </c>
    </row>
    <row r="875" spans="1:8" ht="31.5" x14ac:dyDescent="0.25">
      <c r="A875" s="95" t="s">
        <v>188</v>
      </c>
      <c r="B875" s="4" t="s">
        <v>728</v>
      </c>
      <c r="C875" s="4" t="s">
        <v>95</v>
      </c>
      <c r="D875" s="4" t="s">
        <v>137</v>
      </c>
      <c r="E875" s="4" t="s">
        <v>25</v>
      </c>
      <c r="F875" s="7">
        <f>SUM('4 ведомст'!G815)</f>
        <v>5185.1000000000004</v>
      </c>
      <c r="G875" s="7">
        <f>SUM('4 ведомст'!H815)</f>
        <v>5185.1000000000004</v>
      </c>
      <c r="H875" s="9">
        <f t="shared" si="217"/>
        <v>100</v>
      </c>
    </row>
    <row r="876" spans="1:8" ht="31.5" x14ac:dyDescent="0.25">
      <c r="A876" s="95" t="s">
        <v>216</v>
      </c>
      <c r="B876" s="4" t="s">
        <v>263</v>
      </c>
      <c r="C876" s="4"/>
      <c r="D876" s="4"/>
      <c r="E876" s="4"/>
      <c r="F876" s="7">
        <f t="shared" ref="F876:G877" si="229">F877</f>
        <v>3542.7</v>
      </c>
      <c r="G876" s="7">
        <f t="shared" si="229"/>
        <v>2984.8</v>
      </c>
      <c r="H876" s="9">
        <f t="shared" si="217"/>
        <v>84.252124086148996</v>
      </c>
    </row>
    <row r="877" spans="1:8" x14ac:dyDescent="0.25">
      <c r="A877" s="95" t="s">
        <v>214</v>
      </c>
      <c r="B877" s="4" t="s">
        <v>264</v>
      </c>
      <c r="C877" s="4"/>
      <c r="D877" s="4"/>
      <c r="E877" s="4"/>
      <c r="F877" s="7">
        <f t="shared" si="229"/>
        <v>3542.7</v>
      </c>
      <c r="G877" s="7">
        <f t="shared" si="229"/>
        <v>2984.8</v>
      </c>
      <c r="H877" s="9">
        <f t="shared" si="217"/>
        <v>84.252124086148996</v>
      </c>
    </row>
    <row r="878" spans="1:8" ht="31.5" x14ac:dyDescent="0.25">
      <c r="A878" s="95" t="s">
        <v>188</v>
      </c>
      <c r="B878" s="4" t="s">
        <v>264</v>
      </c>
      <c r="C878" s="4" t="s">
        <v>95</v>
      </c>
      <c r="D878" s="4" t="s">
        <v>137</v>
      </c>
      <c r="E878" s="4" t="s">
        <v>25</v>
      </c>
      <c r="F878" s="7">
        <f>SUM('4 ведомст'!G818)</f>
        <v>3542.7</v>
      </c>
      <c r="G878" s="7">
        <f>SUM('4 ведомст'!H818)</f>
        <v>2984.8</v>
      </c>
      <c r="H878" s="9">
        <f t="shared" si="217"/>
        <v>84.252124086148996</v>
      </c>
    </row>
    <row r="879" spans="1:8" ht="31.5" x14ac:dyDescent="0.25">
      <c r="A879" s="95" t="s">
        <v>217</v>
      </c>
      <c r="B879" s="4" t="s">
        <v>265</v>
      </c>
      <c r="C879" s="4"/>
      <c r="D879" s="4"/>
      <c r="E879" s="4"/>
      <c r="F879" s="7">
        <f>SUM(F880)</f>
        <v>48420.7</v>
      </c>
      <c r="G879" s="7">
        <f t="shared" ref="G879" si="230">SUM(G880)</f>
        <v>43112.7</v>
      </c>
      <c r="H879" s="9">
        <f t="shared" si="217"/>
        <v>89.037746253152065</v>
      </c>
    </row>
    <row r="880" spans="1:8" x14ac:dyDescent="0.25">
      <c r="A880" s="95" t="s">
        <v>214</v>
      </c>
      <c r="B880" s="4" t="s">
        <v>266</v>
      </c>
      <c r="C880" s="4"/>
      <c r="D880" s="4"/>
      <c r="E880" s="4"/>
      <c r="F880" s="7">
        <f>SUM(F881:F882)</f>
        <v>48420.7</v>
      </c>
      <c r="G880" s="7">
        <f t="shared" ref="G880" si="231">SUM(G881:G882)</f>
        <v>43112.7</v>
      </c>
      <c r="H880" s="9">
        <f t="shared" si="217"/>
        <v>89.037746253152065</v>
      </c>
    </row>
    <row r="881" spans="1:8" ht="31.5" x14ac:dyDescent="0.25">
      <c r="A881" s="161" t="s">
        <v>188</v>
      </c>
      <c r="B881" s="4" t="s">
        <v>266</v>
      </c>
      <c r="C881" s="4" t="s">
        <v>95</v>
      </c>
      <c r="D881" s="4" t="s">
        <v>137</v>
      </c>
      <c r="E881" s="4" t="s">
        <v>25</v>
      </c>
      <c r="F881" s="7">
        <f>'4 ведомст'!G884</f>
        <v>29310.3</v>
      </c>
      <c r="G881" s="7">
        <f>'4 ведомст'!H884</f>
        <v>24405.200000000001</v>
      </c>
      <c r="H881" s="9">
        <f t="shared" si="217"/>
        <v>83.264927346359471</v>
      </c>
    </row>
    <row r="882" spans="1:8" ht="31.5" x14ac:dyDescent="0.25">
      <c r="A882" s="95" t="s">
        <v>188</v>
      </c>
      <c r="B882" s="4" t="s">
        <v>266</v>
      </c>
      <c r="C882" s="4" t="s">
        <v>95</v>
      </c>
      <c r="D882" s="4" t="s">
        <v>137</v>
      </c>
      <c r="E882" s="4" t="s">
        <v>32</v>
      </c>
      <c r="F882" s="7">
        <f>SUM('4 ведомст'!G821)</f>
        <v>19110.400000000001</v>
      </c>
      <c r="G882" s="7">
        <f>SUM('4 ведомст'!H821)</f>
        <v>18707.5</v>
      </c>
      <c r="H882" s="9">
        <f t="shared" si="217"/>
        <v>97.891723878097778</v>
      </c>
    </row>
    <row r="883" spans="1:8" ht="31.5" x14ac:dyDescent="0.25">
      <c r="A883" s="95" t="s">
        <v>218</v>
      </c>
      <c r="B883" s="4" t="s">
        <v>267</v>
      </c>
      <c r="C883" s="4"/>
      <c r="D883" s="4"/>
      <c r="E883" s="4"/>
      <c r="F883" s="7">
        <f t="shared" ref="F883:G883" si="232">F884</f>
        <v>1428.6</v>
      </c>
      <c r="G883" s="7">
        <f t="shared" si="232"/>
        <v>1060.5999999999999</v>
      </c>
      <c r="H883" s="9">
        <f t="shared" si="217"/>
        <v>74.240515189696197</v>
      </c>
    </row>
    <row r="884" spans="1:8" x14ac:dyDescent="0.25">
      <c r="A884" s="95" t="s">
        <v>214</v>
      </c>
      <c r="B884" s="4" t="s">
        <v>268</v>
      </c>
      <c r="C884" s="4"/>
      <c r="D884" s="4"/>
      <c r="E884" s="4"/>
      <c r="F884" s="7">
        <f>F885+F886</f>
        <v>1428.6</v>
      </c>
      <c r="G884" s="7">
        <f t="shared" ref="G884" si="233">G885+G886</f>
        <v>1060.5999999999999</v>
      </c>
      <c r="H884" s="9">
        <f t="shared" si="217"/>
        <v>74.240515189696197</v>
      </c>
    </row>
    <row r="885" spans="1:8" ht="31.5" x14ac:dyDescent="0.25">
      <c r="A885" s="95" t="s">
        <v>188</v>
      </c>
      <c r="B885" s="4" t="s">
        <v>268</v>
      </c>
      <c r="C885" s="4" t="s">
        <v>95</v>
      </c>
      <c r="D885" s="4" t="s">
        <v>137</v>
      </c>
      <c r="E885" s="4" t="s">
        <v>25</v>
      </c>
      <c r="F885" s="7">
        <f>SUM('4 ведомст'!G824)</f>
        <v>1060.5999999999999</v>
      </c>
      <c r="G885" s="7">
        <f>SUM('4 ведомст'!H824)</f>
        <v>1060.5999999999999</v>
      </c>
      <c r="H885" s="9">
        <f t="shared" si="217"/>
        <v>100</v>
      </c>
    </row>
    <row r="886" spans="1:8" ht="31.5" x14ac:dyDescent="0.25">
      <c r="A886" s="169" t="s">
        <v>188</v>
      </c>
      <c r="B886" s="4" t="s">
        <v>268</v>
      </c>
      <c r="C886" s="4" t="s">
        <v>95</v>
      </c>
      <c r="D886" s="4" t="s">
        <v>137</v>
      </c>
      <c r="E886" s="4" t="s">
        <v>136</v>
      </c>
      <c r="F886" s="7">
        <f>'4 ведомст'!G886</f>
        <v>368</v>
      </c>
      <c r="G886" s="7">
        <f>'4 ведомст'!H886</f>
        <v>0</v>
      </c>
      <c r="H886" s="9">
        <f t="shared" si="217"/>
        <v>0</v>
      </c>
    </row>
    <row r="887" spans="1:8" s="27" customFormat="1" ht="31.5" x14ac:dyDescent="0.25">
      <c r="A887" s="23" t="s">
        <v>423</v>
      </c>
      <c r="B887" s="29" t="s">
        <v>11</v>
      </c>
      <c r="C887" s="29"/>
      <c r="D887" s="38"/>
      <c r="E887" s="38"/>
      <c r="F887" s="10">
        <f>SUM(F888+F919+F931)+F915</f>
        <v>67553.5</v>
      </c>
      <c r="G887" s="10">
        <f>SUM(G888+G919+G931)+G915</f>
        <v>67479.399999999994</v>
      </c>
      <c r="H887" s="9">
        <f t="shared" si="217"/>
        <v>99.8903091623676</v>
      </c>
    </row>
    <row r="888" spans="1:8" ht="47.25" x14ac:dyDescent="0.25">
      <c r="A888" s="95" t="s">
        <v>61</v>
      </c>
      <c r="B888" s="31" t="s">
        <v>12</v>
      </c>
      <c r="C888" s="31"/>
      <c r="D888" s="96"/>
      <c r="E888" s="96"/>
      <c r="F888" s="9">
        <f>F905+F889+F908</f>
        <v>43786</v>
      </c>
      <c r="G888" s="9">
        <f>G905+G889+G908</f>
        <v>43786</v>
      </c>
      <c r="H888" s="9">
        <f t="shared" si="217"/>
        <v>100</v>
      </c>
    </row>
    <row r="889" spans="1:8" x14ac:dyDescent="0.25">
      <c r="A889" s="95" t="s">
        <v>26</v>
      </c>
      <c r="B889" s="31" t="s">
        <v>27</v>
      </c>
      <c r="C889" s="31"/>
      <c r="D889" s="96"/>
      <c r="E889" s="96"/>
      <c r="F889" s="9">
        <f>SUM(F890+F892+F894+F896+F898+F902)+F900</f>
        <v>43786</v>
      </c>
      <c r="G889" s="9">
        <f>SUM(G890+G892+G894+G896+G898+G902)+G900</f>
        <v>43786</v>
      </c>
      <c r="H889" s="9">
        <f t="shared" si="217"/>
        <v>100</v>
      </c>
    </row>
    <row r="890" spans="1:8" ht="31.5" x14ac:dyDescent="0.25">
      <c r="A890" s="95" t="s">
        <v>29</v>
      </c>
      <c r="B890" s="31" t="s">
        <v>30</v>
      </c>
      <c r="C890" s="31"/>
      <c r="D890" s="96"/>
      <c r="E890" s="96"/>
      <c r="F890" s="9">
        <f t="shared" ref="F890:G890" si="234">F891</f>
        <v>21205.1</v>
      </c>
      <c r="G890" s="9">
        <f t="shared" si="234"/>
        <v>21205.1</v>
      </c>
      <c r="H890" s="9">
        <f t="shared" si="217"/>
        <v>100</v>
      </c>
    </row>
    <row r="891" spans="1:8" x14ac:dyDescent="0.25">
      <c r="A891" s="95" t="s">
        <v>31</v>
      </c>
      <c r="B891" s="31" t="s">
        <v>30</v>
      </c>
      <c r="C891" s="31">
        <v>300</v>
      </c>
      <c r="D891" s="96" t="s">
        <v>22</v>
      </c>
      <c r="E891" s="96" t="s">
        <v>25</v>
      </c>
      <c r="F891" s="9">
        <f>SUM('4 ведомст'!G593)</f>
        <v>21205.1</v>
      </c>
      <c r="G891" s="9">
        <f>SUM('4 ведомст'!H593)</f>
        <v>21205.1</v>
      </c>
      <c r="H891" s="9">
        <f t="shared" si="217"/>
        <v>100</v>
      </c>
    </row>
    <row r="892" spans="1:8" x14ac:dyDescent="0.25">
      <c r="A892" s="95" t="s">
        <v>43</v>
      </c>
      <c r="B892" s="31" t="s">
        <v>44</v>
      </c>
      <c r="C892" s="31"/>
      <c r="D892" s="96"/>
      <c r="E892" s="96"/>
      <c r="F892" s="9">
        <f>F893</f>
        <v>6838.9</v>
      </c>
      <c r="G892" s="9">
        <f>G893</f>
        <v>6838.9</v>
      </c>
      <c r="H892" s="9">
        <f t="shared" si="217"/>
        <v>100</v>
      </c>
    </row>
    <row r="893" spans="1:8" x14ac:dyDescent="0.25">
      <c r="A893" s="95" t="s">
        <v>31</v>
      </c>
      <c r="B893" s="31" t="s">
        <v>44</v>
      </c>
      <c r="C893" s="31">
        <v>300</v>
      </c>
      <c r="D893" s="96" t="s">
        <v>22</v>
      </c>
      <c r="E893" s="96" t="s">
        <v>42</v>
      </c>
      <c r="F893" s="9">
        <f>SUM('4 ведомст'!G650)</f>
        <v>6838.9</v>
      </c>
      <c r="G893" s="9">
        <f>SUM('4 ведомст'!H650)</f>
        <v>6838.9</v>
      </c>
      <c r="H893" s="9">
        <f t="shared" si="217"/>
        <v>100</v>
      </c>
    </row>
    <row r="894" spans="1:8" ht="31.5" x14ac:dyDescent="0.25">
      <c r="A894" s="95" t="s">
        <v>45</v>
      </c>
      <c r="B894" s="31" t="s">
        <v>46</v>
      </c>
      <c r="C894" s="31"/>
      <c r="D894" s="96"/>
      <c r="E894" s="96"/>
      <c r="F894" s="9">
        <f>F895</f>
        <v>2236.6999999999998</v>
      </c>
      <c r="G894" s="9">
        <f>G895</f>
        <v>2236.6999999999998</v>
      </c>
      <c r="H894" s="9">
        <f t="shared" si="217"/>
        <v>100</v>
      </c>
    </row>
    <row r="895" spans="1:8" x14ac:dyDescent="0.25">
      <c r="A895" s="95" t="s">
        <v>31</v>
      </c>
      <c r="B895" s="31" t="s">
        <v>46</v>
      </c>
      <c r="C895" s="31">
        <v>300</v>
      </c>
      <c r="D895" s="96" t="s">
        <v>22</v>
      </c>
      <c r="E895" s="96" t="s">
        <v>42</v>
      </c>
      <c r="F895" s="9">
        <f>SUM('4 ведомст'!G652)</f>
        <v>2236.6999999999998</v>
      </c>
      <c r="G895" s="9">
        <f>SUM('4 ведомст'!H652)</f>
        <v>2236.6999999999998</v>
      </c>
      <c r="H895" s="9">
        <f t="shared" si="217"/>
        <v>100</v>
      </c>
    </row>
    <row r="896" spans="1:8" ht="47.25" x14ac:dyDescent="0.25">
      <c r="A896" s="95" t="s">
        <v>332</v>
      </c>
      <c r="B896" s="4" t="s">
        <v>333</v>
      </c>
      <c r="C896" s="96"/>
      <c r="D896" s="96"/>
      <c r="E896" s="96"/>
      <c r="F896" s="9">
        <f>F897</f>
        <v>871.7</v>
      </c>
      <c r="G896" s="9">
        <f>G897</f>
        <v>871.7</v>
      </c>
      <c r="H896" s="9">
        <f t="shared" si="217"/>
        <v>100</v>
      </c>
    </row>
    <row r="897" spans="1:8" x14ac:dyDescent="0.25">
      <c r="A897" s="95" t="s">
        <v>31</v>
      </c>
      <c r="B897" s="4" t="s">
        <v>333</v>
      </c>
      <c r="C897" s="96" t="s">
        <v>77</v>
      </c>
      <c r="D897" s="96" t="s">
        <v>22</v>
      </c>
      <c r="E897" s="96" t="s">
        <v>42</v>
      </c>
      <c r="F897" s="7">
        <f>SUM('4 ведомст'!G654)</f>
        <v>871.7</v>
      </c>
      <c r="G897" s="7">
        <f>SUM('4 ведомст'!H654)</f>
        <v>871.7</v>
      </c>
      <c r="H897" s="9">
        <f t="shared" si="217"/>
        <v>100</v>
      </c>
    </row>
    <row r="898" spans="1:8" ht="47.25" x14ac:dyDescent="0.25">
      <c r="A898" s="95" t="s">
        <v>677</v>
      </c>
      <c r="B898" s="4" t="s">
        <v>676</v>
      </c>
      <c r="C898" s="4"/>
      <c r="D898" s="96"/>
      <c r="E898" s="96"/>
      <c r="F898" s="7">
        <f>SUM(F899)</f>
        <v>335.7</v>
      </c>
      <c r="G898" s="7">
        <f t="shared" ref="G898" si="235">SUM(G899)</f>
        <v>335.7</v>
      </c>
      <c r="H898" s="9">
        <f t="shared" si="217"/>
        <v>100</v>
      </c>
    </row>
    <row r="899" spans="1:8" ht="31.5" x14ac:dyDescent="0.25">
      <c r="A899" s="95" t="s">
        <v>40</v>
      </c>
      <c r="B899" s="4" t="s">
        <v>676</v>
      </c>
      <c r="C899" s="4" t="s">
        <v>69</v>
      </c>
      <c r="D899" s="96" t="s">
        <v>22</v>
      </c>
      <c r="E899" s="96" t="s">
        <v>42</v>
      </c>
      <c r="F899" s="7">
        <f>SUM('4 ведомст'!G656)</f>
        <v>335.7</v>
      </c>
      <c r="G899" s="7">
        <f>SUM('4 ведомст'!H656)</f>
        <v>335.7</v>
      </c>
      <c r="H899" s="9">
        <f t="shared" si="217"/>
        <v>100</v>
      </c>
    </row>
    <row r="900" spans="1:8" ht="63" x14ac:dyDescent="0.25">
      <c r="A900" s="157" t="s">
        <v>960</v>
      </c>
      <c r="B900" s="4" t="s">
        <v>959</v>
      </c>
      <c r="C900" s="4"/>
      <c r="D900" s="158"/>
      <c r="E900" s="158"/>
      <c r="F900" s="7">
        <f>F901</f>
        <v>11000</v>
      </c>
      <c r="G900" s="7">
        <f t="shared" ref="G900" si="236">G901</f>
        <v>11000</v>
      </c>
      <c r="H900" s="9">
        <f t="shared" si="217"/>
        <v>100</v>
      </c>
    </row>
    <row r="901" spans="1:8" x14ac:dyDescent="0.25">
      <c r="A901" s="157" t="s">
        <v>31</v>
      </c>
      <c r="B901" s="4" t="s">
        <v>959</v>
      </c>
      <c r="C901" s="4" t="s">
        <v>77</v>
      </c>
      <c r="D901" s="158" t="s">
        <v>22</v>
      </c>
      <c r="E901" s="158" t="s">
        <v>42</v>
      </c>
      <c r="F901" s="7">
        <f>'4 ведомст'!G658</f>
        <v>11000</v>
      </c>
      <c r="G901" s="7">
        <f>'4 ведомст'!H658</f>
        <v>11000</v>
      </c>
      <c r="H901" s="9">
        <f t="shared" si="217"/>
        <v>100</v>
      </c>
    </row>
    <row r="902" spans="1:8" x14ac:dyDescent="0.25">
      <c r="A902" s="95" t="s">
        <v>47</v>
      </c>
      <c r="B902" s="31" t="s">
        <v>48</v>
      </c>
      <c r="C902" s="31"/>
      <c r="D902" s="96"/>
      <c r="E902" s="96"/>
      <c r="F902" s="9">
        <f>F903+F904</f>
        <v>1297.9000000000001</v>
      </c>
      <c r="G902" s="9">
        <f>G903+G904</f>
        <v>1297.9000000000001</v>
      </c>
      <c r="H902" s="9">
        <f t="shared" si="217"/>
        <v>100</v>
      </c>
    </row>
    <row r="903" spans="1:8" ht="31.5" x14ac:dyDescent="0.25">
      <c r="A903" s="95" t="s">
        <v>40</v>
      </c>
      <c r="B903" s="31" t="s">
        <v>48</v>
      </c>
      <c r="C903" s="31">
        <v>200</v>
      </c>
      <c r="D903" s="96" t="s">
        <v>22</v>
      </c>
      <c r="E903" s="96" t="s">
        <v>42</v>
      </c>
      <c r="F903" s="9">
        <f>SUM('4 ведомст'!G660)</f>
        <v>628.4</v>
      </c>
      <c r="G903" s="9">
        <f>SUM('4 ведомст'!H660)</f>
        <v>628.4</v>
      </c>
      <c r="H903" s="9">
        <f t="shared" ref="H903:H966" si="237">G903/F903*100</f>
        <v>100</v>
      </c>
    </row>
    <row r="904" spans="1:8" x14ac:dyDescent="0.25">
      <c r="A904" s="95" t="s">
        <v>31</v>
      </c>
      <c r="B904" s="31" t="s">
        <v>48</v>
      </c>
      <c r="C904" s="31">
        <v>300</v>
      </c>
      <c r="D904" s="96" t="s">
        <v>22</v>
      </c>
      <c r="E904" s="96" t="s">
        <v>42</v>
      </c>
      <c r="F904" s="9">
        <f>SUM('4 ведомст'!G661)</f>
        <v>669.5</v>
      </c>
      <c r="G904" s="9">
        <f>SUM('4 ведомст'!H661)</f>
        <v>669.5</v>
      </c>
      <c r="H904" s="9">
        <f t="shared" si="237"/>
        <v>100</v>
      </c>
    </row>
    <row r="905" spans="1:8" ht="47.25" hidden="1" x14ac:dyDescent="0.25">
      <c r="A905" s="95" t="s">
        <v>13</v>
      </c>
      <c r="B905" s="31" t="s">
        <v>14</v>
      </c>
      <c r="C905" s="31"/>
      <c r="D905" s="96"/>
      <c r="E905" s="96"/>
      <c r="F905" s="9">
        <f>SUM(F906)</f>
        <v>0</v>
      </c>
      <c r="G905" s="9">
        <f>SUM(G906)</f>
        <v>0</v>
      </c>
      <c r="H905" s="9" t="e">
        <f t="shared" si="237"/>
        <v>#DIV/0!</v>
      </c>
    </row>
    <row r="906" spans="1:8" hidden="1" x14ac:dyDescent="0.25">
      <c r="A906" s="95" t="s">
        <v>15</v>
      </c>
      <c r="B906" s="31" t="s">
        <v>16</v>
      </c>
      <c r="C906" s="31"/>
      <c r="D906" s="96"/>
      <c r="E906" s="96"/>
      <c r="F906" s="9">
        <f>F907</f>
        <v>0</v>
      </c>
      <c r="G906" s="9">
        <f>G907</f>
        <v>0</v>
      </c>
      <c r="H906" s="9" t="e">
        <f t="shared" si="237"/>
        <v>#DIV/0!</v>
      </c>
    </row>
    <row r="907" spans="1:8" hidden="1" x14ac:dyDescent="0.25">
      <c r="A907" s="95" t="s">
        <v>17</v>
      </c>
      <c r="B907" s="31" t="s">
        <v>16</v>
      </c>
      <c r="C907" s="31">
        <v>800</v>
      </c>
      <c r="D907" s="96" t="s">
        <v>8</v>
      </c>
      <c r="E907" s="96" t="s">
        <v>10</v>
      </c>
      <c r="F907" s="9">
        <v>0</v>
      </c>
      <c r="G907" s="9">
        <v>0</v>
      </c>
      <c r="H907" s="9" t="e">
        <f t="shared" si="237"/>
        <v>#DIV/0!</v>
      </c>
    </row>
    <row r="908" spans="1:8" ht="31.5" hidden="1" x14ac:dyDescent="0.25">
      <c r="A908" s="95" t="s">
        <v>33</v>
      </c>
      <c r="B908" s="31" t="s">
        <v>34</v>
      </c>
      <c r="C908" s="31"/>
      <c r="D908" s="96"/>
      <c r="E908" s="96"/>
      <c r="F908" s="9">
        <f>SUM(F909)+F912</f>
        <v>0</v>
      </c>
      <c r="G908" s="9">
        <f>SUM(G909)+G912</f>
        <v>0</v>
      </c>
      <c r="H908" s="9" t="e">
        <f t="shared" si="237"/>
        <v>#DIV/0!</v>
      </c>
    </row>
    <row r="909" spans="1:8" hidden="1" x14ac:dyDescent="0.25">
      <c r="A909" s="95" t="s">
        <v>35</v>
      </c>
      <c r="B909" s="31" t="s">
        <v>36</v>
      </c>
      <c r="C909" s="31"/>
      <c r="D909" s="96"/>
      <c r="E909" s="96"/>
      <c r="F909" s="9">
        <f>F910</f>
        <v>0</v>
      </c>
      <c r="G909" s="9">
        <f>G910</f>
        <v>0</v>
      </c>
      <c r="H909" s="9" t="e">
        <f t="shared" si="237"/>
        <v>#DIV/0!</v>
      </c>
    </row>
    <row r="910" spans="1:8" ht="47.25" hidden="1" x14ac:dyDescent="0.25">
      <c r="A910" s="95" t="s">
        <v>37</v>
      </c>
      <c r="B910" s="31" t="s">
        <v>38</v>
      </c>
      <c r="C910" s="31"/>
      <c r="D910" s="96"/>
      <c r="E910" s="96"/>
      <c r="F910" s="9">
        <f>SUM(F911:F911)</f>
        <v>0</v>
      </c>
      <c r="G910" s="9">
        <f>SUM(G911:G911)</f>
        <v>0</v>
      </c>
      <c r="H910" s="9" t="e">
        <f t="shared" si="237"/>
        <v>#DIV/0!</v>
      </c>
    </row>
    <row r="911" spans="1:8" ht="31.5" hidden="1" x14ac:dyDescent="0.25">
      <c r="A911" s="95" t="s">
        <v>40</v>
      </c>
      <c r="B911" s="31" t="s">
        <v>38</v>
      </c>
      <c r="C911" s="31">
        <v>200</v>
      </c>
      <c r="D911" s="96" t="s">
        <v>86</v>
      </c>
      <c r="E911" s="96" t="s">
        <v>136</v>
      </c>
      <c r="F911" s="9">
        <f>SUM('4 ведомст'!G576)</f>
        <v>0</v>
      </c>
      <c r="G911" s="9">
        <f>SUM('4 ведомст'!H576)</f>
        <v>0</v>
      </c>
      <c r="H911" s="9" t="e">
        <f t="shared" si="237"/>
        <v>#DIV/0!</v>
      </c>
    </row>
    <row r="912" spans="1:8" hidden="1" x14ac:dyDescent="0.25">
      <c r="A912" s="95" t="s">
        <v>386</v>
      </c>
      <c r="B912" s="31" t="s">
        <v>385</v>
      </c>
      <c r="C912" s="31"/>
      <c r="D912" s="96"/>
      <c r="E912" s="96"/>
      <c r="F912" s="9">
        <f>SUM(F914)</f>
        <v>0</v>
      </c>
      <c r="G912" s="9">
        <f>SUM(G914)</f>
        <v>0</v>
      </c>
      <c r="H912" s="9" t="e">
        <f t="shared" si="237"/>
        <v>#DIV/0!</v>
      </c>
    </row>
    <row r="913" spans="1:8" ht="47.25" hidden="1" x14ac:dyDescent="0.25">
      <c r="A913" s="95" t="s">
        <v>391</v>
      </c>
      <c r="B913" s="31" t="s">
        <v>390</v>
      </c>
      <c r="C913" s="31"/>
      <c r="D913" s="96"/>
      <c r="E913" s="96"/>
      <c r="F913" s="9">
        <f>SUM(F914)</f>
        <v>0</v>
      </c>
      <c r="G913" s="9">
        <f>SUM(G914)</f>
        <v>0</v>
      </c>
      <c r="H913" s="9" t="e">
        <f t="shared" si="237"/>
        <v>#DIV/0!</v>
      </c>
    </row>
    <row r="914" spans="1:8" ht="31.5" hidden="1" x14ac:dyDescent="0.25">
      <c r="A914" s="95" t="s">
        <v>40</v>
      </c>
      <c r="B914" s="31" t="s">
        <v>390</v>
      </c>
      <c r="C914" s="31">
        <v>200</v>
      </c>
      <c r="D914" s="96" t="s">
        <v>22</v>
      </c>
      <c r="E914" s="96" t="s">
        <v>8</v>
      </c>
      <c r="F914" s="9">
        <f>SUM('4 ведомст'!G706)</f>
        <v>0</v>
      </c>
      <c r="G914" s="9">
        <f>SUM('4 ведомст'!H706)</f>
        <v>0</v>
      </c>
      <c r="H914" s="9" t="e">
        <f t="shared" si="237"/>
        <v>#DIV/0!</v>
      </c>
    </row>
    <row r="915" spans="1:8" hidden="1" x14ac:dyDescent="0.25">
      <c r="A915" s="97" t="s">
        <v>885</v>
      </c>
      <c r="B915" s="113" t="s">
        <v>886</v>
      </c>
      <c r="C915" s="111"/>
      <c r="D915" s="101"/>
      <c r="E915" s="101"/>
      <c r="F915" s="9">
        <f>SUM(F916)</f>
        <v>0</v>
      </c>
      <c r="G915" s="9">
        <f t="shared" ref="G915" si="238">SUM(G916)</f>
        <v>0</v>
      </c>
      <c r="H915" s="9"/>
    </row>
    <row r="916" spans="1:8" hidden="1" x14ac:dyDescent="0.25">
      <c r="A916" s="97" t="s">
        <v>26</v>
      </c>
      <c r="B916" s="113" t="s">
        <v>887</v>
      </c>
      <c r="C916" s="113"/>
      <c r="D916" s="101"/>
      <c r="E916" s="101"/>
      <c r="F916" s="9">
        <f>SUM(F917)</f>
        <v>0</v>
      </c>
      <c r="G916" s="9">
        <f t="shared" ref="G916" si="239">SUM(G917)</f>
        <v>0</v>
      </c>
      <c r="H916" s="9"/>
    </row>
    <row r="917" spans="1:8" hidden="1" x14ac:dyDescent="0.25">
      <c r="A917" s="97" t="s">
        <v>28</v>
      </c>
      <c r="B917" s="113" t="s">
        <v>888</v>
      </c>
      <c r="C917" s="113"/>
      <c r="D917" s="101"/>
      <c r="E917" s="101"/>
      <c r="F917" s="9">
        <f>SUM(F918)</f>
        <v>0</v>
      </c>
      <c r="G917" s="9">
        <f t="shared" ref="G917" si="240">SUM(G918)</f>
        <v>0</v>
      </c>
      <c r="H917" s="9"/>
    </row>
    <row r="918" spans="1:8" hidden="1" x14ac:dyDescent="0.25">
      <c r="A918" s="141" t="s">
        <v>31</v>
      </c>
      <c r="B918" s="113" t="s">
        <v>888</v>
      </c>
      <c r="C918" s="113">
        <v>300</v>
      </c>
      <c r="D918" s="101" t="s">
        <v>22</v>
      </c>
      <c r="E918" s="101" t="s">
        <v>42</v>
      </c>
      <c r="F918" s="9">
        <f>SUM('4 ведомст'!G665)</f>
        <v>0</v>
      </c>
      <c r="G918" s="9">
        <f>SUM('4 ведомст'!H665)</f>
        <v>0</v>
      </c>
      <c r="H918" s="9"/>
    </row>
    <row r="919" spans="1:8" x14ac:dyDescent="0.25">
      <c r="A919" s="95" t="s">
        <v>62</v>
      </c>
      <c r="B919" s="31" t="s">
        <v>49</v>
      </c>
      <c r="C919" s="31"/>
      <c r="D919" s="96"/>
      <c r="E919" s="96"/>
      <c r="F919" s="9">
        <f>SUM(F920)</f>
        <v>5521.3</v>
      </c>
      <c r="G919" s="9">
        <f>SUM(G920)</f>
        <v>5521.2</v>
      </c>
      <c r="H919" s="9">
        <f t="shared" si="237"/>
        <v>99.998188832340205</v>
      </c>
    </row>
    <row r="920" spans="1:8" x14ac:dyDescent="0.25">
      <c r="A920" s="95" t="s">
        <v>26</v>
      </c>
      <c r="B920" s="31" t="s">
        <v>320</v>
      </c>
      <c r="C920" s="31"/>
      <c r="D920" s="37"/>
      <c r="E920" s="37"/>
      <c r="F920" s="9">
        <f>SUM(F921)+F929</f>
        <v>5521.3</v>
      </c>
      <c r="G920" s="9">
        <f>SUM(G921)+G929</f>
        <v>5521.2</v>
      </c>
      <c r="H920" s="9">
        <f t="shared" si="237"/>
        <v>99.998188832340205</v>
      </c>
    </row>
    <row r="921" spans="1:8" x14ac:dyDescent="0.25">
      <c r="A921" s="95" t="s">
        <v>28</v>
      </c>
      <c r="B921" s="31" t="s">
        <v>321</v>
      </c>
      <c r="C921" s="31"/>
      <c r="D921" s="37"/>
      <c r="E921" s="37"/>
      <c r="F921" s="9">
        <f>SUM(F923:F928)</f>
        <v>5030.1000000000004</v>
      </c>
      <c r="G921" s="9">
        <f>SUM(G923:G928)</f>
        <v>5030</v>
      </c>
      <c r="H921" s="9">
        <f t="shared" si="237"/>
        <v>99.99801196795292</v>
      </c>
    </row>
    <row r="922" spans="1:8" ht="31.5" hidden="1" x14ac:dyDescent="0.25">
      <c r="A922" s="95" t="s">
        <v>40</v>
      </c>
      <c r="B922" s="31" t="s">
        <v>321</v>
      </c>
      <c r="C922" s="31">
        <v>200</v>
      </c>
      <c r="D922" s="96" t="s">
        <v>86</v>
      </c>
      <c r="E922" s="96" t="s">
        <v>32</v>
      </c>
      <c r="F922" s="9">
        <f>SUM('4 ведомст'!G1080)</f>
        <v>0</v>
      </c>
      <c r="G922" s="9">
        <f>SUM('4 ведомст'!H1080)</f>
        <v>0</v>
      </c>
      <c r="H922" s="9" t="e">
        <f t="shared" si="237"/>
        <v>#DIV/0!</v>
      </c>
    </row>
    <row r="923" spans="1:8" ht="31.5" x14ac:dyDescent="0.25">
      <c r="A923" s="100" t="s">
        <v>40</v>
      </c>
      <c r="B923" s="31" t="s">
        <v>321</v>
      </c>
      <c r="C923" s="31">
        <v>200</v>
      </c>
      <c r="D923" s="101" t="s">
        <v>10</v>
      </c>
      <c r="E923" s="101" t="s">
        <v>25</v>
      </c>
      <c r="F923" s="9">
        <f>SUM('4 ведомст'!G1398)</f>
        <v>307.2</v>
      </c>
      <c r="G923" s="9">
        <f>SUM('4 ведомст'!H1398)</f>
        <v>307.2</v>
      </c>
      <c r="H923" s="9">
        <f t="shared" si="237"/>
        <v>100</v>
      </c>
    </row>
    <row r="924" spans="1:8" ht="31.5" x14ac:dyDescent="0.25">
      <c r="A924" s="100" t="s">
        <v>188</v>
      </c>
      <c r="B924" s="31" t="s">
        <v>321</v>
      </c>
      <c r="C924" s="31">
        <v>600</v>
      </c>
      <c r="D924" s="96" t="s">
        <v>10</v>
      </c>
      <c r="E924" s="96" t="s">
        <v>25</v>
      </c>
      <c r="F924" s="9">
        <f>SUM('4 ведомст'!G1399)</f>
        <v>1263.5</v>
      </c>
      <c r="G924" s="9">
        <f>SUM('4 ведомст'!H1399)</f>
        <v>1263.4000000000001</v>
      </c>
      <c r="H924" s="9">
        <f t="shared" si="237"/>
        <v>99.992085476850022</v>
      </c>
    </row>
    <row r="925" spans="1:8" ht="31.5" hidden="1" x14ac:dyDescent="0.25">
      <c r="A925" s="95" t="s">
        <v>40</v>
      </c>
      <c r="B925" s="31" t="s">
        <v>321</v>
      </c>
      <c r="C925" s="31">
        <v>200</v>
      </c>
      <c r="D925" s="96" t="s">
        <v>86</v>
      </c>
      <c r="E925" s="96" t="s">
        <v>25</v>
      </c>
      <c r="F925" s="9">
        <f>SUM('4 ведомст'!G960)</f>
        <v>0</v>
      </c>
      <c r="G925" s="9">
        <f>SUM('4 ведомст'!H960)</f>
        <v>0</v>
      </c>
      <c r="H925" s="9" t="e">
        <f t="shared" si="237"/>
        <v>#DIV/0!</v>
      </c>
    </row>
    <row r="926" spans="1:8" ht="31.5" x14ac:dyDescent="0.25">
      <c r="A926" s="95" t="s">
        <v>188</v>
      </c>
      <c r="B926" s="31" t="s">
        <v>321</v>
      </c>
      <c r="C926" s="31">
        <v>600</v>
      </c>
      <c r="D926" s="96" t="s">
        <v>86</v>
      </c>
      <c r="E926" s="96" t="s">
        <v>32</v>
      </c>
      <c r="F926" s="9">
        <f>SUM('4 ведомст'!G1081)</f>
        <v>30</v>
      </c>
      <c r="G926" s="9">
        <f>SUM('4 ведомст'!H1081)</f>
        <v>30</v>
      </c>
      <c r="H926" s="9">
        <f t="shared" si="237"/>
        <v>100</v>
      </c>
    </row>
    <row r="927" spans="1:8" ht="31.5" x14ac:dyDescent="0.25">
      <c r="A927" s="138" t="s">
        <v>188</v>
      </c>
      <c r="B927" s="31" t="s">
        <v>321</v>
      </c>
      <c r="C927" s="31">
        <v>600</v>
      </c>
      <c r="D927" s="96" t="s">
        <v>86</v>
      </c>
      <c r="E927" s="96" t="s">
        <v>42</v>
      </c>
      <c r="F927" s="9">
        <f>SUM('4 ведомст'!G1301)</f>
        <v>3429.4</v>
      </c>
      <c r="G927" s="9">
        <f>SUM('4 ведомст'!H1301)</f>
        <v>3429.4</v>
      </c>
      <c r="H927" s="9">
        <f t="shared" si="237"/>
        <v>100</v>
      </c>
    </row>
    <row r="928" spans="1:8" ht="31.5" x14ac:dyDescent="0.25">
      <c r="A928" s="157" t="s">
        <v>40</v>
      </c>
      <c r="B928" s="31" t="s">
        <v>321</v>
      </c>
      <c r="C928" s="31">
        <v>200</v>
      </c>
      <c r="D928" s="158" t="s">
        <v>22</v>
      </c>
      <c r="E928" s="158" t="s">
        <v>42</v>
      </c>
      <c r="F928" s="9">
        <f>'4 ведомст'!G669</f>
        <v>0</v>
      </c>
      <c r="G928" s="9">
        <f>'4 ведомст'!H669</f>
        <v>0</v>
      </c>
      <c r="H928" s="9"/>
    </row>
    <row r="929" spans="1:8" ht="47.25" x14ac:dyDescent="0.25">
      <c r="A929" s="102" t="s">
        <v>914</v>
      </c>
      <c r="B929" s="4" t="s">
        <v>884</v>
      </c>
      <c r="C929" s="4"/>
      <c r="D929" s="101"/>
      <c r="E929" s="101"/>
      <c r="F929" s="9">
        <f>SUM(F930)</f>
        <v>491.2</v>
      </c>
      <c r="G929" s="9">
        <f t="shared" ref="G929" si="241">SUM(G930)</f>
        <v>491.2</v>
      </c>
      <c r="H929" s="9">
        <f t="shared" si="237"/>
        <v>100</v>
      </c>
    </row>
    <row r="930" spans="1:8" ht="31.5" x14ac:dyDescent="0.25">
      <c r="A930" s="102" t="s">
        <v>188</v>
      </c>
      <c r="B930" s="4" t="s">
        <v>884</v>
      </c>
      <c r="C930" s="4" t="s">
        <v>95</v>
      </c>
      <c r="D930" s="101" t="s">
        <v>137</v>
      </c>
      <c r="E930" s="101" t="s">
        <v>32</v>
      </c>
      <c r="F930" s="9">
        <f>SUM('4 ведомст'!G865)</f>
        <v>491.2</v>
      </c>
      <c r="G930" s="9">
        <f>SUM('4 ведомст'!H865)</f>
        <v>491.2</v>
      </c>
      <c r="H930" s="9">
        <f t="shared" si="237"/>
        <v>100</v>
      </c>
    </row>
    <row r="931" spans="1:8" ht="47.25" x14ac:dyDescent="0.25">
      <c r="A931" s="95" t="s">
        <v>430</v>
      </c>
      <c r="B931" s="31" t="s">
        <v>58</v>
      </c>
      <c r="C931" s="31"/>
      <c r="D931" s="96"/>
      <c r="E931" s="96"/>
      <c r="F931" s="9">
        <f>SUM(F932+F935+F937+F939)+F943</f>
        <v>18246.2</v>
      </c>
      <c r="G931" s="9">
        <f t="shared" ref="G931" si="242">SUM(G932+G935+G937+G939)+G943</f>
        <v>18172.2</v>
      </c>
      <c r="H931" s="9">
        <f t="shared" si="237"/>
        <v>99.594436101763648</v>
      </c>
    </row>
    <row r="932" spans="1:8" x14ac:dyDescent="0.25">
      <c r="A932" s="95" t="s">
        <v>59</v>
      </c>
      <c r="B932" s="31" t="s">
        <v>60</v>
      </c>
      <c r="C932" s="31"/>
      <c r="D932" s="96"/>
      <c r="E932" s="96"/>
      <c r="F932" s="9">
        <f>F933+F934</f>
        <v>10629.2</v>
      </c>
      <c r="G932" s="9">
        <f t="shared" ref="G932" si="243">G933+G934</f>
        <v>10629.2</v>
      </c>
      <c r="H932" s="9">
        <f t="shared" si="237"/>
        <v>100</v>
      </c>
    </row>
    <row r="933" spans="1:8" ht="63" x14ac:dyDescent="0.25">
      <c r="A933" s="95" t="s">
        <v>39</v>
      </c>
      <c r="B933" s="31" t="s">
        <v>60</v>
      </c>
      <c r="C933" s="31">
        <v>100</v>
      </c>
      <c r="D933" s="96" t="s">
        <v>22</v>
      </c>
      <c r="E933" s="96" t="s">
        <v>57</v>
      </c>
      <c r="F933" s="9">
        <f>SUM('4 ведомст'!G741)</f>
        <v>10614.6</v>
      </c>
      <c r="G933" s="9">
        <f>SUM('4 ведомст'!H741)</f>
        <v>10614.6</v>
      </c>
      <c r="H933" s="9">
        <f t="shared" si="237"/>
        <v>100</v>
      </c>
    </row>
    <row r="934" spans="1:8" ht="31.5" x14ac:dyDescent="0.25">
      <c r="A934" s="95" t="s">
        <v>40</v>
      </c>
      <c r="B934" s="31" t="s">
        <v>60</v>
      </c>
      <c r="C934" s="31">
        <v>200</v>
      </c>
      <c r="D934" s="96" t="s">
        <v>22</v>
      </c>
      <c r="E934" s="96" t="s">
        <v>57</v>
      </c>
      <c r="F934" s="9">
        <f>SUM('4 ведомст'!G742)</f>
        <v>14.6</v>
      </c>
      <c r="G934" s="9">
        <f>SUM('4 ведомст'!H742)</f>
        <v>14.6</v>
      </c>
      <c r="H934" s="9">
        <f t="shared" si="237"/>
        <v>100</v>
      </c>
    </row>
    <row r="935" spans="1:8" x14ac:dyDescent="0.25">
      <c r="A935" s="95" t="s">
        <v>73</v>
      </c>
      <c r="B935" s="31" t="s">
        <v>353</v>
      </c>
      <c r="C935" s="41"/>
      <c r="D935" s="96"/>
      <c r="E935" s="96"/>
      <c r="F935" s="9">
        <f>F936</f>
        <v>633.70000000000005</v>
      </c>
      <c r="G935" s="9">
        <f>G936</f>
        <v>633.6</v>
      </c>
      <c r="H935" s="9">
        <f t="shared" si="237"/>
        <v>99.98421966230076</v>
      </c>
    </row>
    <row r="936" spans="1:8" ht="31.5" x14ac:dyDescent="0.25">
      <c r="A936" s="95" t="s">
        <v>40</v>
      </c>
      <c r="B936" s="31" t="s">
        <v>353</v>
      </c>
      <c r="C936" s="31">
        <v>200</v>
      </c>
      <c r="D936" s="96" t="s">
        <v>22</v>
      </c>
      <c r="E936" s="96" t="s">
        <v>57</v>
      </c>
      <c r="F936" s="9">
        <f>SUM('4 ведомст'!G744)</f>
        <v>633.70000000000005</v>
      </c>
      <c r="G936" s="9">
        <f>SUM('4 ведомст'!H744)</f>
        <v>633.6</v>
      </c>
      <c r="H936" s="9">
        <f t="shared" si="237"/>
        <v>99.98421966230076</v>
      </c>
    </row>
    <row r="937" spans="1:8" ht="31.5" x14ac:dyDescent="0.25">
      <c r="A937" s="95" t="s">
        <v>75</v>
      </c>
      <c r="B937" s="31" t="s">
        <v>354</v>
      </c>
      <c r="C937" s="31"/>
      <c r="D937" s="96"/>
      <c r="E937" s="96"/>
      <c r="F937" s="9">
        <f>F938</f>
        <v>6002.9</v>
      </c>
      <c r="G937" s="9">
        <f>G938</f>
        <v>5949.5</v>
      </c>
      <c r="H937" s="9">
        <f t="shared" si="237"/>
        <v>99.110429958853231</v>
      </c>
    </row>
    <row r="938" spans="1:8" ht="31.5" x14ac:dyDescent="0.25">
      <c r="A938" s="95" t="s">
        <v>40</v>
      </c>
      <c r="B938" s="31" t="s">
        <v>354</v>
      </c>
      <c r="C938" s="31">
        <v>200</v>
      </c>
      <c r="D938" s="96" t="s">
        <v>22</v>
      </c>
      <c r="E938" s="96" t="s">
        <v>57</v>
      </c>
      <c r="F938" s="9">
        <f>SUM('4 ведомст'!G746)</f>
        <v>6002.9</v>
      </c>
      <c r="G938" s="9">
        <f>SUM('4 ведомст'!H746)</f>
        <v>5949.5</v>
      </c>
      <c r="H938" s="9">
        <f t="shared" si="237"/>
        <v>99.110429958853231</v>
      </c>
    </row>
    <row r="939" spans="1:8" ht="31.5" x14ac:dyDescent="0.25">
      <c r="A939" s="95" t="s">
        <v>76</v>
      </c>
      <c r="B939" s="31" t="s">
        <v>355</v>
      </c>
      <c r="C939" s="31"/>
      <c r="D939" s="96"/>
      <c r="E939" s="96"/>
      <c r="F939" s="9">
        <f>F941+F942+F940</f>
        <v>951.3</v>
      </c>
      <c r="G939" s="9">
        <f t="shared" ref="G939" si="244">G941+G942+G940</f>
        <v>930.8</v>
      </c>
      <c r="H939" s="9">
        <f t="shared" si="237"/>
        <v>97.845054136444858</v>
      </c>
    </row>
    <row r="940" spans="1:8" ht="31.5" hidden="1" x14ac:dyDescent="0.25">
      <c r="A940" s="95" t="s">
        <v>40</v>
      </c>
      <c r="B940" s="31" t="s">
        <v>355</v>
      </c>
      <c r="C940" s="31">
        <v>200</v>
      </c>
      <c r="D940" s="96" t="s">
        <v>86</v>
      </c>
      <c r="E940" s="96" t="s">
        <v>136</v>
      </c>
      <c r="F940" s="9">
        <f>SUM('4 ведомст'!G579)</f>
        <v>0</v>
      </c>
      <c r="G940" s="9">
        <f>SUM('4 ведомст'!H579)</f>
        <v>0</v>
      </c>
      <c r="H940" s="9" t="e">
        <f t="shared" si="237"/>
        <v>#DIV/0!</v>
      </c>
    </row>
    <row r="941" spans="1:8" ht="31.5" x14ac:dyDescent="0.25">
      <c r="A941" s="95" t="s">
        <v>40</v>
      </c>
      <c r="B941" s="31" t="s">
        <v>355</v>
      </c>
      <c r="C941" s="31">
        <v>200</v>
      </c>
      <c r="D941" s="96" t="s">
        <v>22</v>
      </c>
      <c r="E941" s="96" t="s">
        <v>57</v>
      </c>
      <c r="F941" s="9">
        <f>SUM('4 ведомст'!G748)</f>
        <v>848.8</v>
      </c>
      <c r="G941" s="9">
        <f>SUM('4 ведомст'!H748)</f>
        <v>828.3</v>
      </c>
      <c r="H941" s="9">
        <f t="shared" si="237"/>
        <v>97.584825636192278</v>
      </c>
    </row>
    <row r="942" spans="1:8" x14ac:dyDescent="0.25">
      <c r="A942" s="95" t="s">
        <v>17</v>
      </c>
      <c r="B942" s="31" t="s">
        <v>355</v>
      </c>
      <c r="C942" s="31">
        <v>800</v>
      </c>
      <c r="D942" s="96" t="s">
        <v>22</v>
      </c>
      <c r="E942" s="96" t="s">
        <v>57</v>
      </c>
      <c r="F942" s="9">
        <f>SUM('4 ведомст'!G749)</f>
        <v>102.5</v>
      </c>
      <c r="G942" s="9">
        <f>SUM('4 ведомст'!H749)</f>
        <v>102.5</v>
      </c>
      <c r="H942" s="9">
        <f t="shared" si="237"/>
        <v>100</v>
      </c>
    </row>
    <row r="943" spans="1:8" ht="31.5" x14ac:dyDescent="0.25">
      <c r="A943" s="95" t="s">
        <v>711</v>
      </c>
      <c r="B943" s="31" t="s">
        <v>786</v>
      </c>
      <c r="C943" s="31"/>
      <c r="D943" s="96"/>
      <c r="E943" s="96"/>
      <c r="F943" s="9">
        <f>SUM(F944)</f>
        <v>29.1</v>
      </c>
      <c r="G943" s="9">
        <f t="shared" ref="G943" si="245">SUM(G944)</f>
        <v>29.1</v>
      </c>
      <c r="H943" s="9">
        <f t="shared" si="237"/>
        <v>100</v>
      </c>
    </row>
    <row r="944" spans="1:8" ht="63" x14ac:dyDescent="0.25">
      <c r="A944" s="95" t="s">
        <v>39</v>
      </c>
      <c r="B944" s="31" t="s">
        <v>786</v>
      </c>
      <c r="C944" s="31">
        <v>100</v>
      </c>
      <c r="D944" s="96" t="s">
        <v>22</v>
      </c>
      <c r="E944" s="96" t="s">
        <v>57</v>
      </c>
      <c r="F944" s="9">
        <f>SUM('4 ведомст'!G751)</f>
        <v>29.1</v>
      </c>
      <c r="G944" s="9">
        <f>SUM('4 ведомст'!H751)</f>
        <v>29.1</v>
      </c>
      <c r="H944" s="9">
        <f t="shared" si="237"/>
        <v>100</v>
      </c>
    </row>
    <row r="945" spans="1:8" s="27" customFormat="1" ht="63" x14ac:dyDescent="0.25">
      <c r="A945" s="23" t="s">
        <v>426</v>
      </c>
      <c r="B945" s="29" t="s">
        <v>52</v>
      </c>
      <c r="C945" s="29"/>
      <c r="D945" s="38"/>
      <c r="E945" s="38"/>
      <c r="F945" s="10">
        <f>F946</f>
        <v>3850</v>
      </c>
      <c r="G945" s="10">
        <f>G946</f>
        <v>3850</v>
      </c>
      <c r="H945" s="10">
        <f t="shared" si="237"/>
        <v>100</v>
      </c>
    </row>
    <row r="946" spans="1:8" x14ac:dyDescent="0.25">
      <c r="A946" s="95" t="s">
        <v>26</v>
      </c>
      <c r="B946" s="31" t="s">
        <v>53</v>
      </c>
      <c r="C946" s="31"/>
      <c r="D946" s="96"/>
      <c r="E946" s="96"/>
      <c r="F946" s="9">
        <f>SUM(F947)</f>
        <v>3850</v>
      </c>
      <c r="G946" s="9">
        <f>SUM(G947)</f>
        <v>3850</v>
      </c>
      <c r="H946" s="9">
        <f t="shared" si="237"/>
        <v>100</v>
      </c>
    </row>
    <row r="947" spans="1:8" ht="31.5" x14ac:dyDescent="0.25">
      <c r="A947" s="95" t="s">
        <v>54</v>
      </c>
      <c r="B947" s="31" t="s">
        <v>55</v>
      </c>
      <c r="C947" s="31"/>
      <c r="D947" s="96"/>
      <c r="E947" s="96"/>
      <c r="F947" s="9">
        <f>F948</f>
        <v>3850</v>
      </c>
      <c r="G947" s="9">
        <f>G948</f>
        <v>3850</v>
      </c>
      <c r="H947" s="9">
        <f t="shared" si="237"/>
        <v>100</v>
      </c>
    </row>
    <row r="948" spans="1:8" ht="31.5" x14ac:dyDescent="0.25">
      <c r="A948" s="95" t="s">
        <v>40</v>
      </c>
      <c r="B948" s="31" t="s">
        <v>55</v>
      </c>
      <c r="C948" s="31">
        <v>200</v>
      </c>
      <c r="D948" s="96" t="s">
        <v>22</v>
      </c>
      <c r="E948" s="96" t="s">
        <v>42</v>
      </c>
      <c r="F948" s="9">
        <f>SUM('4 ведомст'!G673)</f>
        <v>3850</v>
      </c>
      <c r="G948" s="9">
        <f>SUM('4 ведомст'!H673)</f>
        <v>3850</v>
      </c>
      <c r="H948" s="9">
        <f t="shared" si="237"/>
        <v>100</v>
      </c>
    </row>
    <row r="949" spans="1:8" s="27" customFormat="1" ht="31.5" x14ac:dyDescent="0.25">
      <c r="A949" s="23" t="s">
        <v>587</v>
      </c>
      <c r="B949" s="29" t="s">
        <v>184</v>
      </c>
      <c r="C949" s="29"/>
      <c r="D949" s="38"/>
      <c r="E949" s="38"/>
      <c r="F949" s="10">
        <f>SUM(F950)</f>
        <v>234.4</v>
      </c>
      <c r="G949" s="10">
        <f t="shared" ref="G949" si="246">SUM(G950)</f>
        <v>234.4</v>
      </c>
      <c r="H949" s="10">
        <f t="shared" si="237"/>
        <v>100</v>
      </c>
    </row>
    <row r="950" spans="1:8" ht="31.5" x14ac:dyDescent="0.25">
      <c r="A950" s="95" t="s">
        <v>76</v>
      </c>
      <c r="B950" s="31" t="s">
        <v>377</v>
      </c>
      <c r="C950" s="31"/>
      <c r="D950" s="96"/>
      <c r="E950" s="96"/>
      <c r="F950" s="9">
        <f>SUM(F951:F952)</f>
        <v>234.4</v>
      </c>
      <c r="G950" s="9">
        <f>SUM(G951:G952)</f>
        <v>234.4</v>
      </c>
      <c r="H950" s="9">
        <f t="shared" si="237"/>
        <v>100</v>
      </c>
    </row>
    <row r="951" spans="1:8" ht="31.5" x14ac:dyDescent="0.25">
      <c r="A951" s="95" t="s">
        <v>40</v>
      </c>
      <c r="B951" s="31" t="s">
        <v>377</v>
      </c>
      <c r="C951" s="31">
        <v>200</v>
      </c>
      <c r="D951" s="96" t="s">
        <v>25</v>
      </c>
      <c r="E951" s="96">
        <v>13</v>
      </c>
      <c r="F951" s="9">
        <f>SUM('4 ведомст'!G95)</f>
        <v>84.4</v>
      </c>
      <c r="G951" s="9">
        <f>SUM('4 ведомст'!H95)</f>
        <v>84.4</v>
      </c>
      <c r="H951" s="9">
        <f t="shared" si="237"/>
        <v>100</v>
      </c>
    </row>
    <row r="952" spans="1:8" x14ac:dyDescent="0.25">
      <c r="A952" s="95" t="s">
        <v>31</v>
      </c>
      <c r="B952" s="31" t="s">
        <v>377</v>
      </c>
      <c r="C952" s="31">
        <v>300</v>
      </c>
      <c r="D952" s="96" t="s">
        <v>25</v>
      </c>
      <c r="E952" s="96">
        <v>13</v>
      </c>
      <c r="F952" s="9">
        <f>SUM('4 ведомст'!G96)</f>
        <v>150</v>
      </c>
      <c r="G952" s="9">
        <f>SUM('4 ведомст'!H96)</f>
        <v>150</v>
      </c>
      <c r="H952" s="9">
        <f t="shared" si="237"/>
        <v>100</v>
      </c>
    </row>
    <row r="953" spans="1:8" s="27" customFormat="1" ht="47.25" x14ac:dyDescent="0.25">
      <c r="A953" s="23" t="s">
        <v>395</v>
      </c>
      <c r="B953" s="29" t="s">
        <v>159</v>
      </c>
      <c r="C953" s="29"/>
      <c r="D953" s="38"/>
      <c r="E953" s="38"/>
      <c r="F953" s="10">
        <f>SUM(F956+F959+F962+F964)+F954</f>
        <v>58945.599999999991</v>
      </c>
      <c r="G953" s="10">
        <f t="shared" ref="G953" si="247">SUM(G956+G959+G962+G964)+G954</f>
        <v>55434.799999999996</v>
      </c>
      <c r="H953" s="10">
        <f t="shared" si="237"/>
        <v>94.043999891425329</v>
      </c>
    </row>
    <row r="954" spans="1:8" s="27" customFormat="1" hidden="1" x14ac:dyDescent="0.25">
      <c r="A954" s="95" t="s">
        <v>540</v>
      </c>
      <c r="B954" s="31" t="s">
        <v>541</v>
      </c>
      <c r="C954" s="31"/>
      <c r="D954" s="96"/>
      <c r="E954" s="96"/>
      <c r="F954" s="9">
        <f>SUM(F955)</f>
        <v>0</v>
      </c>
      <c r="G954" s="9">
        <f t="shared" ref="G954" si="248">SUM(G955)</f>
        <v>0</v>
      </c>
      <c r="H954" s="9" t="e">
        <f t="shared" si="237"/>
        <v>#DIV/0!</v>
      </c>
    </row>
    <row r="955" spans="1:8" s="27" customFormat="1" hidden="1" x14ac:dyDescent="0.25">
      <c r="A955" s="95" t="s">
        <v>542</v>
      </c>
      <c r="B955" s="31" t="s">
        <v>541</v>
      </c>
      <c r="C955" s="31">
        <v>700</v>
      </c>
      <c r="D955" s="96" t="s">
        <v>72</v>
      </c>
      <c r="E955" s="96" t="s">
        <v>25</v>
      </c>
      <c r="F955" s="9">
        <f>SUM('4 ведомст'!G562)</f>
        <v>0</v>
      </c>
      <c r="G955" s="9">
        <f>SUM('4 ведомст'!H562)</f>
        <v>0</v>
      </c>
      <c r="H955" s="9" t="e">
        <f t="shared" si="237"/>
        <v>#DIV/0!</v>
      </c>
    </row>
    <row r="956" spans="1:8" x14ac:dyDescent="0.25">
      <c r="A956" s="95" t="s">
        <v>59</v>
      </c>
      <c r="B956" s="96" t="s">
        <v>160</v>
      </c>
      <c r="C956" s="96"/>
      <c r="D956" s="96"/>
      <c r="E956" s="96"/>
      <c r="F956" s="9">
        <f>SUM(F957:F958)</f>
        <v>47413.2</v>
      </c>
      <c r="G956" s="9">
        <f>SUM(G957:G958)</f>
        <v>47412.4</v>
      </c>
      <c r="H956" s="9">
        <f t="shared" si="237"/>
        <v>99.998312706166232</v>
      </c>
    </row>
    <row r="957" spans="1:8" ht="63" x14ac:dyDescent="0.25">
      <c r="A957" s="95" t="s">
        <v>39</v>
      </c>
      <c r="B957" s="96" t="s">
        <v>160</v>
      </c>
      <c r="C957" s="96" t="s">
        <v>67</v>
      </c>
      <c r="D957" s="96" t="s">
        <v>25</v>
      </c>
      <c r="E957" s="96" t="s">
        <v>57</v>
      </c>
      <c r="F957" s="9">
        <f>SUM('4 ведомст'!G524)</f>
        <v>47397.7</v>
      </c>
      <c r="G957" s="9">
        <f>SUM('4 ведомст'!H524)</f>
        <v>47396.9</v>
      </c>
      <c r="H957" s="9">
        <f t="shared" si="237"/>
        <v>99.99831215438725</v>
      </c>
    </row>
    <row r="958" spans="1:8" ht="31.5" x14ac:dyDescent="0.25">
      <c r="A958" s="95" t="s">
        <v>40</v>
      </c>
      <c r="B958" s="96" t="s">
        <v>160</v>
      </c>
      <c r="C958" s="96" t="s">
        <v>69</v>
      </c>
      <c r="D958" s="96" t="s">
        <v>25</v>
      </c>
      <c r="E958" s="96" t="s">
        <v>57</v>
      </c>
      <c r="F958" s="9">
        <f>SUM('4 ведомст'!G525)</f>
        <v>15.5</v>
      </c>
      <c r="G958" s="9">
        <f>SUM('4 ведомст'!H525)</f>
        <v>15.5</v>
      </c>
      <c r="H958" s="9">
        <f t="shared" si="237"/>
        <v>100</v>
      </c>
    </row>
    <row r="959" spans="1:8" x14ac:dyDescent="0.25">
      <c r="A959" s="95" t="s">
        <v>73</v>
      </c>
      <c r="B959" s="31" t="s">
        <v>162</v>
      </c>
      <c r="C959" s="31"/>
      <c r="D959" s="96"/>
      <c r="E959" s="96"/>
      <c r="F959" s="9">
        <f>SUM(F960:F961)</f>
        <v>172.6</v>
      </c>
      <c r="G959" s="9">
        <f>SUM(G960:G961)</f>
        <v>162.1</v>
      </c>
      <c r="H959" s="9">
        <f t="shared" si="237"/>
        <v>93.916570104287374</v>
      </c>
    </row>
    <row r="960" spans="1:8" ht="31.5" x14ac:dyDescent="0.25">
      <c r="A960" s="95" t="s">
        <v>40</v>
      </c>
      <c r="B960" s="31" t="s">
        <v>162</v>
      </c>
      <c r="C960" s="31">
        <v>200</v>
      </c>
      <c r="D960" s="96" t="s">
        <v>25</v>
      </c>
      <c r="E960" s="96" t="s">
        <v>72</v>
      </c>
      <c r="F960" s="9">
        <f>SUM('4 ведомст'!G533)</f>
        <v>171.2</v>
      </c>
      <c r="G960" s="9">
        <f>SUM('4 ведомст'!H533)</f>
        <v>160.69999999999999</v>
      </c>
      <c r="H960" s="9">
        <f t="shared" si="237"/>
        <v>93.866822429906534</v>
      </c>
    </row>
    <row r="961" spans="1:8" x14ac:dyDescent="0.25">
      <c r="A961" s="95" t="s">
        <v>17</v>
      </c>
      <c r="B961" s="31" t="s">
        <v>162</v>
      </c>
      <c r="C961" s="31">
        <v>800</v>
      </c>
      <c r="D961" s="96" t="s">
        <v>25</v>
      </c>
      <c r="E961" s="96" t="s">
        <v>72</v>
      </c>
      <c r="F961" s="9">
        <f>SUM('4 ведомст'!G534)</f>
        <v>1.4</v>
      </c>
      <c r="G961" s="9">
        <f>SUM('4 ведомст'!H534)</f>
        <v>1.4</v>
      </c>
      <c r="H961" s="9">
        <f t="shared" si="237"/>
        <v>100</v>
      </c>
    </row>
    <row r="962" spans="1:8" ht="31.5" x14ac:dyDescent="0.25">
      <c r="A962" s="95" t="s">
        <v>75</v>
      </c>
      <c r="B962" s="31" t="s">
        <v>163</v>
      </c>
      <c r="C962" s="31"/>
      <c r="D962" s="96"/>
      <c r="E962" s="96"/>
      <c r="F962" s="9">
        <f>SUM(F963)</f>
        <v>204.2</v>
      </c>
      <c r="G962" s="9">
        <f>SUM(G963)</f>
        <v>204.1</v>
      </c>
      <c r="H962" s="9">
        <f t="shared" si="237"/>
        <v>99.951028403525953</v>
      </c>
    </row>
    <row r="963" spans="1:8" ht="31.5" x14ac:dyDescent="0.25">
      <c r="A963" s="95" t="s">
        <v>40</v>
      </c>
      <c r="B963" s="31" t="s">
        <v>163</v>
      </c>
      <c r="C963" s="31">
        <v>200</v>
      </c>
      <c r="D963" s="96" t="s">
        <v>25</v>
      </c>
      <c r="E963" s="96" t="s">
        <v>72</v>
      </c>
      <c r="F963" s="9">
        <f>SUM('4 ведомст'!G536)</f>
        <v>204.2</v>
      </c>
      <c r="G963" s="9">
        <f>SUM('4 ведомст'!H536)</f>
        <v>204.1</v>
      </c>
      <c r="H963" s="9">
        <f t="shared" si="237"/>
        <v>99.951028403525953</v>
      </c>
    </row>
    <row r="964" spans="1:8" ht="31.5" x14ac:dyDescent="0.25">
      <c r="A964" s="95" t="s">
        <v>76</v>
      </c>
      <c r="B964" s="31" t="s">
        <v>164</v>
      </c>
      <c r="C964" s="31"/>
      <c r="D964" s="96"/>
      <c r="E964" s="96"/>
      <c r="F964" s="9">
        <f>SUM(F965:F967)</f>
        <v>11155.6</v>
      </c>
      <c r="G964" s="9">
        <f>SUM(G965:G967)</f>
        <v>7656.2</v>
      </c>
      <c r="H964" s="9">
        <f t="shared" si="237"/>
        <v>68.631001470113659</v>
      </c>
    </row>
    <row r="965" spans="1:8" ht="31.5" x14ac:dyDescent="0.25">
      <c r="A965" s="95" t="s">
        <v>40</v>
      </c>
      <c r="B965" s="31" t="s">
        <v>164</v>
      </c>
      <c r="C965" s="31">
        <v>200</v>
      </c>
      <c r="D965" s="96" t="s">
        <v>25</v>
      </c>
      <c r="E965" s="96" t="s">
        <v>72</v>
      </c>
      <c r="F965" s="9">
        <f>SUM('4 ведомст'!G538)</f>
        <v>10940.9</v>
      </c>
      <c r="G965" s="9">
        <f>SUM('4 ведомст'!H538)</f>
        <v>7441.5</v>
      </c>
      <c r="H965" s="9">
        <f t="shared" si="237"/>
        <v>68.015428346845326</v>
      </c>
    </row>
    <row r="966" spans="1:8" ht="31.5" x14ac:dyDescent="0.25">
      <c r="A966" s="95" t="s">
        <v>40</v>
      </c>
      <c r="B966" s="31" t="s">
        <v>164</v>
      </c>
      <c r="C966" s="31">
        <v>200</v>
      </c>
      <c r="D966" s="96" t="s">
        <v>86</v>
      </c>
      <c r="E966" s="96" t="s">
        <v>136</v>
      </c>
      <c r="F966" s="9">
        <f>SUM('4 ведомст'!G552)</f>
        <v>214.7</v>
      </c>
      <c r="G966" s="9">
        <f>SUM('4 ведомст'!H552)</f>
        <v>214.7</v>
      </c>
      <c r="H966" s="9">
        <f t="shared" si="237"/>
        <v>100</v>
      </c>
    </row>
    <row r="967" spans="1:8" x14ac:dyDescent="0.25">
      <c r="A967" s="95" t="s">
        <v>17</v>
      </c>
      <c r="B967" s="31" t="s">
        <v>164</v>
      </c>
      <c r="C967" s="31">
        <v>800</v>
      </c>
      <c r="D967" s="96" t="s">
        <v>25</v>
      </c>
      <c r="E967" s="96" t="s">
        <v>72</v>
      </c>
      <c r="F967" s="9">
        <f>SUM('4 ведомст'!G539)</f>
        <v>0</v>
      </c>
      <c r="G967" s="9">
        <f>SUM('4 ведомст'!H539)</f>
        <v>0</v>
      </c>
      <c r="H967" s="9"/>
    </row>
    <row r="968" spans="1:8" s="27" customFormat="1" ht="31.5" x14ac:dyDescent="0.25">
      <c r="A968" s="23" t="s">
        <v>580</v>
      </c>
      <c r="B968" s="29" t="s">
        <v>185</v>
      </c>
      <c r="C968" s="29"/>
      <c r="D968" s="38"/>
      <c r="E968" s="38"/>
      <c r="F968" s="10">
        <f>SUM(F969)</f>
        <v>290</v>
      </c>
      <c r="G968" s="10">
        <f>SUM(G969)</f>
        <v>290</v>
      </c>
      <c r="H968" s="10">
        <f t="shared" ref="H968:H1030" si="249">G968/F968*100</f>
        <v>100</v>
      </c>
    </row>
    <row r="969" spans="1:8" x14ac:dyDescent="0.25">
      <c r="A969" s="95" t="s">
        <v>26</v>
      </c>
      <c r="B969" s="31" t="s">
        <v>433</v>
      </c>
      <c r="C969" s="31"/>
      <c r="D969" s="96"/>
      <c r="E969" s="96"/>
      <c r="F969" s="9">
        <f>SUM('4 ведомст'!G98)</f>
        <v>290</v>
      </c>
      <c r="G969" s="9">
        <f>SUM('4 ведомст'!H98)</f>
        <v>290</v>
      </c>
      <c r="H969" s="9">
        <f t="shared" si="249"/>
        <v>100</v>
      </c>
    </row>
    <row r="970" spans="1:8" ht="31.5" x14ac:dyDescent="0.25">
      <c r="A970" s="95" t="s">
        <v>40</v>
      </c>
      <c r="B970" s="31" t="s">
        <v>185</v>
      </c>
      <c r="C970" s="31">
        <v>200</v>
      </c>
      <c r="D970" s="96" t="s">
        <v>25</v>
      </c>
      <c r="E970" s="96">
        <v>13</v>
      </c>
      <c r="F970" s="9">
        <f>SUM('4 ведомст'!G99)</f>
        <v>290</v>
      </c>
      <c r="G970" s="9">
        <f>SUM('4 ведомст'!H99)</f>
        <v>290</v>
      </c>
      <c r="H970" s="9">
        <f t="shared" si="249"/>
        <v>100</v>
      </c>
    </row>
    <row r="971" spans="1:8" s="27" customFormat="1" ht="47.25" x14ac:dyDescent="0.25">
      <c r="A971" s="23" t="s">
        <v>431</v>
      </c>
      <c r="B971" s="29" t="s">
        <v>186</v>
      </c>
      <c r="C971" s="29"/>
      <c r="D971" s="38"/>
      <c r="E971" s="38"/>
      <c r="F971" s="10">
        <f>SUM(F972+F974)+F976</f>
        <v>8629.2999999999993</v>
      </c>
      <c r="G971" s="10">
        <f t="shared" ref="G971" si="250">SUM(G972+G974)+G976</f>
        <v>8629.2999999999993</v>
      </c>
      <c r="H971" s="10">
        <f t="shared" si="249"/>
        <v>100</v>
      </c>
    </row>
    <row r="972" spans="1:8" ht="47.25" x14ac:dyDescent="0.25">
      <c r="A972" s="95" t="s">
        <v>290</v>
      </c>
      <c r="B972" s="31" t="s">
        <v>374</v>
      </c>
      <c r="C972" s="31"/>
      <c r="D972" s="96"/>
      <c r="E972" s="96"/>
      <c r="F972" s="9">
        <f>SUM(F973)</f>
        <v>236.4</v>
      </c>
      <c r="G972" s="9">
        <f>SUM(G973)</f>
        <v>236.4</v>
      </c>
      <c r="H972" s="9">
        <f t="shared" si="249"/>
        <v>100</v>
      </c>
    </row>
    <row r="973" spans="1:8" ht="31.5" x14ac:dyDescent="0.25">
      <c r="A973" s="95" t="s">
        <v>188</v>
      </c>
      <c r="B973" s="31" t="s">
        <v>374</v>
      </c>
      <c r="C973" s="31">
        <v>600</v>
      </c>
      <c r="D973" s="96" t="s">
        <v>25</v>
      </c>
      <c r="E973" s="96">
        <v>13</v>
      </c>
      <c r="F973" s="9">
        <f>SUM('4 ведомст'!G102)</f>
        <v>236.4</v>
      </c>
      <c r="G973" s="9">
        <f>SUM('4 ведомст'!H102)</f>
        <v>236.4</v>
      </c>
      <c r="H973" s="9">
        <f t="shared" si="249"/>
        <v>100</v>
      </c>
    </row>
    <row r="974" spans="1:8" ht="47.25" x14ac:dyDescent="0.25">
      <c r="A974" s="95" t="s">
        <v>20</v>
      </c>
      <c r="B974" s="31" t="s">
        <v>187</v>
      </c>
      <c r="C974" s="31"/>
      <c r="D974" s="96"/>
      <c r="E974" s="96"/>
      <c r="F974" s="9">
        <f>SUM(F975)</f>
        <v>7890.6</v>
      </c>
      <c r="G974" s="9">
        <f>SUM(G975)</f>
        <v>7890.6</v>
      </c>
      <c r="H974" s="9">
        <f t="shared" si="249"/>
        <v>100</v>
      </c>
    </row>
    <row r="975" spans="1:8" ht="31.5" x14ac:dyDescent="0.25">
      <c r="A975" s="95" t="s">
        <v>188</v>
      </c>
      <c r="B975" s="31" t="s">
        <v>187</v>
      </c>
      <c r="C975" s="31">
        <v>600</v>
      </c>
      <c r="D975" s="96" t="s">
        <v>25</v>
      </c>
      <c r="E975" s="96">
        <v>13</v>
      </c>
      <c r="F975" s="9">
        <f>SUM('4 ведомст'!G104)</f>
        <v>7890.6</v>
      </c>
      <c r="G975" s="9">
        <f>SUM('4 ведомст'!H104)</f>
        <v>7890.6</v>
      </c>
      <c r="H975" s="9">
        <f t="shared" si="249"/>
        <v>100</v>
      </c>
    </row>
    <row r="976" spans="1:8" ht="31.5" x14ac:dyDescent="0.25">
      <c r="A976" s="171" t="s">
        <v>315</v>
      </c>
      <c r="B976" s="31" t="s">
        <v>329</v>
      </c>
      <c r="C976" s="31"/>
      <c r="D976" s="172"/>
      <c r="E976" s="172"/>
      <c r="F976" s="9">
        <f>F977</f>
        <v>502.3</v>
      </c>
      <c r="G976" s="9">
        <f t="shared" ref="G976" si="251">G977</f>
        <v>502.3</v>
      </c>
      <c r="H976" s="9">
        <f t="shared" si="249"/>
        <v>100</v>
      </c>
    </row>
    <row r="977" spans="1:8" ht="31.5" x14ac:dyDescent="0.25">
      <c r="A977" s="171" t="s">
        <v>188</v>
      </c>
      <c r="B977" s="31" t="s">
        <v>329</v>
      </c>
      <c r="C977" s="31">
        <v>600</v>
      </c>
      <c r="D977" s="172" t="s">
        <v>25</v>
      </c>
      <c r="E977" s="172" t="s">
        <v>72</v>
      </c>
      <c r="F977" s="9">
        <f>'4 ведомст'!G106</f>
        <v>502.3</v>
      </c>
      <c r="G977" s="9">
        <f>'4 ведомст'!H106</f>
        <v>502.3</v>
      </c>
      <c r="H977" s="9">
        <f t="shared" si="249"/>
        <v>100</v>
      </c>
    </row>
    <row r="978" spans="1:8" s="27" customFormat="1" ht="47.25" x14ac:dyDescent="0.25">
      <c r="A978" s="23" t="s">
        <v>422</v>
      </c>
      <c r="B978" s="29" t="s">
        <v>326</v>
      </c>
      <c r="C978" s="29"/>
      <c r="D978" s="38"/>
      <c r="E978" s="38"/>
      <c r="F978" s="10">
        <f>SUM(F979)</f>
        <v>12000</v>
      </c>
      <c r="G978" s="10">
        <f t="shared" ref="G978" si="252">SUM(G979)</f>
        <v>12000</v>
      </c>
      <c r="H978" s="10">
        <f t="shared" si="249"/>
        <v>100</v>
      </c>
    </row>
    <row r="979" spans="1:8" ht="63" x14ac:dyDescent="0.25">
      <c r="A979" s="95" t="s">
        <v>593</v>
      </c>
      <c r="B979" s="31" t="s">
        <v>328</v>
      </c>
      <c r="C979" s="31"/>
      <c r="D979" s="96"/>
      <c r="E979" s="96"/>
      <c r="F979" s="9">
        <f>SUM(F980)</f>
        <v>12000</v>
      </c>
      <c r="G979" s="9">
        <f>SUM(G980)</f>
        <v>12000</v>
      </c>
      <c r="H979" s="9">
        <f t="shared" si="249"/>
        <v>100</v>
      </c>
    </row>
    <row r="980" spans="1:8" x14ac:dyDescent="0.25">
      <c r="A980" s="95" t="s">
        <v>31</v>
      </c>
      <c r="B980" s="31" t="s">
        <v>328</v>
      </c>
      <c r="C980" s="31">
        <v>300</v>
      </c>
      <c r="D980" s="96" t="s">
        <v>22</v>
      </c>
      <c r="E980" s="96" t="s">
        <v>42</v>
      </c>
      <c r="F980" s="9">
        <f>SUM('4 ведомст'!G677)</f>
        <v>12000</v>
      </c>
      <c r="G980" s="9">
        <f>SUM('4 ведомст'!H677)</f>
        <v>12000</v>
      </c>
      <c r="H980" s="9">
        <f t="shared" si="249"/>
        <v>100</v>
      </c>
    </row>
    <row r="981" spans="1:8" ht="47.25" x14ac:dyDescent="0.25">
      <c r="A981" s="23" t="s">
        <v>633</v>
      </c>
      <c r="B981" s="29" t="s">
        <v>554</v>
      </c>
      <c r="C981" s="4"/>
      <c r="D981" s="96"/>
      <c r="E981" s="96"/>
      <c r="F981" s="10">
        <f>SUM(F982)</f>
        <v>70</v>
      </c>
      <c r="G981" s="10">
        <f t="shared" ref="G981" si="253">SUM(G982)</f>
        <v>70</v>
      </c>
      <c r="H981" s="10">
        <f t="shared" si="249"/>
        <v>100</v>
      </c>
    </row>
    <row r="982" spans="1:8" x14ac:dyDescent="0.25">
      <c r="A982" s="95" t="s">
        <v>26</v>
      </c>
      <c r="B982" s="31" t="s">
        <v>555</v>
      </c>
      <c r="C982" s="4"/>
      <c r="D982" s="96"/>
      <c r="E982" s="96"/>
      <c r="F982" s="9">
        <f>SUM(F983)</f>
        <v>70</v>
      </c>
      <c r="G982" s="9">
        <f t="shared" ref="G982" si="254">SUM(G983)</f>
        <v>70</v>
      </c>
      <c r="H982" s="9">
        <f t="shared" si="249"/>
        <v>100</v>
      </c>
    </row>
    <row r="983" spans="1:8" ht="31.5" x14ac:dyDescent="0.25">
      <c r="A983" s="95" t="s">
        <v>40</v>
      </c>
      <c r="B983" s="31" t="s">
        <v>555</v>
      </c>
      <c r="C983" s="4" t="s">
        <v>69</v>
      </c>
      <c r="D983" s="96" t="s">
        <v>86</v>
      </c>
      <c r="E983" s="96" t="s">
        <v>139</v>
      </c>
      <c r="F983" s="9">
        <f>SUM('4 ведомст'!G1215)</f>
        <v>70</v>
      </c>
      <c r="G983" s="9">
        <f>SUM('4 ведомст'!H1215)</f>
        <v>70</v>
      </c>
      <c r="H983" s="9">
        <f t="shared" si="249"/>
        <v>100</v>
      </c>
    </row>
    <row r="984" spans="1:8" s="27" customFormat="1" ht="47.25" x14ac:dyDescent="0.25">
      <c r="A984" s="23" t="s">
        <v>511</v>
      </c>
      <c r="B984" s="29" t="s">
        <v>350</v>
      </c>
      <c r="C984" s="38"/>
      <c r="D984" s="38"/>
      <c r="E984" s="38"/>
      <c r="F984" s="10">
        <f>SUM(F985)</f>
        <v>1995.1</v>
      </c>
      <c r="G984" s="10">
        <f t="shared" ref="G984" si="255">SUM(G985)</f>
        <v>1978</v>
      </c>
      <c r="H984" s="10">
        <f t="shared" si="249"/>
        <v>99.142900105257894</v>
      </c>
    </row>
    <row r="985" spans="1:8" ht="31.5" x14ac:dyDescent="0.25">
      <c r="A985" s="95" t="s">
        <v>50</v>
      </c>
      <c r="B985" s="31" t="s">
        <v>351</v>
      </c>
      <c r="C985" s="96"/>
      <c r="D985" s="96"/>
      <c r="E985" s="96"/>
      <c r="F985" s="9">
        <f>SUM(F986)</f>
        <v>1995.1</v>
      </c>
      <c r="G985" s="9">
        <f t="shared" ref="G985" si="256">SUM(G986)</f>
        <v>1978</v>
      </c>
      <c r="H985" s="9">
        <f t="shared" si="249"/>
        <v>99.142900105257894</v>
      </c>
    </row>
    <row r="986" spans="1:8" ht="18" customHeight="1" x14ac:dyDescent="0.25">
      <c r="A986" s="95" t="s">
        <v>28</v>
      </c>
      <c r="B986" s="31" t="s">
        <v>352</v>
      </c>
      <c r="C986" s="96"/>
      <c r="D986" s="96"/>
      <c r="E986" s="96"/>
      <c r="F986" s="9">
        <f>SUM(F987)+F988</f>
        <v>1995.1</v>
      </c>
      <c r="G986" s="9">
        <f t="shared" ref="G986" si="257">SUM(G987)+G988</f>
        <v>1978</v>
      </c>
      <c r="H986" s="9">
        <f t="shared" si="249"/>
        <v>99.142900105257894</v>
      </c>
    </row>
    <row r="987" spans="1:8" ht="31.5" x14ac:dyDescent="0.25">
      <c r="A987" s="95" t="s">
        <v>188</v>
      </c>
      <c r="B987" s="31" t="s">
        <v>352</v>
      </c>
      <c r="C987" s="96" t="s">
        <v>95</v>
      </c>
      <c r="D987" s="96" t="s">
        <v>22</v>
      </c>
      <c r="E987" s="96" t="s">
        <v>42</v>
      </c>
      <c r="F987" s="9">
        <f>SUM('4 ведомст'!G681)+'4 ведомст'!G779</f>
        <v>1995.1</v>
      </c>
      <c r="G987" s="9">
        <f>SUM('4 ведомст'!H681)+'4 ведомст'!H779</f>
        <v>1978</v>
      </c>
      <c r="H987" s="9">
        <f t="shared" si="249"/>
        <v>99.142900105257894</v>
      </c>
    </row>
    <row r="988" spans="1:8" ht="31.5" hidden="1" x14ac:dyDescent="0.25">
      <c r="A988" s="95" t="s">
        <v>188</v>
      </c>
      <c r="B988" s="31" t="s">
        <v>352</v>
      </c>
      <c r="C988" s="96" t="s">
        <v>95</v>
      </c>
      <c r="D988" s="96" t="s">
        <v>22</v>
      </c>
      <c r="E988" s="96" t="s">
        <v>57</v>
      </c>
      <c r="F988" s="9">
        <f>SUM('4 ведомст'!G503)</f>
        <v>0</v>
      </c>
      <c r="G988" s="9">
        <f>SUM('4 ведомст'!H503)</f>
        <v>0</v>
      </c>
      <c r="H988" s="9" t="e">
        <f t="shared" si="249"/>
        <v>#DIV/0!</v>
      </c>
    </row>
    <row r="989" spans="1:8" ht="47.25" x14ac:dyDescent="0.25">
      <c r="A989" s="23" t="s">
        <v>526</v>
      </c>
      <c r="B989" s="29" t="s">
        <v>459</v>
      </c>
      <c r="C989" s="38"/>
      <c r="D989" s="38"/>
      <c r="E989" s="38"/>
      <c r="F989" s="10">
        <f>SUM(F990)</f>
        <v>1445.9</v>
      </c>
      <c r="G989" s="10">
        <f>SUM(G990)</f>
        <v>1445.9</v>
      </c>
      <c r="H989" s="10">
        <f t="shared" si="249"/>
        <v>100</v>
      </c>
    </row>
    <row r="990" spans="1:8" ht="47.25" x14ac:dyDescent="0.25">
      <c r="A990" s="95" t="s">
        <v>527</v>
      </c>
      <c r="B990" s="31" t="s">
        <v>760</v>
      </c>
      <c r="C990" s="96"/>
      <c r="D990" s="96"/>
      <c r="E990" s="96"/>
      <c r="F990" s="9">
        <f t="shared" ref="F990:G990" si="258">SUM(F991)</f>
        <v>1445.9</v>
      </c>
      <c r="G990" s="9">
        <f t="shared" si="258"/>
        <v>1445.9</v>
      </c>
      <c r="H990" s="9">
        <f t="shared" si="249"/>
        <v>100</v>
      </c>
    </row>
    <row r="991" spans="1:8" ht="31.5" x14ac:dyDescent="0.25">
      <c r="A991" s="34" t="s">
        <v>188</v>
      </c>
      <c r="B991" s="31" t="s">
        <v>760</v>
      </c>
      <c r="C991" s="96" t="s">
        <v>95</v>
      </c>
      <c r="D991" s="96" t="s">
        <v>8</v>
      </c>
      <c r="E991" s="96" t="s">
        <v>19</v>
      </c>
      <c r="F991" s="9">
        <f>SUM('4 ведомст'!G260)</f>
        <v>1445.9</v>
      </c>
      <c r="G991" s="9">
        <f>SUM('4 ведомст'!H260)</f>
        <v>1445.9</v>
      </c>
      <c r="H991" s="9">
        <f t="shared" si="249"/>
        <v>100</v>
      </c>
    </row>
    <row r="992" spans="1:8" ht="31.5" x14ac:dyDescent="0.25">
      <c r="A992" s="63" t="s">
        <v>456</v>
      </c>
      <c r="B992" s="29" t="s">
        <v>454</v>
      </c>
      <c r="C992" s="38"/>
      <c r="D992" s="38"/>
      <c r="E992" s="38"/>
      <c r="F992" s="10">
        <f>SUM(F993)</f>
        <v>16056.9</v>
      </c>
      <c r="G992" s="10">
        <f t="shared" ref="G992" si="259">SUM(G993)</f>
        <v>16026.6</v>
      </c>
      <c r="H992" s="10">
        <f t="shared" si="249"/>
        <v>99.811296078321476</v>
      </c>
    </row>
    <row r="993" spans="1:8" ht="31.5" x14ac:dyDescent="0.25">
      <c r="A993" s="95" t="s">
        <v>76</v>
      </c>
      <c r="B993" s="31" t="s">
        <v>455</v>
      </c>
      <c r="C993" s="96"/>
      <c r="D993" s="96"/>
      <c r="E993" s="96"/>
      <c r="F993" s="9">
        <f>SUM(F994:F995)</f>
        <v>16056.9</v>
      </c>
      <c r="G993" s="9">
        <f t="shared" ref="G993" si="260">SUM(G994:G995)</f>
        <v>16026.6</v>
      </c>
      <c r="H993" s="9">
        <f t="shared" si="249"/>
        <v>99.811296078321476</v>
      </c>
    </row>
    <row r="994" spans="1:8" ht="31.5" x14ac:dyDescent="0.25">
      <c r="A994" s="2" t="s">
        <v>40</v>
      </c>
      <c r="B994" s="31" t="s">
        <v>455</v>
      </c>
      <c r="C994" s="96" t="s">
        <v>69</v>
      </c>
      <c r="D994" s="96" t="s">
        <v>25</v>
      </c>
      <c r="E994" s="96" t="s">
        <v>72</v>
      </c>
      <c r="F994" s="9">
        <f>SUM('4 ведомст'!G109)</f>
        <v>16056.9</v>
      </c>
      <c r="G994" s="9">
        <f>SUM('4 ведомст'!H109)</f>
        <v>16026.6</v>
      </c>
      <c r="H994" s="9">
        <f t="shared" si="249"/>
        <v>99.811296078321476</v>
      </c>
    </row>
    <row r="995" spans="1:8" ht="31.5" hidden="1" x14ac:dyDescent="0.25">
      <c r="A995" s="95" t="s">
        <v>40</v>
      </c>
      <c r="B995" s="31" t="s">
        <v>455</v>
      </c>
      <c r="C995" s="31">
        <v>200</v>
      </c>
      <c r="D995" s="96" t="s">
        <v>86</v>
      </c>
      <c r="E995" s="96" t="s">
        <v>136</v>
      </c>
      <c r="F995" s="9">
        <f>SUM('4 ведомст'!G460)</f>
        <v>0</v>
      </c>
      <c r="G995" s="9">
        <f>SUM('4 ведомст'!H460)</f>
        <v>0</v>
      </c>
      <c r="H995" s="9" t="e">
        <f t="shared" si="249"/>
        <v>#DIV/0!</v>
      </c>
    </row>
    <row r="996" spans="1:8" ht="47.25" x14ac:dyDescent="0.25">
      <c r="A996" s="23" t="s">
        <v>583</v>
      </c>
      <c r="B996" s="29" t="s">
        <v>584</v>
      </c>
      <c r="C996" s="31"/>
      <c r="D996" s="96"/>
      <c r="E996" s="96"/>
      <c r="F996" s="10">
        <f>SUM(F997+F1001)</f>
        <v>5413</v>
      </c>
      <c r="G996" s="10">
        <f t="shared" ref="G996" si="261">SUM(G997+G1001)</f>
        <v>5413</v>
      </c>
      <c r="H996" s="10">
        <f t="shared" si="249"/>
        <v>100</v>
      </c>
    </row>
    <row r="997" spans="1:8" ht="31.5" x14ac:dyDescent="0.25">
      <c r="A997" s="95" t="s">
        <v>373</v>
      </c>
      <c r="B997" s="31" t="s">
        <v>585</v>
      </c>
      <c r="C997" s="31"/>
      <c r="D997" s="96"/>
      <c r="E997" s="96"/>
      <c r="F997" s="9">
        <f>SUM(F998+F999)+F1000</f>
        <v>5233</v>
      </c>
      <c r="G997" s="9">
        <f t="shared" ref="G997" si="262">SUM(G998+G999)+G1000</f>
        <v>5233</v>
      </c>
      <c r="H997" s="9">
        <f t="shared" si="249"/>
        <v>100</v>
      </c>
    </row>
    <row r="998" spans="1:8" ht="63" x14ac:dyDescent="0.25">
      <c r="A998" s="2" t="s">
        <v>39</v>
      </c>
      <c r="B998" s="31" t="s">
        <v>585</v>
      </c>
      <c r="C998" s="31">
        <v>100</v>
      </c>
      <c r="D998" s="96" t="s">
        <v>25</v>
      </c>
      <c r="E998" s="96" t="s">
        <v>8</v>
      </c>
      <c r="F998" s="9">
        <f>SUM('4 ведомст'!G54)</f>
        <v>4830.6000000000004</v>
      </c>
      <c r="G998" s="9">
        <f>SUM('4 ведомст'!H54)</f>
        <v>4830.6000000000004</v>
      </c>
      <c r="H998" s="9">
        <f t="shared" si="249"/>
        <v>100</v>
      </c>
    </row>
    <row r="999" spans="1:8" ht="31.5" x14ac:dyDescent="0.25">
      <c r="A999" s="95" t="s">
        <v>40</v>
      </c>
      <c r="B999" s="31" t="s">
        <v>751</v>
      </c>
      <c r="C999" s="31">
        <v>200</v>
      </c>
      <c r="D999" s="96" t="s">
        <v>25</v>
      </c>
      <c r="E999" s="96" t="s">
        <v>8</v>
      </c>
      <c r="F999" s="9">
        <f>SUM('4 ведомст'!G55)</f>
        <v>402.4</v>
      </c>
      <c r="G999" s="9">
        <f>SUM('4 ведомст'!H55)</f>
        <v>402.4</v>
      </c>
      <c r="H999" s="9">
        <f t="shared" si="249"/>
        <v>100</v>
      </c>
    </row>
    <row r="1000" spans="1:8" ht="31.5" x14ac:dyDescent="0.25">
      <c r="A1000" s="95" t="s">
        <v>40</v>
      </c>
      <c r="B1000" s="31" t="s">
        <v>751</v>
      </c>
      <c r="C1000" s="31">
        <v>200</v>
      </c>
      <c r="D1000" s="96" t="s">
        <v>86</v>
      </c>
      <c r="E1000" s="96" t="s">
        <v>136</v>
      </c>
      <c r="F1000" s="9">
        <f>SUM('4 ведомст'!G465)</f>
        <v>0</v>
      </c>
      <c r="G1000" s="9">
        <f>SUM('4 ведомст'!H465)</f>
        <v>0</v>
      </c>
      <c r="H1000" s="9"/>
    </row>
    <row r="1001" spans="1:8" ht="31.5" x14ac:dyDescent="0.25">
      <c r="A1001" s="95" t="s">
        <v>76</v>
      </c>
      <c r="B1001" s="31" t="s">
        <v>586</v>
      </c>
      <c r="C1001" s="31"/>
      <c r="D1001" s="96"/>
      <c r="E1001" s="96"/>
      <c r="F1001" s="9">
        <f>SUM(F1002:F1003)</f>
        <v>180</v>
      </c>
      <c r="G1001" s="9">
        <f>SUM(G1002:G1003)</f>
        <v>180</v>
      </c>
      <c r="H1001" s="9">
        <f t="shared" si="249"/>
        <v>100</v>
      </c>
    </row>
    <row r="1002" spans="1:8" ht="31.5" x14ac:dyDescent="0.25">
      <c r="A1002" s="95" t="s">
        <v>40</v>
      </c>
      <c r="B1002" s="31" t="s">
        <v>586</v>
      </c>
      <c r="C1002" s="31">
        <v>200</v>
      </c>
      <c r="D1002" s="96" t="s">
        <v>25</v>
      </c>
      <c r="E1002" s="96">
        <v>13</v>
      </c>
      <c r="F1002" s="9">
        <f>SUM('4 ведомст'!G112)</f>
        <v>180</v>
      </c>
      <c r="G1002" s="9">
        <f>SUM('4 ведомст'!H112)</f>
        <v>180</v>
      </c>
      <c r="H1002" s="9">
        <f t="shared" si="249"/>
        <v>100</v>
      </c>
    </row>
    <row r="1003" spans="1:8" x14ac:dyDescent="0.25">
      <c r="A1003" s="95" t="s">
        <v>31</v>
      </c>
      <c r="B1003" s="31" t="s">
        <v>586</v>
      </c>
      <c r="C1003" s="31">
        <v>300</v>
      </c>
      <c r="D1003" s="96" t="s">
        <v>25</v>
      </c>
      <c r="E1003" s="96">
        <v>13</v>
      </c>
      <c r="F1003" s="9">
        <f>SUM('4 ведомст'!G113)</f>
        <v>0</v>
      </c>
      <c r="G1003" s="9">
        <f>SUM('4 ведомст'!H113)</f>
        <v>0</v>
      </c>
      <c r="H1003" s="9"/>
    </row>
    <row r="1004" spans="1:8" s="27" customFormat="1" x14ac:dyDescent="0.25">
      <c r="A1004" s="23" t="s">
        <v>157</v>
      </c>
      <c r="B1004" s="24" t="s">
        <v>158</v>
      </c>
      <c r="C1004" s="24"/>
      <c r="D1004" s="24"/>
      <c r="E1004" s="24"/>
      <c r="F1004" s="26">
        <f>SUM(F1005+F1011+F1035+F1046+F1015+F1020+F1022+F1025+F1027)+F1042+F1037+F1013+F1007+F1009+F1044+F1049</f>
        <v>73206.799999999988</v>
      </c>
      <c r="G1004" s="26">
        <f>SUM(G1005+G1011+G1035+G1046+G1015+G1020+G1022+G1025+G1027)+G1042+G1037+G1013+G1007+G1009+G1044+G1049</f>
        <v>52279.4</v>
      </c>
      <c r="H1004" s="10">
        <f t="shared" si="249"/>
        <v>71.413311331734221</v>
      </c>
    </row>
    <row r="1005" spans="1:8" ht="31.5" hidden="1" x14ac:dyDescent="0.25">
      <c r="A1005" s="95" t="s">
        <v>594</v>
      </c>
      <c r="B1005" s="31" t="s">
        <v>166</v>
      </c>
      <c r="C1005" s="31"/>
      <c r="D1005" s="96"/>
      <c r="E1005" s="96"/>
      <c r="F1005" s="9">
        <f>SUM(F1006)</f>
        <v>0</v>
      </c>
      <c r="G1005" s="9">
        <f>SUM(G1006)</f>
        <v>0</v>
      </c>
      <c r="H1005" s="9"/>
    </row>
    <row r="1006" spans="1:8" hidden="1" x14ac:dyDescent="0.25">
      <c r="A1006" s="95" t="s">
        <v>17</v>
      </c>
      <c r="B1006" s="31" t="s">
        <v>166</v>
      </c>
      <c r="C1006" s="31">
        <v>800</v>
      </c>
      <c r="D1006" s="96">
        <v>10</v>
      </c>
      <c r="E1006" s="96" t="s">
        <v>57</v>
      </c>
      <c r="F1006" s="9">
        <f>SUM('4 ведомст'!G557)</f>
        <v>0</v>
      </c>
      <c r="G1006" s="9">
        <f>SUM('4 ведомст'!H557)</f>
        <v>0</v>
      </c>
      <c r="H1006" s="9"/>
    </row>
    <row r="1007" spans="1:8" ht="47.25" x14ac:dyDescent="0.25">
      <c r="A1007" s="95" t="s">
        <v>595</v>
      </c>
      <c r="B1007" s="31" t="s">
        <v>165</v>
      </c>
      <c r="C1007" s="31"/>
      <c r="D1007" s="96"/>
      <c r="E1007" s="96"/>
      <c r="F1007" s="9">
        <f>SUM(F1008)</f>
        <v>1898.2</v>
      </c>
      <c r="G1007" s="9">
        <f t="shared" ref="G1007" si="263">SUM(G1008)</f>
        <v>0</v>
      </c>
      <c r="H1007" s="9">
        <f t="shared" si="249"/>
        <v>0</v>
      </c>
    </row>
    <row r="1008" spans="1:8" x14ac:dyDescent="0.25">
      <c r="A1008" s="95" t="s">
        <v>17</v>
      </c>
      <c r="B1008" s="31" t="s">
        <v>165</v>
      </c>
      <c r="C1008" s="31">
        <v>800</v>
      </c>
      <c r="D1008" s="96" t="s">
        <v>25</v>
      </c>
      <c r="E1008" s="96" t="s">
        <v>72</v>
      </c>
      <c r="F1008" s="9">
        <f>SUM('4 ведомст'!G542)</f>
        <v>1898.2</v>
      </c>
      <c r="G1008" s="9">
        <f>SUM('4 ведомст'!H542)</f>
        <v>0</v>
      </c>
      <c r="H1008" s="9">
        <f t="shared" si="249"/>
        <v>0</v>
      </c>
    </row>
    <row r="1009" spans="1:9" x14ac:dyDescent="0.25">
      <c r="A1009" s="95" t="s">
        <v>724</v>
      </c>
      <c r="B1009" s="96" t="s">
        <v>723</v>
      </c>
      <c r="C1009" s="31"/>
      <c r="D1009" s="96"/>
      <c r="E1009" s="96"/>
      <c r="F1009" s="9">
        <f>SUM(F1010)</f>
        <v>16759.8</v>
      </c>
      <c r="G1009" s="9">
        <f t="shared" ref="G1009" si="264">SUM(G1010)</f>
        <v>0</v>
      </c>
      <c r="H1009" s="9">
        <f t="shared" si="249"/>
        <v>0</v>
      </c>
    </row>
    <row r="1010" spans="1:9" x14ac:dyDescent="0.25">
      <c r="A1010" s="95" t="s">
        <v>17</v>
      </c>
      <c r="B1010" s="96" t="s">
        <v>723</v>
      </c>
      <c r="C1010" s="31">
        <v>800</v>
      </c>
      <c r="D1010" s="96" t="s">
        <v>57</v>
      </c>
      <c r="E1010" s="96" t="s">
        <v>136</v>
      </c>
      <c r="F1010" s="9">
        <f>SUM('4 ведомст'!G547)</f>
        <v>16759.8</v>
      </c>
      <c r="G1010" s="9">
        <f>SUM('4 ведомст'!H547)</f>
        <v>0</v>
      </c>
      <c r="H1010" s="9">
        <f t="shared" si="249"/>
        <v>0</v>
      </c>
    </row>
    <row r="1011" spans="1:9" x14ac:dyDescent="0.25">
      <c r="A1011" s="95" t="s">
        <v>614</v>
      </c>
      <c r="B1011" s="96" t="s">
        <v>161</v>
      </c>
      <c r="C1011" s="31"/>
      <c r="D1011" s="96"/>
      <c r="E1011" s="96"/>
      <c r="F1011" s="9">
        <f>SUM(F1012)</f>
        <v>1707.8</v>
      </c>
      <c r="G1011" s="9">
        <f>SUM(G1012)</f>
        <v>0</v>
      </c>
      <c r="H1011" s="9">
        <f t="shared" si="249"/>
        <v>0</v>
      </c>
    </row>
    <row r="1012" spans="1:9" x14ac:dyDescent="0.25">
      <c r="A1012" s="95" t="s">
        <v>17</v>
      </c>
      <c r="B1012" s="96" t="s">
        <v>161</v>
      </c>
      <c r="C1012" s="31">
        <v>800</v>
      </c>
      <c r="D1012" s="96" t="s">
        <v>25</v>
      </c>
      <c r="E1012" s="96" t="s">
        <v>137</v>
      </c>
      <c r="F1012" s="9">
        <f>SUM('4 ведомст'!G529)</f>
        <v>1707.8</v>
      </c>
      <c r="G1012" s="9">
        <f>SUM('4 ведомст'!H529)</f>
        <v>0</v>
      </c>
      <c r="H1012" s="9">
        <f t="shared" si="249"/>
        <v>0</v>
      </c>
    </row>
    <row r="1013" spans="1:9" ht="31.5" x14ac:dyDescent="0.25">
      <c r="A1013" s="2" t="s">
        <v>258</v>
      </c>
      <c r="B1013" s="4" t="s">
        <v>259</v>
      </c>
      <c r="C1013" s="4"/>
      <c r="D1013" s="4"/>
      <c r="E1013" s="4"/>
      <c r="F1013" s="7">
        <f t="shared" ref="F1013:G1013" si="265">SUM(F1014)</f>
        <v>500</v>
      </c>
      <c r="G1013" s="7">
        <f t="shared" si="265"/>
        <v>0</v>
      </c>
      <c r="H1013" s="9">
        <f t="shared" si="249"/>
        <v>0</v>
      </c>
    </row>
    <row r="1014" spans="1:9" ht="31.5" x14ac:dyDescent="0.25">
      <c r="A1014" s="2" t="s">
        <v>40</v>
      </c>
      <c r="B1014" s="4" t="s">
        <v>259</v>
      </c>
      <c r="C1014" s="4" t="s">
        <v>69</v>
      </c>
      <c r="D1014" s="4" t="s">
        <v>42</v>
      </c>
      <c r="E1014" s="4" t="s">
        <v>22</v>
      </c>
      <c r="F1014" s="7">
        <f>SUM('4 ведомст'!G163)</f>
        <v>500</v>
      </c>
      <c r="G1014" s="7">
        <f>SUM('4 ведомст'!H163)</f>
        <v>0</v>
      </c>
      <c r="H1014" s="9">
        <f t="shared" si="249"/>
        <v>0</v>
      </c>
    </row>
    <row r="1015" spans="1:9" x14ac:dyDescent="0.25">
      <c r="A1015" s="95" t="s">
        <v>59</v>
      </c>
      <c r="B1015" s="4" t="s">
        <v>79</v>
      </c>
      <c r="C1015" s="4"/>
      <c r="D1015" s="4"/>
      <c r="E1015" s="4"/>
      <c r="F1015" s="7">
        <f>SUM(F1016+F1018)+F1019+F1017</f>
        <v>22836.1</v>
      </c>
      <c r="G1015" s="7">
        <f t="shared" ref="G1015" si="266">SUM(G1016+G1018)+G1019+G1017</f>
        <v>22812.6</v>
      </c>
      <c r="H1015" s="9">
        <f t="shared" si="249"/>
        <v>99.897092761023117</v>
      </c>
      <c r="I1015" s="28"/>
    </row>
    <row r="1016" spans="1:9" ht="63" x14ac:dyDescent="0.25">
      <c r="A1016" s="95" t="s">
        <v>39</v>
      </c>
      <c r="B1016" s="4" t="s">
        <v>79</v>
      </c>
      <c r="C1016" s="4" t="s">
        <v>67</v>
      </c>
      <c r="D1016" s="4" t="s">
        <v>25</v>
      </c>
      <c r="E1016" s="4" t="s">
        <v>42</v>
      </c>
      <c r="F1016" s="7">
        <f>SUM('4 ведомст'!G12)</f>
        <v>22824.6</v>
      </c>
      <c r="G1016" s="7">
        <f>SUM('4 ведомст'!H12)</f>
        <v>22801.1</v>
      </c>
      <c r="H1016" s="9">
        <f t="shared" si="249"/>
        <v>99.897040911998459</v>
      </c>
    </row>
    <row r="1017" spans="1:9" ht="63" hidden="1" x14ac:dyDescent="0.25">
      <c r="A1017" s="95" t="s">
        <v>39</v>
      </c>
      <c r="B1017" s="4" t="s">
        <v>79</v>
      </c>
      <c r="C1017" s="4" t="s">
        <v>67</v>
      </c>
      <c r="D1017" s="4" t="s">
        <v>42</v>
      </c>
      <c r="E1017" s="4" t="s">
        <v>8</v>
      </c>
      <c r="F1017" s="7">
        <f>SUM('4 ведомст'!G122)</f>
        <v>0</v>
      </c>
      <c r="G1017" s="7">
        <f>SUM('4 ведомст'!H122)</f>
        <v>0</v>
      </c>
      <c r="H1017" s="9" t="e">
        <f t="shared" si="249"/>
        <v>#DIV/0!</v>
      </c>
    </row>
    <row r="1018" spans="1:9" x14ac:dyDescent="0.25">
      <c r="A1018" s="95" t="s">
        <v>68</v>
      </c>
      <c r="B1018" s="4" t="s">
        <v>79</v>
      </c>
      <c r="C1018" s="4" t="s">
        <v>69</v>
      </c>
      <c r="D1018" s="4" t="s">
        <v>25</v>
      </c>
      <c r="E1018" s="4" t="s">
        <v>42</v>
      </c>
      <c r="F1018" s="9">
        <f>SUM('4 ведомст'!G13)</f>
        <v>9.1999999999999993</v>
      </c>
      <c r="G1018" s="9">
        <f>SUM('4 ведомст'!H13)</f>
        <v>9.1999999999999993</v>
      </c>
      <c r="H1018" s="9">
        <f t="shared" si="249"/>
        <v>100</v>
      </c>
    </row>
    <row r="1019" spans="1:9" x14ac:dyDescent="0.25">
      <c r="A1019" s="95" t="s">
        <v>31</v>
      </c>
      <c r="B1019" s="4" t="s">
        <v>79</v>
      </c>
      <c r="C1019" s="4" t="s">
        <v>77</v>
      </c>
      <c r="D1019" s="4" t="s">
        <v>25</v>
      </c>
      <c r="E1019" s="4" t="s">
        <v>42</v>
      </c>
      <c r="F1019" s="9">
        <f>SUM('4 ведомст'!G14)</f>
        <v>2.2999999999999998</v>
      </c>
      <c r="G1019" s="9">
        <f>SUM('4 ведомст'!H14)</f>
        <v>2.2999999999999998</v>
      </c>
      <c r="H1019" s="9">
        <f t="shared" si="249"/>
        <v>100</v>
      </c>
    </row>
    <row r="1020" spans="1:9" x14ac:dyDescent="0.25">
      <c r="A1020" s="95" t="s">
        <v>70</v>
      </c>
      <c r="B1020" s="4" t="s">
        <v>80</v>
      </c>
      <c r="C1020" s="4"/>
      <c r="D1020" s="4"/>
      <c r="E1020" s="4"/>
      <c r="F1020" s="7">
        <f>SUM(F1021)</f>
        <v>3462.5</v>
      </c>
      <c r="G1020" s="7">
        <f>SUM(G1021)</f>
        <v>3462.5</v>
      </c>
      <c r="H1020" s="9">
        <f t="shared" si="249"/>
        <v>100</v>
      </c>
    </row>
    <row r="1021" spans="1:9" ht="63" x14ac:dyDescent="0.25">
      <c r="A1021" s="95" t="s">
        <v>39</v>
      </c>
      <c r="B1021" s="4" t="s">
        <v>80</v>
      </c>
      <c r="C1021" s="4" t="s">
        <v>67</v>
      </c>
      <c r="D1021" s="4" t="s">
        <v>25</v>
      </c>
      <c r="E1021" s="4" t="s">
        <v>42</v>
      </c>
      <c r="F1021" s="7">
        <f>SUM('4 ведомст'!G16)</f>
        <v>3462.5</v>
      </c>
      <c r="G1021" s="7">
        <f>SUM('4 ведомст'!H16)</f>
        <v>3462.5</v>
      </c>
      <c r="H1021" s="9">
        <f t="shared" si="249"/>
        <v>100</v>
      </c>
    </row>
    <row r="1022" spans="1:9" x14ac:dyDescent="0.25">
      <c r="A1022" s="95" t="s">
        <v>73</v>
      </c>
      <c r="B1022" s="4" t="s">
        <v>81</v>
      </c>
      <c r="C1022" s="4"/>
      <c r="D1022" s="4"/>
      <c r="E1022" s="4"/>
      <c r="F1022" s="9">
        <f>SUM(F1023:F1024)</f>
        <v>435.6</v>
      </c>
      <c r="G1022" s="9">
        <f>SUM(G1023:G1024)</f>
        <v>411.9</v>
      </c>
      <c r="H1022" s="9">
        <f t="shared" si="249"/>
        <v>94.559228650137726</v>
      </c>
    </row>
    <row r="1023" spans="1:9" ht="31.5" x14ac:dyDescent="0.25">
      <c r="A1023" s="95" t="s">
        <v>40</v>
      </c>
      <c r="B1023" s="4" t="s">
        <v>81</v>
      </c>
      <c r="C1023" s="4" t="s">
        <v>69</v>
      </c>
      <c r="D1023" s="4" t="s">
        <v>25</v>
      </c>
      <c r="E1023" s="4" t="s">
        <v>72</v>
      </c>
      <c r="F1023" s="9">
        <f>SUM('4 ведомст'!G20)</f>
        <v>426.6</v>
      </c>
      <c r="G1023" s="9">
        <f>SUM('4 ведомст'!H20)</f>
        <v>403</v>
      </c>
      <c r="H1023" s="9">
        <f t="shared" si="249"/>
        <v>94.467885607126107</v>
      </c>
    </row>
    <row r="1024" spans="1:9" x14ac:dyDescent="0.25">
      <c r="A1024" s="95" t="s">
        <v>17</v>
      </c>
      <c r="B1024" s="4" t="s">
        <v>81</v>
      </c>
      <c r="C1024" s="4" t="s">
        <v>74</v>
      </c>
      <c r="D1024" s="4" t="s">
        <v>25</v>
      </c>
      <c r="E1024" s="4" t="s">
        <v>72</v>
      </c>
      <c r="F1024" s="9">
        <f>SUM('4 ведомст'!G21)</f>
        <v>9</v>
      </c>
      <c r="G1024" s="9">
        <f>SUM('4 ведомст'!H21)</f>
        <v>8.9</v>
      </c>
      <c r="H1024" s="9">
        <f t="shared" si="249"/>
        <v>98.888888888888886</v>
      </c>
    </row>
    <row r="1025" spans="1:8" ht="31.5" x14ac:dyDescent="0.25">
      <c r="A1025" s="95" t="s">
        <v>75</v>
      </c>
      <c r="B1025" s="4" t="s">
        <v>82</v>
      </c>
      <c r="C1025" s="4"/>
      <c r="D1025" s="4"/>
      <c r="E1025" s="4"/>
      <c r="F1025" s="9">
        <f>SUM(F1026)</f>
        <v>400.7</v>
      </c>
      <c r="G1025" s="9">
        <f>SUM(G1026)</f>
        <v>396.3</v>
      </c>
      <c r="H1025" s="9">
        <f t="shared" si="249"/>
        <v>98.901921637135018</v>
      </c>
    </row>
    <row r="1026" spans="1:8" ht="31.5" x14ac:dyDescent="0.25">
      <c r="A1026" s="95" t="s">
        <v>40</v>
      </c>
      <c r="B1026" s="4" t="s">
        <v>82</v>
      </c>
      <c r="C1026" s="4" t="s">
        <v>69</v>
      </c>
      <c r="D1026" s="4" t="s">
        <v>25</v>
      </c>
      <c r="E1026" s="4" t="s">
        <v>72</v>
      </c>
      <c r="F1026" s="9">
        <f>SUM('4 ведомст'!G23)</f>
        <v>400.7</v>
      </c>
      <c r="G1026" s="9">
        <f>SUM('4 ведомст'!H23)</f>
        <v>396.3</v>
      </c>
      <c r="H1026" s="9">
        <f t="shared" si="249"/>
        <v>98.901921637135018</v>
      </c>
    </row>
    <row r="1027" spans="1:8" ht="31.5" x14ac:dyDescent="0.25">
      <c r="A1027" s="95" t="s">
        <v>76</v>
      </c>
      <c r="B1027" s="4" t="s">
        <v>83</v>
      </c>
      <c r="C1027" s="4"/>
      <c r="D1027" s="4"/>
      <c r="E1027" s="4"/>
      <c r="F1027" s="7">
        <f>SUM(F1028:F1034)</f>
        <v>17795.099999999999</v>
      </c>
      <c r="G1027" s="7">
        <f>SUM(G1028:G1034)</f>
        <v>17785.099999999999</v>
      </c>
      <c r="H1027" s="9">
        <f t="shared" si="249"/>
        <v>99.943804755241615</v>
      </c>
    </row>
    <row r="1028" spans="1:8" ht="31.5" x14ac:dyDescent="0.25">
      <c r="A1028" s="95" t="s">
        <v>40</v>
      </c>
      <c r="B1028" s="4" t="s">
        <v>83</v>
      </c>
      <c r="C1028" s="4" t="s">
        <v>69</v>
      </c>
      <c r="D1028" s="4" t="s">
        <v>25</v>
      </c>
      <c r="E1028" s="4" t="s">
        <v>72</v>
      </c>
      <c r="F1028" s="7">
        <f>SUM('4 ведомст'!G25)</f>
        <v>3202.1</v>
      </c>
      <c r="G1028" s="7">
        <f>SUM('4 ведомст'!H25)</f>
        <v>3144.4</v>
      </c>
      <c r="H1028" s="9">
        <f t="shared" si="249"/>
        <v>98.198057524749387</v>
      </c>
    </row>
    <row r="1029" spans="1:8" x14ac:dyDescent="0.25">
      <c r="A1029" s="95" t="s">
        <v>31</v>
      </c>
      <c r="B1029" s="4" t="s">
        <v>83</v>
      </c>
      <c r="C1029" s="4" t="s">
        <v>77</v>
      </c>
      <c r="D1029" s="4" t="s">
        <v>25</v>
      </c>
      <c r="E1029" s="4" t="s">
        <v>72</v>
      </c>
      <c r="F1029" s="7">
        <f>SUM('4 ведомст'!G26)</f>
        <v>1317.7</v>
      </c>
      <c r="G1029" s="7">
        <f>SUM('4 ведомст'!H26)</f>
        <v>1317.7</v>
      </c>
      <c r="H1029" s="9">
        <f t="shared" si="249"/>
        <v>100</v>
      </c>
    </row>
    <row r="1030" spans="1:8" ht="31.5" x14ac:dyDescent="0.25">
      <c r="A1030" s="2" t="s">
        <v>224</v>
      </c>
      <c r="B1030" s="4" t="s">
        <v>83</v>
      </c>
      <c r="C1030" s="4" t="s">
        <v>205</v>
      </c>
      <c r="D1030" s="4" t="s">
        <v>25</v>
      </c>
      <c r="E1030" s="4" t="s">
        <v>72</v>
      </c>
      <c r="F1030" s="7">
        <f>'4 ведомст'!G116</f>
        <v>4048</v>
      </c>
      <c r="G1030" s="7">
        <f>'4 ведомст'!H116</f>
        <v>4048</v>
      </c>
      <c r="H1030" s="9">
        <f t="shared" si="249"/>
        <v>100</v>
      </c>
    </row>
    <row r="1031" spans="1:8" x14ac:dyDescent="0.25">
      <c r="A1031" s="95" t="s">
        <v>17</v>
      </c>
      <c r="B1031" s="4" t="s">
        <v>83</v>
      </c>
      <c r="C1031" s="4" t="s">
        <v>74</v>
      </c>
      <c r="D1031" s="4" t="s">
        <v>25</v>
      </c>
      <c r="E1031" s="4" t="s">
        <v>72</v>
      </c>
      <c r="F1031" s="7">
        <f>SUM('4 ведомст'!G27+'4 ведомст'!G117)</f>
        <v>6664.2</v>
      </c>
      <c r="G1031" s="7">
        <f>SUM('4 ведомст'!H27+'4 ведомст'!H117)</f>
        <v>6711.9</v>
      </c>
      <c r="H1031" s="9">
        <f t="shared" ref="H1031:H1052" si="267">G1031/F1031*100</f>
        <v>100.71576483298821</v>
      </c>
    </row>
    <row r="1032" spans="1:8" x14ac:dyDescent="0.25">
      <c r="A1032" s="152" t="s">
        <v>17</v>
      </c>
      <c r="B1032" s="4" t="s">
        <v>83</v>
      </c>
      <c r="C1032" s="4" t="s">
        <v>74</v>
      </c>
      <c r="D1032" s="4" t="s">
        <v>8</v>
      </c>
      <c r="E1032" s="4" t="s">
        <v>10</v>
      </c>
      <c r="F1032" s="7">
        <f>SUM('4 ведомст'!G193)</f>
        <v>2548.1</v>
      </c>
      <c r="G1032" s="7">
        <f>SUM('4 ведомст'!H193)</f>
        <v>2548.1</v>
      </c>
      <c r="H1032" s="9">
        <f t="shared" si="267"/>
        <v>100</v>
      </c>
    </row>
    <row r="1033" spans="1:8" x14ac:dyDescent="0.25">
      <c r="A1033" s="171" t="s">
        <v>17</v>
      </c>
      <c r="B1033" s="4" t="s">
        <v>83</v>
      </c>
      <c r="C1033" s="4" t="s">
        <v>74</v>
      </c>
      <c r="D1033" s="4" t="s">
        <v>136</v>
      </c>
      <c r="E1033" s="4" t="s">
        <v>42</v>
      </c>
      <c r="F1033" s="7">
        <f>'4 ведомст'!G392</f>
        <v>15</v>
      </c>
      <c r="G1033" s="7">
        <f>'4 ведомст'!H392</f>
        <v>15</v>
      </c>
      <c r="H1033" s="9">
        <f t="shared" si="267"/>
        <v>100</v>
      </c>
    </row>
    <row r="1034" spans="1:8" ht="31.5" hidden="1" x14ac:dyDescent="0.25">
      <c r="A1034" s="95" t="s">
        <v>40</v>
      </c>
      <c r="B1034" s="4" t="s">
        <v>83</v>
      </c>
      <c r="C1034" s="4" t="s">
        <v>69</v>
      </c>
      <c r="D1034" s="4" t="s">
        <v>86</v>
      </c>
      <c r="E1034" s="4" t="s">
        <v>136</v>
      </c>
      <c r="F1034" s="7">
        <f>SUM('4 ведомст'!G32)</f>
        <v>0</v>
      </c>
      <c r="G1034" s="7">
        <f>SUM('4 ведомст'!H32)</f>
        <v>0</v>
      </c>
      <c r="H1034" s="9" t="e">
        <f t="shared" si="267"/>
        <v>#DIV/0!</v>
      </c>
    </row>
    <row r="1035" spans="1:8" ht="47.25" x14ac:dyDescent="0.25">
      <c r="A1035" s="95" t="s">
        <v>174</v>
      </c>
      <c r="B1035" s="96" t="s">
        <v>372</v>
      </c>
      <c r="C1035" s="96"/>
      <c r="D1035" s="96"/>
      <c r="E1035" s="96"/>
      <c r="F1035" s="9">
        <f>SUM(F1036)</f>
        <v>12.1</v>
      </c>
      <c r="G1035" s="9">
        <f>SUM(G1036)</f>
        <v>12.1</v>
      </c>
      <c r="H1035" s="9">
        <f t="shared" si="267"/>
        <v>100</v>
      </c>
    </row>
    <row r="1036" spans="1:8" x14ac:dyDescent="0.25">
      <c r="A1036" s="95" t="s">
        <v>68</v>
      </c>
      <c r="B1036" s="96" t="s">
        <v>372</v>
      </c>
      <c r="C1036" s="96" t="s">
        <v>69</v>
      </c>
      <c r="D1036" s="96" t="s">
        <v>25</v>
      </c>
      <c r="E1036" s="96" t="s">
        <v>136</v>
      </c>
      <c r="F1036" s="9">
        <f>SUM('4 ведомст'!G65)</f>
        <v>12.1</v>
      </c>
      <c r="G1036" s="9">
        <f>SUM('4 ведомст'!H65)</f>
        <v>12.1</v>
      </c>
      <c r="H1036" s="9">
        <f t="shared" si="267"/>
        <v>100</v>
      </c>
    </row>
    <row r="1037" spans="1:8" ht="31.5" x14ac:dyDescent="0.25">
      <c r="A1037" s="95" t="s">
        <v>190</v>
      </c>
      <c r="B1037" s="96" t="s">
        <v>460</v>
      </c>
      <c r="C1037" s="96"/>
      <c r="D1037" s="96"/>
      <c r="E1037" s="96"/>
      <c r="F1037" s="9">
        <f>SUM(F1038:F1041)</f>
        <v>5581.7</v>
      </c>
      <c r="G1037" s="9">
        <f>SUM(G1038:G1041)</f>
        <v>5581.7</v>
      </c>
      <c r="H1037" s="9">
        <f t="shared" si="267"/>
        <v>100</v>
      </c>
    </row>
    <row r="1038" spans="1:8" ht="63" x14ac:dyDescent="0.25">
      <c r="A1038" s="2" t="s">
        <v>39</v>
      </c>
      <c r="B1038" s="96" t="s">
        <v>460</v>
      </c>
      <c r="C1038" s="96" t="s">
        <v>67</v>
      </c>
      <c r="D1038" s="96" t="s">
        <v>42</v>
      </c>
      <c r="E1038" s="96" t="s">
        <v>8</v>
      </c>
      <c r="F1038" s="9">
        <f>SUM('4 ведомст'!G124)</f>
        <v>4886.8</v>
      </c>
      <c r="G1038" s="9">
        <f>SUM('4 ведомст'!H124)</f>
        <v>4886.8</v>
      </c>
      <c r="H1038" s="9">
        <f t="shared" si="267"/>
        <v>100</v>
      </c>
    </row>
    <row r="1039" spans="1:8" ht="31.5" x14ac:dyDescent="0.25">
      <c r="A1039" s="95" t="s">
        <v>40</v>
      </c>
      <c r="B1039" s="96" t="s">
        <v>460</v>
      </c>
      <c r="C1039" s="96" t="s">
        <v>69</v>
      </c>
      <c r="D1039" s="96" t="s">
        <v>42</v>
      </c>
      <c r="E1039" s="96" t="s">
        <v>8</v>
      </c>
      <c r="F1039" s="9">
        <f>SUM('4 ведомст'!G125)</f>
        <v>694.9</v>
      </c>
      <c r="G1039" s="9">
        <f>SUM('4 ведомст'!H125)</f>
        <v>694.9</v>
      </c>
      <c r="H1039" s="9">
        <f t="shared" si="267"/>
        <v>100</v>
      </c>
    </row>
    <row r="1040" spans="1:8" ht="31.5" hidden="1" x14ac:dyDescent="0.25">
      <c r="A1040" s="95" t="s">
        <v>40</v>
      </c>
      <c r="B1040" s="96" t="s">
        <v>460</v>
      </c>
      <c r="C1040" s="96" t="s">
        <v>69</v>
      </c>
      <c r="D1040" s="96" t="s">
        <v>86</v>
      </c>
      <c r="E1040" s="96" t="s">
        <v>136</v>
      </c>
      <c r="F1040" s="9">
        <f>SUM('4 ведомст'!G467)</f>
        <v>0</v>
      </c>
      <c r="G1040" s="9">
        <f>SUM('4 ведомст'!H467)</f>
        <v>0</v>
      </c>
      <c r="H1040" s="9" t="e">
        <f t="shared" si="267"/>
        <v>#DIV/0!</v>
      </c>
    </row>
    <row r="1041" spans="1:8" hidden="1" x14ac:dyDescent="0.25">
      <c r="A1041" s="95" t="s">
        <v>17</v>
      </c>
      <c r="B1041" s="96" t="s">
        <v>460</v>
      </c>
      <c r="C1041" s="96" t="s">
        <v>74</v>
      </c>
      <c r="D1041" s="96" t="s">
        <v>42</v>
      </c>
      <c r="E1041" s="96" t="s">
        <v>8</v>
      </c>
      <c r="F1041" s="9">
        <f>SUM('4 ведомст'!G126)</f>
        <v>0</v>
      </c>
      <c r="G1041" s="9">
        <f>SUM('4 ведомст'!H126)</f>
        <v>0</v>
      </c>
      <c r="H1041" s="9" t="e">
        <f t="shared" si="267"/>
        <v>#DIV/0!</v>
      </c>
    </row>
    <row r="1042" spans="1:8" ht="236.25" x14ac:dyDescent="0.25">
      <c r="A1042" s="95" t="s">
        <v>758</v>
      </c>
      <c r="B1042" s="96" t="s">
        <v>757</v>
      </c>
      <c r="C1042" s="31"/>
      <c r="D1042" s="96"/>
      <c r="E1042" s="96"/>
      <c r="F1042" s="9">
        <f>SUM('4 ведомст'!G57)</f>
        <v>137.1</v>
      </c>
      <c r="G1042" s="9">
        <f>SUM('4 ведомст'!H57)</f>
        <v>137.1</v>
      </c>
      <c r="H1042" s="9">
        <f t="shared" si="267"/>
        <v>100</v>
      </c>
    </row>
    <row r="1043" spans="1:8" ht="63" x14ac:dyDescent="0.25">
      <c r="A1043" s="95" t="s">
        <v>39</v>
      </c>
      <c r="B1043" s="96" t="s">
        <v>757</v>
      </c>
      <c r="C1043" s="96" t="s">
        <v>67</v>
      </c>
      <c r="D1043" s="96" t="s">
        <v>25</v>
      </c>
      <c r="E1043" s="96" t="s">
        <v>8</v>
      </c>
      <c r="F1043" s="9">
        <f>SUM('4 ведомст'!G58)</f>
        <v>137.1</v>
      </c>
      <c r="G1043" s="9">
        <f>SUM('4 ведомст'!H58)</f>
        <v>137.1</v>
      </c>
      <c r="H1043" s="9">
        <f t="shared" si="267"/>
        <v>100</v>
      </c>
    </row>
    <row r="1044" spans="1:8" ht="47.25" x14ac:dyDescent="0.25">
      <c r="A1044" s="159" t="s">
        <v>963</v>
      </c>
      <c r="B1044" s="160" t="s">
        <v>962</v>
      </c>
      <c r="C1044" s="160"/>
      <c r="D1044" s="160"/>
      <c r="E1044" s="160"/>
      <c r="F1044" s="9">
        <f>'4 ведомст'!G127</f>
        <v>1503.8</v>
      </c>
      <c r="G1044" s="9">
        <f>'4 ведомст'!H127</f>
        <v>1503.8</v>
      </c>
      <c r="H1044" s="9">
        <f t="shared" si="267"/>
        <v>100</v>
      </c>
    </row>
    <row r="1045" spans="1:8" ht="63" x14ac:dyDescent="0.25">
      <c r="A1045" s="2" t="s">
        <v>39</v>
      </c>
      <c r="B1045" s="160" t="s">
        <v>962</v>
      </c>
      <c r="C1045" s="160" t="s">
        <v>67</v>
      </c>
      <c r="D1045" s="160" t="s">
        <v>42</v>
      </c>
      <c r="E1045" s="160" t="s">
        <v>8</v>
      </c>
      <c r="F1045" s="9">
        <f>'4 ведомст'!G128</f>
        <v>1503.8</v>
      </c>
      <c r="G1045" s="9">
        <f>'4 ведомст'!H128</f>
        <v>1503.8</v>
      </c>
      <c r="H1045" s="9">
        <f t="shared" si="267"/>
        <v>100</v>
      </c>
    </row>
    <row r="1046" spans="1:8" ht="47.25" x14ac:dyDescent="0.25">
      <c r="A1046" s="95" t="s">
        <v>289</v>
      </c>
      <c r="B1046" s="96" t="s">
        <v>759</v>
      </c>
      <c r="C1046" s="31"/>
      <c r="D1046" s="96"/>
      <c r="E1046" s="96"/>
      <c r="F1046" s="9">
        <f>SUM(F1047:F1048)</f>
        <v>161.30000000000001</v>
      </c>
      <c r="G1046" s="9">
        <f>SUM(G1047:G1048)</f>
        <v>161.30000000000001</v>
      </c>
      <c r="H1046" s="9">
        <f t="shared" si="267"/>
        <v>100</v>
      </c>
    </row>
    <row r="1047" spans="1:8" ht="63" x14ac:dyDescent="0.25">
      <c r="A1047" s="95" t="s">
        <v>39</v>
      </c>
      <c r="B1047" s="96" t="s">
        <v>759</v>
      </c>
      <c r="C1047" s="96" t="s">
        <v>67</v>
      </c>
      <c r="D1047" s="96" t="s">
        <v>136</v>
      </c>
      <c r="E1047" s="96" t="s">
        <v>136</v>
      </c>
      <c r="F1047" s="9">
        <f>SUM('4 ведомст'!G415)</f>
        <v>151.80000000000001</v>
      </c>
      <c r="G1047" s="9">
        <f>SUM('4 ведомст'!H415)</f>
        <v>151.80000000000001</v>
      </c>
      <c r="H1047" s="9">
        <f t="shared" si="267"/>
        <v>100</v>
      </c>
    </row>
    <row r="1048" spans="1:8" x14ac:dyDescent="0.25">
      <c r="A1048" s="95" t="s">
        <v>68</v>
      </c>
      <c r="B1048" s="96" t="s">
        <v>759</v>
      </c>
      <c r="C1048" s="96" t="s">
        <v>69</v>
      </c>
      <c r="D1048" s="96" t="s">
        <v>136</v>
      </c>
      <c r="E1048" s="96" t="s">
        <v>136</v>
      </c>
      <c r="F1048" s="9">
        <f>SUM('4 ведомст'!G416)</f>
        <v>9.5</v>
      </c>
      <c r="G1048" s="9">
        <f>SUM('4 ведомст'!H416)</f>
        <v>9.5</v>
      </c>
      <c r="H1048" s="9">
        <f t="shared" si="267"/>
        <v>100</v>
      </c>
    </row>
    <row r="1049" spans="1:8" ht="31.5" x14ac:dyDescent="0.25">
      <c r="A1049" s="2" t="s">
        <v>33</v>
      </c>
      <c r="B1049" s="4" t="s">
        <v>330</v>
      </c>
      <c r="C1049" s="4"/>
      <c r="D1049" s="166"/>
      <c r="E1049" s="166"/>
      <c r="F1049" s="9">
        <f>F1050</f>
        <v>15</v>
      </c>
      <c r="G1049" s="9">
        <f t="shared" ref="G1049" si="268">G1050</f>
        <v>15</v>
      </c>
      <c r="H1049" s="9">
        <f t="shared" si="267"/>
        <v>100</v>
      </c>
    </row>
    <row r="1050" spans="1:8" x14ac:dyDescent="0.25">
      <c r="A1050" s="2" t="s">
        <v>17</v>
      </c>
      <c r="B1050" s="4" t="s">
        <v>330</v>
      </c>
      <c r="C1050" s="4" t="s">
        <v>74</v>
      </c>
      <c r="D1050" s="166" t="s">
        <v>42</v>
      </c>
      <c r="E1050" s="166" t="s">
        <v>139</v>
      </c>
      <c r="F1050" s="9">
        <f>'4 ведомст'!G141</f>
        <v>15</v>
      </c>
      <c r="G1050" s="9">
        <f>'4 ведомст'!H141</f>
        <v>15</v>
      </c>
      <c r="H1050" s="9">
        <f t="shared" si="267"/>
        <v>100</v>
      </c>
    </row>
    <row r="1051" spans="1:8" hidden="1" x14ac:dyDescent="0.25">
      <c r="A1051" s="67"/>
      <c r="B1051" s="31"/>
      <c r="C1051" s="96"/>
      <c r="D1051" s="96"/>
      <c r="E1051" s="96"/>
      <c r="F1051" s="9"/>
      <c r="G1051" s="10"/>
      <c r="H1051" s="9"/>
    </row>
    <row r="1052" spans="1:8" s="27" customFormat="1" ht="31.5" customHeight="1" x14ac:dyDescent="0.25">
      <c r="A1052" s="23" t="s">
        <v>156</v>
      </c>
      <c r="B1052" s="24"/>
      <c r="C1052" s="24"/>
      <c r="D1052" s="24"/>
      <c r="E1052" s="24"/>
      <c r="F1052" s="26">
        <f>SUM(F6+F13+F18+F111+F115+F123+F127+F131+F151+F160+F167+F172+F189+F194+F215+F251+F260+F292+F304+F311+F328+F347+F369+F394+F398+F521+F527+F537+F542+F547+F550+F553+F793+F887+F945+F949+F953+F968+F971+F978+F984+F1004)+F992+F989+F376+F981+F1051+F996+F518+F164</f>
        <v>9578845.4000000022</v>
      </c>
      <c r="G1052" s="26">
        <f>SUM(G6+G13+G18+G111+G115+G123+G127+G131+G151+G160+G167+G172+G189+G194+G215+G251+G260+G292+G304+G311+G328+G347+G369+G394+G398+G521+G527+G537+G542+G547+G550+G553+G793+G887+G945+G949+G953+G968+G971+G978+G984+G1004)+G992+G989+G376+G981+G1051+G996+G518+G164</f>
        <v>9437907.3000000026</v>
      </c>
      <c r="H1052" s="10">
        <f t="shared" si="267"/>
        <v>98.528652524238467</v>
      </c>
    </row>
    <row r="1054" spans="1:8" hidden="1" x14ac:dyDescent="0.25">
      <c r="F1054" s="57">
        <f>SUM('4 ведомст'!G1466)</f>
        <v>9578845.4000000004</v>
      </c>
      <c r="G1054" s="57">
        <f>SUM('4 ведомст'!H1466)</f>
        <v>9437907.2999999989</v>
      </c>
      <c r="H1054" s="57">
        <f>SUM('4 ведомст'!I1466)</f>
        <v>98.528652524238453</v>
      </c>
    </row>
    <row r="1055" spans="1:8" hidden="1" x14ac:dyDescent="0.25">
      <c r="F1055" s="57"/>
      <c r="G1055" s="57"/>
      <c r="H1055" s="57"/>
    </row>
    <row r="1056" spans="1:8" hidden="1" x14ac:dyDescent="0.25">
      <c r="F1056" s="86">
        <f>SUM(F1054-F1052)</f>
        <v>-1.862645149230957E-9</v>
      </c>
      <c r="G1056" s="86">
        <f t="shared" ref="G1056:H1056" si="269">SUM(G1054-G1052)</f>
        <v>-3.7252902984619141E-9</v>
      </c>
      <c r="H1056" s="86">
        <f t="shared" si="269"/>
        <v>-1.4210854715202004E-14</v>
      </c>
    </row>
    <row r="1057" hidden="1" x14ac:dyDescent="0.25"/>
    <row r="1058" hidden="1" x14ac:dyDescent="0.25"/>
    <row r="1059" hidden="1" x14ac:dyDescent="0.25"/>
  </sheetData>
  <mergeCells count="1">
    <mergeCell ref="A3:H3"/>
  </mergeCells>
  <pageMargins left="0.70866141732283472" right="0.11811023622047245" top="0.39370078740157483" bottom="0" header="0.11811023622047245" footer="0"/>
  <pageSetup paperSize="9" scale="83" fitToHeight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472"/>
  <sheetViews>
    <sheetView topLeftCell="A1420" zoomScale="90" zoomScaleNormal="90" workbookViewId="0">
      <selection activeCell="D1476" sqref="D1476"/>
    </sheetView>
  </sheetViews>
  <sheetFormatPr defaultRowHeight="15.75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8" width="20.140625" style="18" customWidth="1"/>
    <col min="9" max="9" width="18.42578125" style="18" customWidth="1"/>
    <col min="10" max="10" width="9.140625" style="8"/>
    <col min="11" max="11" width="16.28515625" style="8" customWidth="1"/>
    <col min="12" max="16384" width="9.140625" style="8"/>
  </cols>
  <sheetData>
    <row r="1" spans="1:9" x14ac:dyDescent="0.25">
      <c r="A1" s="12"/>
      <c r="F1" s="1"/>
      <c r="H1" s="1"/>
      <c r="I1" s="14" t="s">
        <v>940</v>
      </c>
    </row>
    <row r="2" spans="1:9" x14ac:dyDescent="0.25">
      <c r="A2" s="16"/>
      <c r="F2" s="1"/>
      <c r="H2" s="1"/>
      <c r="I2" s="177" t="s">
        <v>1421</v>
      </c>
    </row>
    <row r="3" spans="1:9" x14ac:dyDescent="0.25">
      <c r="B3" s="19" t="s">
        <v>994</v>
      </c>
      <c r="C3" s="18"/>
      <c r="D3" s="18"/>
      <c r="E3" s="18"/>
      <c r="F3" s="18"/>
    </row>
    <row r="4" spans="1:9" x14ac:dyDescent="0.25">
      <c r="B4" s="20"/>
      <c r="I4" s="18" t="s">
        <v>1057</v>
      </c>
    </row>
    <row r="5" spans="1:9" x14ac:dyDescent="0.25">
      <c r="A5" s="290" t="s">
        <v>0</v>
      </c>
      <c r="B5" s="291" t="s">
        <v>1</v>
      </c>
      <c r="C5" s="291"/>
      <c r="D5" s="291"/>
      <c r="E5" s="291"/>
      <c r="F5" s="291"/>
      <c r="G5" s="286" t="s">
        <v>990</v>
      </c>
      <c r="H5" s="286" t="s">
        <v>991</v>
      </c>
      <c r="I5" s="288" t="s">
        <v>989</v>
      </c>
    </row>
    <row r="6" spans="1:9" ht="63" x14ac:dyDescent="0.25">
      <c r="A6" s="290"/>
      <c r="B6" s="4" t="s">
        <v>2</v>
      </c>
      <c r="C6" s="22" t="s">
        <v>3</v>
      </c>
      <c r="D6" s="22" t="s">
        <v>4</v>
      </c>
      <c r="E6" s="22" t="s">
        <v>5</v>
      </c>
      <c r="F6" s="22" t="s">
        <v>129</v>
      </c>
      <c r="G6" s="287"/>
      <c r="H6" s="287"/>
      <c r="I6" s="289"/>
    </row>
    <row r="7" spans="1:9" s="27" customFormat="1" x14ac:dyDescent="0.25">
      <c r="A7" s="23" t="s">
        <v>63</v>
      </c>
      <c r="B7" s="24" t="s">
        <v>64</v>
      </c>
      <c r="C7" s="25"/>
      <c r="D7" s="25"/>
      <c r="E7" s="25"/>
      <c r="F7" s="25"/>
      <c r="G7" s="26">
        <f>SUM(G8)+G29</f>
        <v>31769.699999999997</v>
      </c>
      <c r="H7" s="26">
        <f t="shared" ref="H7" si="0">SUM(H8)+H29</f>
        <v>31660.399999999998</v>
      </c>
      <c r="I7" s="26">
        <f>H7/G7*100</f>
        <v>99.655961497905238</v>
      </c>
    </row>
    <row r="8" spans="1:9" x14ac:dyDescent="0.25">
      <c r="A8" s="95" t="s">
        <v>65</v>
      </c>
      <c r="B8" s="4"/>
      <c r="C8" s="4" t="s">
        <v>25</v>
      </c>
      <c r="D8" s="4"/>
      <c r="E8" s="4"/>
      <c r="F8" s="4"/>
      <c r="G8" s="7">
        <f>SUM(G9+G17)</f>
        <v>31769.699999999997</v>
      </c>
      <c r="H8" s="7">
        <f>SUM(H9+H17)</f>
        <v>31660.399999999998</v>
      </c>
      <c r="I8" s="7">
        <f t="shared" ref="I8:I67" si="1">H8/G8*100</f>
        <v>99.655961497905238</v>
      </c>
    </row>
    <row r="9" spans="1:9" ht="47.25" x14ac:dyDescent="0.25">
      <c r="A9" s="95" t="s">
        <v>66</v>
      </c>
      <c r="B9" s="4"/>
      <c r="C9" s="4" t="s">
        <v>25</v>
      </c>
      <c r="D9" s="4" t="s">
        <v>42</v>
      </c>
      <c r="E9" s="4"/>
      <c r="F9" s="4"/>
      <c r="G9" s="7">
        <f>SUM(G10)</f>
        <v>26298.6</v>
      </c>
      <c r="H9" s="7">
        <f>SUM(H10)</f>
        <v>26275.1</v>
      </c>
      <c r="I9" s="7">
        <f t="shared" si="1"/>
        <v>99.910641631113435</v>
      </c>
    </row>
    <row r="10" spans="1:9" x14ac:dyDescent="0.25">
      <c r="A10" s="95" t="s">
        <v>157</v>
      </c>
      <c r="B10" s="4"/>
      <c r="C10" s="4" t="s">
        <v>25</v>
      </c>
      <c r="D10" s="4" t="s">
        <v>42</v>
      </c>
      <c r="E10" s="4" t="s">
        <v>158</v>
      </c>
      <c r="F10" s="4"/>
      <c r="G10" s="7">
        <f>SUM(G11)+G15</f>
        <v>26298.6</v>
      </c>
      <c r="H10" s="7">
        <f>SUM(H11)+H15</f>
        <v>26275.1</v>
      </c>
      <c r="I10" s="7">
        <f t="shared" si="1"/>
        <v>99.910641631113435</v>
      </c>
    </row>
    <row r="11" spans="1:9" x14ac:dyDescent="0.25">
      <c r="A11" s="95" t="s">
        <v>59</v>
      </c>
      <c r="B11" s="4"/>
      <c r="C11" s="4" t="s">
        <v>25</v>
      </c>
      <c r="D11" s="4" t="s">
        <v>42</v>
      </c>
      <c r="E11" s="4" t="s">
        <v>79</v>
      </c>
      <c r="F11" s="4"/>
      <c r="G11" s="7">
        <f>SUM(G12+G13)+G14</f>
        <v>22836.1</v>
      </c>
      <c r="H11" s="7">
        <f>SUM(H12+H13)+H14</f>
        <v>22812.6</v>
      </c>
      <c r="I11" s="7">
        <f t="shared" si="1"/>
        <v>99.897092761023117</v>
      </c>
    </row>
    <row r="12" spans="1:9" ht="47.25" x14ac:dyDescent="0.25">
      <c r="A12" s="2" t="s">
        <v>39</v>
      </c>
      <c r="B12" s="4"/>
      <c r="C12" s="4" t="s">
        <v>25</v>
      </c>
      <c r="D12" s="4" t="s">
        <v>42</v>
      </c>
      <c r="E12" s="4" t="s">
        <v>79</v>
      </c>
      <c r="F12" s="4" t="s">
        <v>67</v>
      </c>
      <c r="G12" s="7">
        <v>22824.6</v>
      </c>
      <c r="H12" s="7">
        <v>22801.1</v>
      </c>
      <c r="I12" s="7">
        <f t="shared" si="1"/>
        <v>99.897040911998459</v>
      </c>
    </row>
    <row r="13" spans="1:9" ht="31.5" x14ac:dyDescent="0.25">
      <c r="A13" s="95" t="s">
        <v>40</v>
      </c>
      <c r="B13" s="4"/>
      <c r="C13" s="4" t="s">
        <v>25</v>
      </c>
      <c r="D13" s="4" t="s">
        <v>42</v>
      </c>
      <c r="E13" s="4" t="s">
        <v>79</v>
      </c>
      <c r="F13" s="4" t="s">
        <v>69</v>
      </c>
      <c r="G13" s="9">
        <v>9.1999999999999993</v>
      </c>
      <c r="H13" s="9">
        <v>9.1999999999999993</v>
      </c>
      <c r="I13" s="7">
        <f t="shared" si="1"/>
        <v>100</v>
      </c>
    </row>
    <row r="14" spans="1:9" x14ac:dyDescent="0.25">
      <c r="A14" s="95" t="s">
        <v>31</v>
      </c>
      <c r="B14" s="4"/>
      <c r="C14" s="4" t="s">
        <v>25</v>
      </c>
      <c r="D14" s="4" t="s">
        <v>42</v>
      </c>
      <c r="E14" s="4" t="s">
        <v>79</v>
      </c>
      <c r="F14" s="4" t="s">
        <v>77</v>
      </c>
      <c r="G14" s="9">
        <v>2.2999999999999998</v>
      </c>
      <c r="H14" s="9">
        <v>2.2999999999999998</v>
      </c>
      <c r="I14" s="7">
        <f t="shared" si="1"/>
        <v>100</v>
      </c>
    </row>
    <row r="15" spans="1:9" x14ac:dyDescent="0.25">
      <c r="A15" s="95" t="s">
        <v>70</v>
      </c>
      <c r="B15" s="4"/>
      <c r="C15" s="4" t="s">
        <v>25</v>
      </c>
      <c r="D15" s="4" t="s">
        <v>42</v>
      </c>
      <c r="E15" s="4" t="s">
        <v>80</v>
      </c>
      <c r="F15" s="4"/>
      <c r="G15" s="7">
        <f>SUM(G16)</f>
        <v>3462.5</v>
      </c>
      <c r="H15" s="7">
        <f>SUM(H16)</f>
        <v>3462.5</v>
      </c>
      <c r="I15" s="7">
        <f t="shared" si="1"/>
        <v>100</v>
      </c>
    </row>
    <row r="16" spans="1:9" ht="47.25" x14ac:dyDescent="0.25">
      <c r="A16" s="2" t="s">
        <v>39</v>
      </c>
      <c r="B16" s="4"/>
      <c r="C16" s="4" t="s">
        <v>25</v>
      </c>
      <c r="D16" s="4" t="s">
        <v>42</v>
      </c>
      <c r="E16" s="4" t="s">
        <v>80</v>
      </c>
      <c r="F16" s="4" t="s">
        <v>67</v>
      </c>
      <c r="G16" s="7">
        <v>3462.5</v>
      </c>
      <c r="H16" s="7">
        <v>3462.5</v>
      </c>
      <c r="I16" s="7">
        <f t="shared" si="1"/>
        <v>100</v>
      </c>
    </row>
    <row r="17" spans="1:9" x14ac:dyDescent="0.25">
      <c r="A17" s="95" t="s">
        <v>71</v>
      </c>
      <c r="B17" s="4"/>
      <c r="C17" s="4" t="s">
        <v>25</v>
      </c>
      <c r="D17" s="4" t="s">
        <v>72</v>
      </c>
      <c r="E17" s="4"/>
      <c r="F17" s="4"/>
      <c r="G17" s="7">
        <f>SUM(G18)</f>
        <v>5471.1</v>
      </c>
      <c r="H17" s="7">
        <f>SUM(H18)</f>
        <v>5385.3</v>
      </c>
      <c r="I17" s="7">
        <f t="shared" si="1"/>
        <v>98.431759609584901</v>
      </c>
    </row>
    <row r="18" spans="1:9" x14ac:dyDescent="0.25">
      <c r="A18" s="95" t="s">
        <v>157</v>
      </c>
      <c r="B18" s="4"/>
      <c r="C18" s="4" t="s">
        <v>25</v>
      </c>
      <c r="D18" s="4" t="s">
        <v>72</v>
      </c>
      <c r="E18" s="4" t="s">
        <v>158</v>
      </c>
      <c r="F18" s="4"/>
      <c r="G18" s="7">
        <f>SUM(G19+G22+G24)</f>
        <v>5471.1</v>
      </c>
      <c r="H18" s="7">
        <f>SUM(H19+H22+H24)</f>
        <v>5385.3</v>
      </c>
      <c r="I18" s="7">
        <f t="shared" si="1"/>
        <v>98.431759609584901</v>
      </c>
    </row>
    <row r="19" spans="1:9" x14ac:dyDescent="0.25">
      <c r="A19" s="95" t="s">
        <v>73</v>
      </c>
      <c r="B19" s="4"/>
      <c r="C19" s="4" t="s">
        <v>25</v>
      </c>
      <c r="D19" s="4" t="s">
        <v>72</v>
      </c>
      <c r="E19" s="4" t="s">
        <v>81</v>
      </c>
      <c r="F19" s="4"/>
      <c r="G19" s="9">
        <f>SUM(G20:G21)</f>
        <v>435.6</v>
      </c>
      <c r="H19" s="9">
        <f>SUM(H20:H21)</f>
        <v>411.9</v>
      </c>
      <c r="I19" s="7">
        <f t="shared" si="1"/>
        <v>94.559228650137726</v>
      </c>
    </row>
    <row r="20" spans="1:9" ht="31.5" x14ac:dyDescent="0.25">
      <c r="A20" s="95" t="s">
        <v>40</v>
      </c>
      <c r="B20" s="4"/>
      <c r="C20" s="4" t="s">
        <v>25</v>
      </c>
      <c r="D20" s="4" t="s">
        <v>72</v>
      </c>
      <c r="E20" s="4" t="s">
        <v>81</v>
      </c>
      <c r="F20" s="4" t="s">
        <v>69</v>
      </c>
      <c r="G20" s="9">
        <v>426.6</v>
      </c>
      <c r="H20" s="9">
        <v>403</v>
      </c>
      <c r="I20" s="7">
        <f t="shared" si="1"/>
        <v>94.467885607126107</v>
      </c>
    </row>
    <row r="21" spans="1:9" x14ac:dyDescent="0.25">
      <c r="A21" s="95" t="s">
        <v>17</v>
      </c>
      <c r="B21" s="4"/>
      <c r="C21" s="4" t="s">
        <v>25</v>
      </c>
      <c r="D21" s="4" t="s">
        <v>72</v>
      </c>
      <c r="E21" s="4" t="s">
        <v>81</v>
      </c>
      <c r="F21" s="4" t="s">
        <v>74</v>
      </c>
      <c r="G21" s="9">
        <v>9</v>
      </c>
      <c r="H21" s="9">
        <v>8.9</v>
      </c>
      <c r="I21" s="7">
        <f t="shared" si="1"/>
        <v>98.888888888888886</v>
      </c>
    </row>
    <row r="22" spans="1:9" ht="31.5" x14ac:dyDescent="0.25">
      <c r="A22" s="95" t="s">
        <v>75</v>
      </c>
      <c r="B22" s="4"/>
      <c r="C22" s="4" t="s">
        <v>25</v>
      </c>
      <c r="D22" s="4" t="s">
        <v>72</v>
      </c>
      <c r="E22" s="4" t="s">
        <v>82</v>
      </c>
      <c r="F22" s="4"/>
      <c r="G22" s="9">
        <f>SUM(G23)</f>
        <v>400.7</v>
      </c>
      <c r="H22" s="9">
        <f>SUM(H23)</f>
        <v>396.3</v>
      </c>
      <c r="I22" s="7">
        <f t="shared" si="1"/>
        <v>98.901921637135018</v>
      </c>
    </row>
    <row r="23" spans="1:9" ht="31.5" x14ac:dyDescent="0.25">
      <c r="A23" s="95" t="s">
        <v>40</v>
      </c>
      <c r="B23" s="4"/>
      <c r="C23" s="4" t="s">
        <v>25</v>
      </c>
      <c r="D23" s="4" t="s">
        <v>72</v>
      </c>
      <c r="E23" s="4" t="s">
        <v>82</v>
      </c>
      <c r="F23" s="4" t="s">
        <v>69</v>
      </c>
      <c r="G23" s="9">
        <v>400.7</v>
      </c>
      <c r="H23" s="9">
        <v>396.3</v>
      </c>
      <c r="I23" s="7">
        <f t="shared" si="1"/>
        <v>98.901921637135018</v>
      </c>
    </row>
    <row r="24" spans="1:9" ht="31.5" x14ac:dyDescent="0.25">
      <c r="A24" s="95" t="s">
        <v>76</v>
      </c>
      <c r="B24" s="4"/>
      <c r="C24" s="4" t="s">
        <v>25</v>
      </c>
      <c r="D24" s="4" t="s">
        <v>72</v>
      </c>
      <c r="E24" s="4" t="s">
        <v>83</v>
      </c>
      <c r="F24" s="4"/>
      <c r="G24" s="7">
        <f>SUM(G25:G27)</f>
        <v>4634.8</v>
      </c>
      <c r="H24" s="7">
        <f>SUM(H25:H27)</f>
        <v>4577.1000000000004</v>
      </c>
      <c r="I24" s="7">
        <f t="shared" si="1"/>
        <v>98.755070337447151</v>
      </c>
    </row>
    <row r="25" spans="1:9" ht="28.5" customHeight="1" x14ac:dyDescent="0.25">
      <c r="A25" s="95" t="s">
        <v>40</v>
      </c>
      <c r="B25" s="4"/>
      <c r="C25" s="4" t="s">
        <v>25</v>
      </c>
      <c r="D25" s="4" t="s">
        <v>72</v>
      </c>
      <c r="E25" s="4" t="s">
        <v>83</v>
      </c>
      <c r="F25" s="4" t="s">
        <v>69</v>
      </c>
      <c r="G25" s="7">
        <v>3202.1</v>
      </c>
      <c r="H25" s="7">
        <v>3144.4</v>
      </c>
      <c r="I25" s="7">
        <f t="shared" si="1"/>
        <v>98.198057524749387</v>
      </c>
    </row>
    <row r="26" spans="1:9" ht="21" customHeight="1" x14ac:dyDescent="0.25">
      <c r="A26" s="95" t="s">
        <v>31</v>
      </c>
      <c r="B26" s="4"/>
      <c r="C26" s="4" t="s">
        <v>25</v>
      </c>
      <c r="D26" s="4" t="s">
        <v>72</v>
      </c>
      <c r="E26" s="4" t="s">
        <v>83</v>
      </c>
      <c r="F26" s="4" t="s">
        <v>77</v>
      </c>
      <c r="G26" s="7">
        <v>1317.7</v>
      </c>
      <c r="H26" s="7">
        <v>1317.7</v>
      </c>
      <c r="I26" s="7">
        <f t="shared" si="1"/>
        <v>100</v>
      </c>
    </row>
    <row r="27" spans="1:9" ht="22.5" customHeight="1" x14ac:dyDescent="0.25">
      <c r="A27" s="95" t="s">
        <v>17</v>
      </c>
      <c r="B27" s="4"/>
      <c r="C27" s="4" t="s">
        <v>25</v>
      </c>
      <c r="D27" s="4" t="s">
        <v>72</v>
      </c>
      <c r="E27" s="4" t="s">
        <v>83</v>
      </c>
      <c r="F27" s="4" t="s">
        <v>74</v>
      </c>
      <c r="G27" s="7">
        <v>115</v>
      </c>
      <c r="H27" s="7">
        <v>115</v>
      </c>
      <c r="I27" s="7">
        <f t="shared" si="1"/>
        <v>100</v>
      </c>
    </row>
    <row r="28" spans="1:9" ht="22.5" hidden="1" customHeight="1" x14ac:dyDescent="0.25">
      <c r="A28" s="95" t="s">
        <v>85</v>
      </c>
      <c r="B28" s="4"/>
      <c r="C28" s="4" t="s">
        <v>86</v>
      </c>
      <c r="D28" s="4"/>
      <c r="E28" s="4"/>
      <c r="F28" s="4"/>
      <c r="G28" s="7">
        <f t="shared" ref="G28:H31" si="2">SUM(G29)</f>
        <v>0</v>
      </c>
      <c r="H28" s="7">
        <f t="shared" si="2"/>
        <v>0</v>
      </c>
      <c r="I28" s="7" t="e">
        <f t="shared" si="1"/>
        <v>#DIV/0!</v>
      </c>
    </row>
    <row r="29" spans="1:9" ht="22.5" hidden="1" customHeight="1" x14ac:dyDescent="0.25">
      <c r="A29" s="2" t="s">
        <v>529</v>
      </c>
      <c r="B29" s="22"/>
      <c r="C29" s="96" t="s">
        <v>86</v>
      </c>
      <c r="D29" s="96" t="s">
        <v>136</v>
      </c>
      <c r="E29" s="4"/>
      <c r="F29" s="4"/>
      <c r="G29" s="7">
        <f t="shared" si="2"/>
        <v>0</v>
      </c>
      <c r="H29" s="7">
        <f t="shared" si="2"/>
        <v>0</v>
      </c>
      <c r="I29" s="7" t="e">
        <f t="shared" si="1"/>
        <v>#DIV/0!</v>
      </c>
    </row>
    <row r="30" spans="1:9" ht="22.5" hidden="1" customHeight="1" x14ac:dyDescent="0.25">
      <c r="A30" s="95" t="s">
        <v>157</v>
      </c>
      <c r="B30" s="4"/>
      <c r="C30" s="96" t="s">
        <v>86</v>
      </c>
      <c r="D30" s="96" t="s">
        <v>136</v>
      </c>
      <c r="E30" s="4" t="s">
        <v>158</v>
      </c>
      <c r="F30" s="4"/>
      <c r="G30" s="7">
        <f t="shared" si="2"/>
        <v>0</v>
      </c>
      <c r="H30" s="7">
        <f t="shared" si="2"/>
        <v>0</v>
      </c>
      <c r="I30" s="7" t="e">
        <f t="shared" si="1"/>
        <v>#DIV/0!</v>
      </c>
    </row>
    <row r="31" spans="1:9" ht="31.5" hidden="1" customHeight="1" x14ac:dyDescent="0.25">
      <c r="A31" s="95" t="s">
        <v>76</v>
      </c>
      <c r="B31" s="4"/>
      <c r="C31" s="96" t="s">
        <v>86</v>
      </c>
      <c r="D31" s="96" t="s">
        <v>136</v>
      </c>
      <c r="E31" s="4" t="s">
        <v>83</v>
      </c>
      <c r="F31" s="4"/>
      <c r="G31" s="7">
        <f t="shared" si="2"/>
        <v>0</v>
      </c>
      <c r="H31" s="7">
        <f t="shared" si="2"/>
        <v>0</v>
      </c>
      <c r="I31" s="7" t="e">
        <f t="shared" si="1"/>
        <v>#DIV/0!</v>
      </c>
    </row>
    <row r="32" spans="1:9" ht="29.25" hidden="1" customHeight="1" x14ac:dyDescent="0.25">
      <c r="A32" s="95" t="s">
        <v>40</v>
      </c>
      <c r="B32" s="4"/>
      <c r="C32" s="96" t="s">
        <v>86</v>
      </c>
      <c r="D32" s="96" t="s">
        <v>136</v>
      </c>
      <c r="E32" s="4" t="s">
        <v>83</v>
      </c>
      <c r="F32" s="4" t="s">
        <v>69</v>
      </c>
      <c r="G32" s="7"/>
      <c r="H32" s="7"/>
      <c r="I32" s="7" t="e">
        <f t="shared" si="1"/>
        <v>#DIV/0!</v>
      </c>
    </row>
    <row r="33" spans="1:9" s="27" customFormat="1" x14ac:dyDescent="0.25">
      <c r="A33" s="23" t="s">
        <v>168</v>
      </c>
      <c r="B33" s="25">
        <v>283</v>
      </c>
      <c r="C33" s="29"/>
      <c r="D33" s="29"/>
      <c r="E33" s="29"/>
      <c r="F33" s="29"/>
      <c r="G33" s="30">
        <f>SUM(G34+G118+G166+G417+G483)+G261+G504+G472+G441</f>
        <v>3389678.1</v>
      </c>
      <c r="H33" s="30">
        <f>SUM(H34+H118+H166+H417+H483)+H261+H504+H472+H441</f>
        <v>3295159.9</v>
      </c>
      <c r="I33" s="26">
        <f t="shared" si="1"/>
        <v>97.2115877315902</v>
      </c>
    </row>
    <row r="34" spans="1:9" x14ac:dyDescent="0.25">
      <c r="A34" s="95" t="s">
        <v>65</v>
      </c>
      <c r="B34" s="22"/>
      <c r="C34" s="96" t="s">
        <v>25</v>
      </c>
      <c r="D34" s="96"/>
      <c r="E34" s="96"/>
      <c r="F34" s="31"/>
      <c r="G34" s="9">
        <f>SUM(G35+G39)+G62+G66</f>
        <v>331948.40000000002</v>
      </c>
      <c r="H34" s="9">
        <f t="shared" ref="H34" si="3">SUM(H35+H39)+H62+H66</f>
        <v>327765.8</v>
      </c>
      <c r="I34" s="7">
        <f t="shared" si="1"/>
        <v>98.739984889217709</v>
      </c>
    </row>
    <row r="35" spans="1:9" ht="31.5" x14ac:dyDescent="0.25">
      <c r="A35" s="95" t="s">
        <v>132</v>
      </c>
      <c r="B35" s="22"/>
      <c r="C35" s="96" t="s">
        <v>25</v>
      </c>
      <c r="D35" s="96" t="s">
        <v>32</v>
      </c>
      <c r="E35" s="96"/>
      <c r="F35" s="31"/>
      <c r="G35" s="9">
        <f t="shared" ref="G35:H37" si="4">SUM(G36)</f>
        <v>4777</v>
      </c>
      <c r="H35" s="9">
        <f t="shared" si="4"/>
        <v>4777</v>
      </c>
      <c r="I35" s="7">
        <f t="shared" si="1"/>
        <v>100</v>
      </c>
    </row>
    <row r="36" spans="1:9" ht="31.5" x14ac:dyDescent="0.25">
      <c r="A36" s="95" t="s">
        <v>619</v>
      </c>
      <c r="B36" s="22"/>
      <c r="C36" s="96" t="s">
        <v>25</v>
      </c>
      <c r="D36" s="96" t="s">
        <v>32</v>
      </c>
      <c r="E36" s="31" t="s">
        <v>169</v>
      </c>
      <c r="F36" s="31"/>
      <c r="G36" s="9">
        <f t="shared" si="4"/>
        <v>4777</v>
      </c>
      <c r="H36" s="9">
        <f t="shared" si="4"/>
        <v>4777</v>
      </c>
      <c r="I36" s="7">
        <f t="shared" si="1"/>
        <v>100</v>
      </c>
    </row>
    <row r="37" spans="1:9" x14ac:dyDescent="0.25">
      <c r="A37" s="95" t="s">
        <v>170</v>
      </c>
      <c r="B37" s="22"/>
      <c r="C37" s="96" t="s">
        <v>25</v>
      </c>
      <c r="D37" s="96" t="s">
        <v>32</v>
      </c>
      <c r="E37" s="96" t="s">
        <v>171</v>
      </c>
      <c r="F37" s="96"/>
      <c r="G37" s="9">
        <f t="shared" si="4"/>
        <v>4777</v>
      </c>
      <c r="H37" s="9">
        <f t="shared" si="4"/>
        <v>4777</v>
      </c>
      <c r="I37" s="7">
        <f t="shared" si="1"/>
        <v>100</v>
      </c>
    </row>
    <row r="38" spans="1:9" ht="47.25" x14ac:dyDescent="0.25">
      <c r="A38" s="2" t="s">
        <v>39</v>
      </c>
      <c r="B38" s="22"/>
      <c r="C38" s="96" t="s">
        <v>25</v>
      </c>
      <c r="D38" s="96" t="s">
        <v>32</v>
      </c>
      <c r="E38" s="96" t="s">
        <v>171</v>
      </c>
      <c r="F38" s="96" t="s">
        <v>67</v>
      </c>
      <c r="G38" s="9">
        <f>4403.2+660.5-286.7</f>
        <v>4777</v>
      </c>
      <c r="H38" s="9">
        <v>4777</v>
      </c>
      <c r="I38" s="7">
        <f t="shared" si="1"/>
        <v>100</v>
      </c>
    </row>
    <row r="39" spans="1:9" ht="31.5" x14ac:dyDescent="0.25">
      <c r="A39" s="95" t="s">
        <v>208</v>
      </c>
      <c r="B39" s="22"/>
      <c r="C39" s="96" t="s">
        <v>25</v>
      </c>
      <c r="D39" s="96" t="s">
        <v>8</v>
      </c>
      <c r="E39" s="31"/>
      <c r="F39" s="31"/>
      <c r="G39" s="9">
        <f>SUM(G44)+G40+G56+G52</f>
        <v>237341.9</v>
      </c>
      <c r="H39" s="9">
        <f>SUM(H44)+H40+H56+H52</f>
        <v>236812.3</v>
      </c>
      <c r="I39" s="7">
        <f t="shared" si="1"/>
        <v>99.776861986863679</v>
      </c>
    </row>
    <row r="40" spans="1:9" ht="31.5" x14ac:dyDescent="0.25">
      <c r="A40" s="95" t="s">
        <v>394</v>
      </c>
      <c r="B40" s="31"/>
      <c r="C40" s="96" t="s">
        <v>25</v>
      </c>
      <c r="D40" s="96" t="s">
        <v>8</v>
      </c>
      <c r="E40" s="96" t="s">
        <v>175</v>
      </c>
      <c r="F40" s="31"/>
      <c r="G40" s="9">
        <f>SUM(G41)</f>
        <v>872.3</v>
      </c>
      <c r="H40" s="9">
        <f>SUM(H41)</f>
        <v>785.1</v>
      </c>
      <c r="I40" s="7">
        <f t="shared" si="1"/>
        <v>90.003439183767071</v>
      </c>
    </row>
    <row r="41" spans="1:9" ht="31.5" x14ac:dyDescent="0.25">
      <c r="A41" s="95" t="s">
        <v>978</v>
      </c>
      <c r="B41" s="31"/>
      <c r="C41" s="96" t="s">
        <v>25</v>
      </c>
      <c r="D41" s="96" t="s">
        <v>8</v>
      </c>
      <c r="E41" s="31" t="s">
        <v>756</v>
      </c>
      <c r="F41" s="31"/>
      <c r="G41" s="9">
        <f>SUM(G42:G43)</f>
        <v>872.3</v>
      </c>
      <c r="H41" s="9">
        <f>SUM(H42:H43)</f>
        <v>785.1</v>
      </c>
      <c r="I41" s="7">
        <f t="shared" si="1"/>
        <v>90.003439183767071</v>
      </c>
    </row>
    <row r="42" spans="1:9" ht="47.25" x14ac:dyDescent="0.25">
      <c r="A42" s="2" t="s">
        <v>39</v>
      </c>
      <c r="B42" s="31"/>
      <c r="C42" s="96" t="s">
        <v>25</v>
      </c>
      <c r="D42" s="96" t="s">
        <v>8</v>
      </c>
      <c r="E42" s="31" t="s">
        <v>756</v>
      </c>
      <c r="F42" s="31">
        <v>100</v>
      </c>
      <c r="G42" s="9">
        <v>743.5</v>
      </c>
      <c r="H42" s="9">
        <v>743.5</v>
      </c>
      <c r="I42" s="7">
        <f t="shared" si="1"/>
        <v>100</v>
      </c>
    </row>
    <row r="43" spans="1:9" ht="31.5" x14ac:dyDescent="0.25">
      <c r="A43" s="95" t="s">
        <v>40</v>
      </c>
      <c r="B43" s="31"/>
      <c r="C43" s="96" t="s">
        <v>25</v>
      </c>
      <c r="D43" s="96" t="s">
        <v>8</v>
      </c>
      <c r="E43" s="31" t="s">
        <v>756</v>
      </c>
      <c r="F43" s="96" t="s">
        <v>69</v>
      </c>
      <c r="G43" s="9">
        <v>128.80000000000001</v>
      </c>
      <c r="H43" s="9">
        <v>41.6</v>
      </c>
      <c r="I43" s="7">
        <f t="shared" si="1"/>
        <v>32.298136645962735</v>
      </c>
    </row>
    <row r="44" spans="1:9" ht="31.5" x14ac:dyDescent="0.25">
      <c r="A44" s="95" t="s">
        <v>578</v>
      </c>
      <c r="B44" s="22"/>
      <c r="C44" s="96" t="s">
        <v>25</v>
      </c>
      <c r="D44" s="96" t="s">
        <v>8</v>
      </c>
      <c r="E44" s="31" t="s">
        <v>169</v>
      </c>
      <c r="F44" s="31"/>
      <c r="G44" s="9">
        <f>SUM(G45)+G49</f>
        <v>231099.5</v>
      </c>
      <c r="H44" s="9">
        <f t="shared" ref="H44" si="5">SUM(H45)+H49</f>
        <v>230657.09999999998</v>
      </c>
      <c r="I44" s="7">
        <f t="shared" si="1"/>
        <v>99.808567305424717</v>
      </c>
    </row>
    <row r="45" spans="1:9" x14ac:dyDescent="0.25">
      <c r="A45" s="95" t="s">
        <v>59</v>
      </c>
      <c r="B45" s="22"/>
      <c r="C45" s="96" t="s">
        <v>25</v>
      </c>
      <c r="D45" s="96" t="s">
        <v>8</v>
      </c>
      <c r="E45" s="96" t="s">
        <v>173</v>
      </c>
      <c r="F45" s="96"/>
      <c r="G45" s="9">
        <f>SUM(G46:G48)</f>
        <v>229657.1</v>
      </c>
      <c r="H45" s="9">
        <f>SUM(H46:H48)</f>
        <v>229214.69999999998</v>
      </c>
      <c r="I45" s="7">
        <f t="shared" si="1"/>
        <v>99.807364980224861</v>
      </c>
    </row>
    <row r="46" spans="1:9" ht="47.25" x14ac:dyDescent="0.25">
      <c r="A46" s="2" t="s">
        <v>39</v>
      </c>
      <c r="B46" s="22"/>
      <c r="C46" s="96" t="s">
        <v>25</v>
      </c>
      <c r="D46" s="96" t="s">
        <v>8</v>
      </c>
      <c r="E46" s="96" t="s">
        <v>173</v>
      </c>
      <c r="F46" s="96" t="s">
        <v>67</v>
      </c>
      <c r="G46" s="9">
        <f>226272.7+3350.6</f>
        <v>229623.30000000002</v>
      </c>
      <c r="H46" s="9">
        <v>229180.9</v>
      </c>
      <c r="I46" s="7">
        <f t="shared" si="1"/>
        <v>99.807336624811143</v>
      </c>
    </row>
    <row r="47" spans="1:9" ht="33.75" customHeight="1" x14ac:dyDescent="0.25">
      <c r="A47" s="95" t="s">
        <v>40</v>
      </c>
      <c r="B47" s="22"/>
      <c r="C47" s="96" t="s">
        <v>25</v>
      </c>
      <c r="D47" s="96" t="s">
        <v>8</v>
      </c>
      <c r="E47" s="96" t="s">
        <v>173</v>
      </c>
      <c r="F47" s="96" t="s">
        <v>69</v>
      </c>
      <c r="G47" s="9">
        <v>33.799999999999997</v>
      </c>
      <c r="H47" s="9">
        <v>33.799999999999997</v>
      </c>
      <c r="I47" s="7">
        <f t="shared" si="1"/>
        <v>100</v>
      </c>
    </row>
    <row r="48" spans="1:9" ht="27.75" hidden="1" customHeight="1" x14ac:dyDescent="0.25">
      <c r="A48" s="95" t="s">
        <v>31</v>
      </c>
      <c r="B48" s="22"/>
      <c r="C48" s="96" t="s">
        <v>25</v>
      </c>
      <c r="D48" s="96" t="s">
        <v>8</v>
      </c>
      <c r="E48" s="96" t="s">
        <v>173</v>
      </c>
      <c r="F48" s="96" t="s">
        <v>77</v>
      </c>
      <c r="G48" s="9"/>
      <c r="H48" s="9"/>
      <c r="I48" s="7" t="e">
        <f t="shared" si="1"/>
        <v>#DIV/0!</v>
      </c>
    </row>
    <row r="49" spans="1:9" ht="27.75" customHeight="1" x14ac:dyDescent="0.25">
      <c r="A49" s="2" t="s">
        <v>730</v>
      </c>
      <c r="B49" s="22"/>
      <c r="C49" s="96" t="s">
        <v>25</v>
      </c>
      <c r="D49" s="96" t="s">
        <v>8</v>
      </c>
      <c r="E49" s="160" t="s">
        <v>961</v>
      </c>
      <c r="F49" s="96"/>
      <c r="G49" s="9">
        <f>SUM(G50:G51)</f>
        <v>1442.4</v>
      </c>
      <c r="H49" s="9">
        <f>SUM(H50:H51)</f>
        <v>1442.4</v>
      </c>
      <c r="I49" s="7">
        <f t="shared" si="1"/>
        <v>100</v>
      </c>
    </row>
    <row r="50" spans="1:9" ht="47.25" x14ac:dyDescent="0.25">
      <c r="A50" s="2" t="s">
        <v>39</v>
      </c>
      <c r="B50" s="22"/>
      <c r="C50" s="96" t="s">
        <v>25</v>
      </c>
      <c r="D50" s="96" t="s">
        <v>8</v>
      </c>
      <c r="E50" s="96" t="s">
        <v>961</v>
      </c>
      <c r="F50" s="96" t="s">
        <v>67</v>
      </c>
      <c r="G50" s="9">
        <v>1113.5</v>
      </c>
      <c r="H50" s="9">
        <v>1113.5</v>
      </c>
      <c r="I50" s="7">
        <f t="shared" si="1"/>
        <v>100</v>
      </c>
    </row>
    <row r="51" spans="1:9" ht="27.75" customHeight="1" x14ac:dyDescent="0.25">
      <c r="A51" s="95" t="s">
        <v>31</v>
      </c>
      <c r="B51" s="22"/>
      <c r="C51" s="96" t="s">
        <v>25</v>
      </c>
      <c r="D51" s="96" t="s">
        <v>8</v>
      </c>
      <c r="E51" s="160" t="s">
        <v>961</v>
      </c>
      <c r="F51" s="96" t="s">
        <v>77</v>
      </c>
      <c r="G51" s="9">
        <v>328.9</v>
      </c>
      <c r="H51" s="9">
        <v>328.9</v>
      </c>
      <c r="I51" s="7">
        <f t="shared" si="1"/>
        <v>100</v>
      </c>
    </row>
    <row r="52" spans="1:9" ht="31.5" x14ac:dyDescent="0.25">
      <c r="A52" s="95" t="s">
        <v>588</v>
      </c>
      <c r="B52" s="22"/>
      <c r="C52" s="96" t="s">
        <v>25</v>
      </c>
      <c r="D52" s="96" t="s">
        <v>8</v>
      </c>
      <c r="E52" s="96" t="s">
        <v>584</v>
      </c>
      <c r="F52" s="96"/>
      <c r="G52" s="9">
        <f>SUM(G53)</f>
        <v>5233</v>
      </c>
      <c r="H52" s="9">
        <f>SUM(H53)</f>
        <v>5233</v>
      </c>
      <c r="I52" s="7">
        <f t="shared" si="1"/>
        <v>100</v>
      </c>
    </row>
    <row r="53" spans="1:9" ht="31.5" x14ac:dyDescent="0.25">
      <c r="A53" s="95" t="s">
        <v>373</v>
      </c>
      <c r="B53" s="22"/>
      <c r="C53" s="96" t="s">
        <v>25</v>
      </c>
      <c r="D53" s="96" t="s">
        <v>8</v>
      </c>
      <c r="E53" s="96" t="s">
        <v>751</v>
      </c>
      <c r="F53" s="96"/>
      <c r="G53" s="9">
        <f>SUM(G54:G55)</f>
        <v>5233</v>
      </c>
      <c r="H53" s="9">
        <f>SUM(H54:H55)</f>
        <v>5233</v>
      </c>
      <c r="I53" s="7">
        <f t="shared" si="1"/>
        <v>100</v>
      </c>
    </row>
    <row r="54" spans="1:9" ht="47.25" x14ac:dyDescent="0.25">
      <c r="A54" s="2" t="s">
        <v>39</v>
      </c>
      <c r="B54" s="22"/>
      <c r="C54" s="96" t="s">
        <v>25</v>
      </c>
      <c r="D54" s="96" t="s">
        <v>8</v>
      </c>
      <c r="E54" s="96" t="s">
        <v>751</v>
      </c>
      <c r="F54" s="31">
        <v>100</v>
      </c>
      <c r="G54" s="9">
        <v>4830.6000000000004</v>
      </c>
      <c r="H54" s="9">
        <v>4830.6000000000004</v>
      </c>
      <c r="I54" s="7">
        <f t="shared" si="1"/>
        <v>100</v>
      </c>
    </row>
    <row r="55" spans="1:9" ht="31.5" x14ac:dyDescent="0.25">
      <c r="A55" s="95" t="s">
        <v>40</v>
      </c>
      <c r="B55" s="22"/>
      <c r="C55" s="96" t="s">
        <v>25</v>
      </c>
      <c r="D55" s="96" t="s">
        <v>8</v>
      </c>
      <c r="E55" s="96" t="s">
        <v>751</v>
      </c>
      <c r="F55" s="96" t="s">
        <v>69</v>
      </c>
      <c r="G55" s="9">
        <v>402.4</v>
      </c>
      <c r="H55" s="9">
        <v>402.4</v>
      </c>
      <c r="I55" s="7">
        <f t="shared" si="1"/>
        <v>100</v>
      </c>
    </row>
    <row r="56" spans="1:9" x14ac:dyDescent="0.25">
      <c r="A56" s="95" t="s">
        <v>157</v>
      </c>
      <c r="B56" s="22"/>
      <c r="C56" s="96" t="s">
        <v>25</v>
      </c>
      <c r="D56" s="96" t="s">
        <v>8</v>
      </c>
      <c r="E56" s="96" t="s">
        <v>158</v>
      </c>
      <c r="F56" s="96"/>
      <c r="G56" s="9">
        <f>SUM(G57)+G60</f>
        <v>137.1</v>
      </c>
      <c r="H56" s="9">
        <f t="shared" ref="H56" si="6">SUM(H57)+H60</f>
        <v>137.1</v>
      </c>
      <c r="I56" s="7">
        <f t="shared" si="1"/>
        <v>100</v>
      </c>
    </row>
    <row r="57" spans="1:9" ht="189.75" customHeight="1" x14ac:dyDescent="0.25">
      <c r="A57" s="95" t="s">
        <v>758</v>
      </c>
      <c r="B57" s="22"/>
      <c r="C57" s="96" t="s">
        <v>25</v>
      </c>
      <c r="D57" s="96" t="s">
        <v>8</v>
      </c>
      <c r="E57" s="96" t="s">
        <v>757</v>
      </c>
      <c r="F57" s="31"/>
      <c r="G57" s="9">
        <f>SUM(G58:G59)</f>
        <v>137.1</v>
      </c>
      <c r="H57" s="9">
        <f>SUM(H58:H59)</f>
        <v>137.1</v>
      </c>
      <c r="I57" s="7">
        <f t="shared" si="1"/>
        <v>100</v>
      </c>
    </row>
    <row r="58" spans="1:9" ht="47.25" x14ac:dyDescent="0.25">
      <c r="A58" s="2" t="s">
        <v>39</v>
      </c>
      <c r="B58" s="22"/>
      <c r="C58" s="96" t="s">
        <v>25</v>
      </c>
      <c r="D58" s="96" t="s">
        <v>8</v>
      </c>
      <c r="E58" s="96" t="s">
        <v>757</v>
      </c>
      <c r="F58" s="96" t="s">
        <v>67</v>
      </c>
      <c r="G58" s="9">
        <v>137.1</v>
      </c>
      <c r="H58" s="9">
        <v>137.1</v>
      </c>
      <c r="I58" s="7">
        <f t="shared" si="1"/>
        <v>100</v>
      </c>
    </row>
    <row r="59" spans="1:9" ht="27.75" hidden="1" customHeight="1" x14ac:dyDescent="0.25">
      <c r="A59" s="95" t="s">
        <v>40</v>
      </c>
      <c r="B59" s="22"/>
      <c r="C59" s="96" t="s">
        <v>25</v>
      </c>
      <c r="D59" s="96" t="s">
        <v>8</v>
      </c>
      <c r="E59" s="96"/>
      <c r="F59" s="96" t="s">
        <v>69</v>
      </c>
      <c r="G59" s="9"/>
      <c r="H59" s="9"/>
      <c r="I59" s="7" t="e">
        <f t="shared" si="1"/>
        <v>#DIV/0!</v>
      </c>
    </row>
    <row r="60" spans="1:9" hidden="1" x14ac:dyDescent="0.25">
      <c r="A60" s="95"/>
      <c r="B60" s="96"/>
      <c r="C60" s="96" t="s">
        <v>25</v>
      </c>
      <c r="D60" s="96" t="s">
        <v>8</v>
      </c>
      <c r="E60" s="96" t="s">
        <v>573</v>
      </c>
      <c r="F60" s="31"/>
      <c r="G60" s="9">
        <f>SUM(G61:G61)</f>
        <v>0</v>
      </c>
      <c r="H60" s="9">
        <f>SUM(H61:H61)</f>
        <v>0</v>
      </c>
      <c r="I60" s="7" t="e">
        <f t="shared" si="1"/>
        <v>#DIV/0!</v>
      </c>
    </row>
    <row r="61" spans="1:9" ht="47.25" hidden="1" x14ac:dyDescent="0.25">
      <c r="A61" s="2" t="s">
        <v>39</v>
      </c>
      <c r="B61" s="96"/>
      <c r="C61" s="96" t="s">
        <v>25</v>
      </c>
      <c r="D61" s="96" t="s">
        <v>8</v>
      </c>
      <c r="E61" s="96" t="s">
        <v>573</v>
      </c>
      <c r="F61" s="96" t="s">
        <v>67</v>
      </c>
      <c r="G61" s="9"/>
      <c r="H61" s="9"/>
      <c r="I61" s="7" t="e">
        <f t="shared" si="1"/>
        <v>#DIV/0!</v>
      </c>
    </row>
    <row r="62" spans="1:9" x14ac:dyDescent="0.25">
      <c r="A62" s="95" t="s">
        <v>135</v>
      </c>
      <c r="B62" s="22"/>
      <c r="C62" s="96" t="s">
        <v>25</v>
      </c>
      <c r="D62" s="96" t="s">
        <v>136</v>
      </c>
      <c r="E62" s="96"/>
      <c r="F62" s="96"/>
      <c r="G62" s="9">
        <f t="shared" ref="G62:H64" si="7">SUM(G63)</f>
        <v>12.1</v>
      </c>
      <c r="H62" s="9">
        <f t="shared" si="7"/>
        <v>12.1</v>
      </c>
      <c r="I62" s="7">
        <f t="shared" si="1"/>
        <v>100</v>
      </c>
    </row>
    <row r="63" spans="1:9" x14ac:dyDescent="0.25">
      <c r="A63" s="95" t="s">
        <v>370</v>
      </c>
      <c r="B63" s="22"/>
      <c r="C63" s="96" t="s">
        <v>25</v>
      </c>
      <c r="D63" s="96" t="s">
        <v>136</v>
      </c>
      <c r="E63" s="96" t="s">
        <v>158</v>
      </c>
      <c r="F63" s="96"/>
      <c r="G63" s="9">
        <f t="shared" si="7"/>
        <v>12.1</v>
      </c>
      <c r="H63" s="9">
        <f t="shared" si="7"/>
        <v>12.1</v>
      </c>
      <c r="I63" s="7">
        <f t="shared" si="1"/>
        <v>100</v>
      </c>
    </row>
    <row r="64" spans="1:9" ht="47.25" x14ac:dyDescent="0.25">
      <c r="A64" s="95" t="s">
        <v>174</v>
      </c>
      <c r="B64" s="22"/>
      <c r="C64" s="96" t="s">
        <v>25</v>
      </c>
      <c r="D64" s="96" t="s">
        <v>136</v>
      </c>
      <c r="E64" s="96" t="s">
        <v>372</v>
      </c>
      <c r="F64" s="96"/>
      <c r="G64" s="9">
        <f t="shared" si="7"/>
        <v>12.1</v>
      </c>
      <c r="H64" s="9">
        <f t="shared" si="7"/>
        <v>12.1</v>
      </c>
      <c r="I64" s="7">
        <f t="shared" si="1"/>
        <v>100</v>
      </c>
    </row>
    <row r="65" spans="1:9" ht="31.5" x14ac:dyDescent="0.25">
      <c r="A65" s="95" t="s">
        <v>40</v>
      </c>
      <c r="B65" s="22"/>
      <c r="C65" s="96" t="s">
        <v>25</v>
      </c>
      <c r="D65" s="96" t="s">
        <v>136</v>
      </c>
      <c r="E65" s="96" t="s">
        <v>372</v>
      </c>
      <c r="F65" s="96" t="s">
        <v>69</v>
      </c>
      <c r="G65" s="9">
        <v>12.1</v>
      </c>
      <c r="H65" s="9">
        <v>12.1</v>
      </c>
      <c r="I65" s="7">
        <f t="shared" si="1"/>
        <v>100</v>
      </c>
    </row>
    <row r="66" spans="1:9" x14ac:dyDescent="0.25">
      <c r="A66" s="95" t="s">
        <v>71</v>
      </c>
      <c r="B66" s="22"/>
      <c r="C66" s="96" t="s">
        <v>25</v>
      </c>
      <c r="D66" s="96" t="s">
        <v>72</v>
      </c>
      <c r="E66" s="96"/>
      <c r="F66" s="31"/>
      <c r="G66" s="9">
        <f>SUM(G67+G70+G80+G93+G97+G100+G114)+G107+G110+G89</f>
        <v>89817.4</v>
      </c>
      <c r="H66" s="9">
        <f>SUM(H67+H70+H80+H93+H97+H100+H114)+H107+H110+H89</f>
        <v>86164.400000000009</v>
      </c>
      <c r="I66" s="7">
        <f t="shared" si="1"/>
        <v>95.932859334605553</v>
      </c>
    </row>
    <row r="67" spans="1:9" ht="31.5" x14ac:dyDescent="0.25">
      <c r="A67" s="95" t="s">
        <v>510</v>
      </c>
      <c r="B67" s="22"/>
      <c r="C67" s="96" t="s">
        <v>25</v>
      </c>
      <c r="D67" s="96" t="s">
        <v>72</v>
      </c>
      <c r="E67" s="96" t="s">
        <v>176</v>
      </c>
      <c r="F67" s="31"/>
      <c r="G67" s="9">
        <f t="shared" ref="G67:H68" si="8">SUM(G68)</f>
        <v>75.5</v>
      </c>
      <c r="H67" s="9">
        <f t="shared" si="8"/>
        <v>56.9</v>
      </c>
      <c r="I67" s="7">
        <f t="shared" si="1"/>
        <v>75.36423841059603</v>
      </c>
    </row>
    <row r="68" spans="1:9" ht="25.5" customHeight="1" x14ac:dyDescent="0.25">
      <c r="A68" s="95" t="s">
        <v>76</v>
      </c>
      <c r="B68" s="22"/>
      <c r="C68" s="96" t="s">
        <v>25</v>
      </c>
      <c r="D68" s="96" t="s">
        <v>72</v>
      </c>
      <c r="E68" s="31" t="s">
        <v>432</v>
      </c>
      <c r="F68" s="31"/>
      <c r="G68" s="9">
        <f t="shared" si="8"/>
        <v>75.5</v>
      </c>
      <c r="H68" s="9">
        <f t="shared" si="8"/>
        <v>56.9</v>
      </c>
      <c r="I68" s="7">
        <f t="shared" ref="I68:I131" si="9">H68/G68*100</f>
        <v>75.36423841059603</v>
      </c>
    </row>
    <row r="69" spans="1:9" ht="30.75" customHeight="1" x14ac:dyDescent="0.25">
      <c r="A69" s="95" t="s">
        <v>40</v>
      </c>
      <c r="B69" s="22"/>
      <c r="C69" s="96" t="s">
        <v>25</v>
      </c>
      <c r="D69" s="96" t="s">
        <v>72</v>
      </c>
      <c r="E69" s="31" t="s">
        <v>432</v>
      </c>
      <c r="F69" s="31">
        <v>200</v>
      </c>
      <c r="G69" s="9">
        <f>100.5-25</f>
        <v>75.5</v>
      </c>
      <c r="H69" s="9">
        <v>56.9</v>
      </c>
      <c r="I69" s="7">
        <f t="shared" si="9"/>
        <v>75.36423841059603</v>
      </c>
    </row>
    <row r="70" spans="1:9" ht="31.5" x14ac:dyDescent="0.25">
      <c r="A70" s="95" t="s">
        <v>578</v>
      </c>
      <c r="B70" s="22"/>
      <c r="C70" s="96" t="s">
        <v>25</v>
      </c>
      <c r="D70" s="96" t="s">
        <v>72</v>
      </c>
      <c r="E70" s="31" t="s">
        <v>169</v>
      </c>
      <c r="F70" s="31"/>
      <c r="G70" s="9">
        <f>SUM(G71+G74+G76)</f>
        <v>43819.3</v>
      </c>
      <c r="H70" s="9">
        <f>SUM(H71+H74+H76)</f>
        <v>42518</v>
      </c>
      <c r="I70" s="7">
        <f t="shared" si="9"/>
        <v>97.030303998466422</v>
      </c>
    </row>
    <row r="71" spans="1:9" x14ac:dyDescent="0.25">
      <c r="A71" s="95" t="s">
        <v>73</v>
      </c>
      <c r="B71" s="22"/>
      <c r="C71" s="96" t="s">
        <v>25</v>
      </c>
      <c r="D71" s="96" t="s">
        <v>72</v>
      </c>
      <c r="E71" s="31" t="s">
        <v>177</v>
      </c>
      <c r="F71" s="31"/>
      <c r="G71" s="9">
        <f>SUM(G72:G73)</f>
        <v>5053.7</v>
      </c>
      <c r="H71" s="9">
        <f>SUM(H72:H73)</f>
        <v>4729.3</v>
      </c>
      <c r="I71" s="7">
        <f t="shared" si="9"/>
        <v>93.580940696915135</v>
      </c>
    </row>
    <row r="72" spans="1:9" ht="31.5" x14ac:dyDescent="0.25">
      <c r="A72" s="95" t="s">
        <v>40</v>
      </c>
      <c r="B72" s="22"/>
      <c r="C72" s="96" t="s">
        <v>25</v>
      </c>
      <c r="D72" s="96" t="s">
        <v>72</v>
      </c>
      <c r="E72" s="31" t="s">
        <v>177</v>
      </c>
      <c r="F72" s="31">
        <v>200</v>
      </c>
      <c r="G72" s="9">
        <v>4951.3</v>
      </c>
      <c r="H72" s="9">
        <v>4627</v>
      </c>
      <c r="I72" s="7">
        <f t="shared" si="9"/>
        <v>93.450204996667537</v>
      </c>
    </row>
    <row r="73" spans="1:9" x14ac:dyDescent="0.25">
      <c r="A73" s="95" t="s">
        <v>17</v>
      </c>
      <c r="B73" s="22"/>
      <c r="C73" s="96" t="s">
        <v>25</v>
      </c>
      <c r="D73" s="96" t="s">
        <v>72</v>
      </c>
      <c r="E73" s="31" t="s">
        <v>177</v>
      </c>
      <c r="F73" s="31">
        <v>800</v>
      </c>
      <c r="G73" s="9">
        <v>102.4</v>
      </c>
      <c r="H73" s="9">
        <v>102.3</v>
      </c>
      <c r="I73" s="7">
        <f t="shared" si="9"/>
        <v>99.902343749999986</v>
      </c>
    </row>
    <row r="74" spans="1:9" ht="31.5" x14ac:dyDescent="0.25">
      <c r="A74" s="95" t="s">
        <v>75</v>
      </c>
      <c r="B74" s="22"/>
      <c r="C74" s="96" t="s">
        <v>25</v>
      </c>
      <c r="D74" s="96" t="s">
        <v>72</v>
      </c>
      <c r="E74" s="31" t="s">
        <v>178</v>
      </c>
      <c r="F74" s="31"/>
      <c r="G74" s="9">
        <f>SUM(G75)</f>
        <v>24486.3</v>
      </c>
      <c r="H74" s="9">
        <f>SUM(H75)</f>
        <v>23657.7</v>
      </c>
      <c r="I74" s="7">
        <f t="shared" si="9"/>
        <v>96.616066943556206</v>
      </c>
    </row>
    <row r="75" spans="1:9" ht="31.5" x14ac:dyDescent="0.25">
      <c r="A75" s="95" t="s">
        <v>40</v>
      </c>
      <c r="B75" s="22"/>
      <c r="C75" s="96" t="s">
        <v>25</v>
      </c>
      <c r="D75" s="96" t="s">
        <v>72</v>
      </c>
      <c r="E75" s="31" t="s">
        <v>178</v>
      </c>
      <c r="F75" s="31">
        <v>200</v>
      </c>
      <c r="G75" s="9">
        <v>24486.3</v>
      </c>
      <c r="H75" s="9">
        <v>23657.7</v>
      </c>
      <c r="I75" s="7">
        <f t="shared" si="9"/>
        <v>96.616066943556206</v>
      </c>
    </row>
    <row r="76" spans="1:9" ht="31.5" x14ac:dyDescent="0.25">
      <c r="A76" s="95" t="s">
        <v>76</v>
      </c>
      <c r="B76" s="22"/>
      <c r="C76" s="96" t="s">
        <v>25</v>
      </c>
      <c r="D76" s="96" t="s">
        <v>72</v>
      </c>
      <c r="E76" s="31" t="s">
        <v>179</v>
      </c>
      <c r="F76" s="31"/>
      <c r="G76" s="9">
        <f>SUM(G77:G79)</f>
        <v>14279.3</v>
      </c>
      <c r="H76" s="9">
        <f>SUM(H77:H79)</f>
        <v>14131</v>
      </c>
      <c r="I76" s="7">
        <f t="shared" si="9"/>
        <v>98.961433683723996</v>
      </c>
    </row>
    <row r="77" spans="1:9" ht="33" customHeight="1" x14ac:dyDescent="0.25">
      <c r="A77" s="95" t="s">
        <v>40</v>
      </c>
      <c r="B77" s="22"/>
      <c r="C77" s="96" t="s">
        <v>25</v>
      </c>
      <c r="D77" s="96" t="s">
        <v>72</v>
      </c>
      <c r="E77" s="31" t="s">
        <v>179</v>
      </c>
      <c r="F77" s="31">
        <v>200</v>
      </c>
      <c r="G77" s="9">
        <v>11298.5</v>
      </c>
      <c r="H77" s="9">
        <v>11150.3</v>
      </c>
      <c r="I77" s="7">
        <f t="shared" si="9"/>
        <v>98.688321458600697</v>
      </c>
    </row>
    <row r="78" spans="1:9" x14ac:dyDescent="0.25">
      <c r="A78" s="95" t="s">
        <v>31</v>
      </c>
      <c r="B78" s="22"/>
      <c r="C78" s="96" t="s">
        <v>25</v>
      </c>
      <c r="D78" s="96" t="s">
        <v>72</v>
      </c>
      <c r="E78" s="31" t="s">
        <v>179</v>
      </c>
      <c r="F78" s="31">
        <v>300</v>
      </c>
      <c r="G78" s="9">
        <v>741.1</v>
      </c>
      <c r="H78" s="9">
        <v>741.1</v>
      </c>
      <c r="I78" s="7">
        <f t="shared" si="9"/>
        <v>100</v>
      </c>
    </row>
    <row r="79" spans="1:9" x14ac:dyDescent="0.25">
      <c r="A79" s="95" t="s">
        <v>17</v>
      </c>
      <c r="B79" s="22"/>
      <c r="C79" s="96" t="s">
        <v>25</v>
      </c>
      <c r="D79" s="96" t="s">
        <v>72</v>
      </c>
      <c r="E79" s="31" t="s">
        <v>179</v>
      </c>
      <c r="F79" s="31">
        <v>800</v>
      </c>
      <c r="G79" s="9">
        <v>2239.6999999999998</v>
      </c>
      <c r="H79" s="9">
        <v>2239.6</v>
      </c>
      <c r="I79" s="7">
        <f t="shared" si="9"/>
        <v>99.995535116310222</v>
      </c>
    </row>
    <row r="80" spans="1:9" ht="31.5" x14ac:dyDescent="0.25">
      <c r="A80" s="95" t="s">
        <v>396</v>
      </c>
      <c r="B80" s="22"/>
      <c r="C80" s="96" t="s">
        <v>25</v>
      </c>
      <c r="D80" s="96" t="s">
        <v>72</v>
      </c>
      <c r="E80" s="31" t="s">
        <v>180</v>
      </c>
      <c r="F80" s="31"/>
      <c r="G80" s="9">
        <f>SUM(G81)+G85</f>
        <v>9867.7999999999993</v>
      </c>
      <c r="H80" s="9">
        <f>SUM(H81)+H85</f>
        <v>7517.3</v>
      </c>
      <c r="I80" s="7">
        <f t="shared" si="9"/>
        <v>76.18010093435214</v>
      </c>
    </row>
    <row r="81" spans="1:9" ht="47.25" x14ac:dyDescent="0.25">
      <c r="A81" s="95" t="s">
        <v>397</v>
      </c>
      <c r="B81" s="22"/>
      <c r="C81" s="96" t="s">
        <v>25</v>
      </c>
      <c r="D81" s="96" t="s">
        <v>72</v>
      </c>
      <c r="E81" s="31" t="s">
        <v>181</v>
      </c>
      <c r="F81" s="31"/>
      <c r="G81" s="9">
        <f>SUM(G82)</f>
        <v>9867.7999999999993</v>
      </c>
      <c r="H81" s="9">
        <f>SUM(H82)</f>
        <v>7517.3</v>
      </c>
      <c r="I81" s="7">
        <f t="shared" si="9"/>
        <v>76.18010093435214</v>
      </c>
    </row>
    <row r="82" spans="1:9" ht="31.5" x14ac:dyDescent="0.25">
      <c r="A82" s="95" t="s">
        <v>343</v>
      </c>
      <c r="B82" s="22"/>
      <c r="C82" s="96" t="s">
        <v>25</v>
      </c>
      <c r="D82" s="96" t="s">
        <v>72</v>
      </c>
      <c r="E82" s="31" t="s">
        <v>182</v>
      </c>
      <c r="F82" s="31"/>
      <c r="G82" s="9">
        <f>SUM(G83:G84)</f>
        <v>9867.7999999999993</v>
      </c>
      <c r="H82" s="9">
        <f>SUM(H83:H84)</f>
        <v>7517.3</v>
      </c>
      <c r="I82" s="7">
        <f t="shared" si="9"/>
        <v>76.18010093435214</v>
      </c>
    </row>
    <row r="83" spans="1:9" ht="31.5" x14ac:dyDescent="0.25">
      <c r="A83" s="95" t="s">
        <v>40</v>
      </c>
      <c r="B83" s="22"/>
      <c r="C83" s="96" t="s">
        <v>25</v>
      </c>
      <c r="D83" s="96" t="s">
        <v>72</v>
      </c>
      <c r="E83" s="31" t="s">
        <v>182</v>
      </c>
      <c r="F83" s="31">
        <v>200</v>
      </c>
      <c r="G83" s="9">
        <v>9867.7999999999993</v>
      </c>
      <c r="H83" s="9">
        <v>7517.3</v>
      </c>
      <c r="I83" s="7">
        <f t="shared" si="9"/>
        <v>76.18010093435214</v>
      </c>
    </row>
    <row r="84" spans="1:9" x14ac:dyDescent="0.25">
      <c r="A84" s="95" t="s">
        <v>17</v>
      </c>
      <c r="B84" s="22"/>
      <c r="C84" s="96" t="s">
        <v>25</v>
      </c>
      <c r="D84" s="96" t="s">
        <v>72</v>
      </c>
      <c r="E84" s="31" t="s">
        <v>182</v>
      </c>
      <c r="F84" s="31">
        <v>800</v>
      </c>
      <c r="G84" s="9"/>
      <c r="H84" s="9"/>
      <c r="I84" s="7"/>
    </row>
    <row r="85" spans="1:9" ht="31.5" hidden="1" x14ac:dyDescent="0.25">
      <c r="A85" s="95" t="s">
        <v>398</v>
      </c>
      <c r="B85" s="22"/>
      <c r="C85" s="96" t="s">
        <v>25</v>
      </c>
      <c r="D85" s="96" t="s">
        <v>72</v>
      </c>
      <c r="E85" s="31" t="s">
        <v>194</v>
      </c>
      <c r="F85" s="31"/>
      <c r="G85" s="9">
        <f>SUM(G86)</f>
        <v>0</v>
      </c>
      <c r="H85" s="9">
        <f>SUM(H86)</f>
        <v>0</v>
      </c>
      <c r="I85" s="7"/>
    </row>
    <row r="86" spans="1:9" ht="45" hidden="1" customHeight="1" x14ac:dyDescent="0.25">
      <c r="A86" s="95" t="s">
        <v>343</v>
      </c>
      <c r="B86" s="22"/>
      <c r="C86" s="96" t="s">
        <v>25</v>
      </c>
      <c r="D86" s="96" t="s">
        <v>72</v>
      </c>
      <c r="E86" s="31" t="s">
        <v>416</v>
      </c>
      <c r="F86" s="31"/>
      <c r="G86" s="9">
        <f>SUM(G87:G88)</f>
        <v>0</v>
      </c>
      <c r="H86" s="9">
        <f>SUM(H87:H88)</f>
        <v>0</v>
      </c>
      <c r="I86" s="7"/>
    </row>
    <row r="87" spans="1:9" ht="28.5" hidden="1" customHeight="1" x14ac:dyDescent="0.25">
      <c r="A87" s="95" t="s">
        <v>40</v>
      </c>
      <c r="B87" s="22"/>
      <c r="C87" s="96" t="s">
        <v>25</v>
      </c>
      <c r="D87" s="96" t="s">
        <v>72</v>
      </c>
      <c r="E87" s="31" t="s">
        <v>416</v>
      </c>
      <c r="F87" s="31">
        <v>200</v>
      </c>
      <c r="G87" s="9"/>
      <c r="H87" s="9">
        <v>0</v>
      </c>
      <c r="I87" s="7"/>
    </row>
    <row r="88" spans="1:9" hidden="1" x14ac:dyDescent="0.25">
      <c r="A88" s="95" t="s">
        <v>17</v>
      </c>
      <c r="B88" s="22"/>
      <c r="C88" s="96" t="s">
        <v>25</v>
      </c>
      <c r="D88" s="96" t="s">
        <v>72</v>
      </c>
      <c r="E88" s="31" t="s">
        <v>416</v>
      </c>
      <c r="F88" s="31">
        <v>800</v>
      </c>
      <c r="G88" s="9">
        <v>0</v>
      </c>
      <c r="H88" s="9"/>
      <c r="I88" s="7"/>
    </row>
    <row r="89" spans="1:9" ht="31.5" x14ac:dyDescent="0.25">
      <c r="A89" s="150" t="s">
        <v>420</v>
      </c>
      <c r="B89" s="151"/>
      <c r="C89" s="151" t="s">
        <v>25</v>
      </c>
      <c r="D89" s="151" t="s">
        <v>72</v>
      </c>
      <c r="E89" s="151" t="s">
        <v>183</v>
      </c>
      <c r="F89" s="151"/>
      <c r="G89" s="9">
        <f>G90</f>
        <v>67</v>
      </c>
      <c r="H89" s="9">
        <f t="shared" ref="H89" si="10">H90</f>
        <v>67</v>
      </c>
      <c r="I89" s="7">
        <f t="shared" si="9"/>
        <v>100</v>
      </c>
    </row>
    <row r="90" spans="1:9" ht="31.5" x14ac:dyDescent="0.25">
      <c r="A90" s="150" t="s">
        <v>569</v>
      </c>
      <c r="B90" s="151"/>
      <c r="C90" s="151" t="s">
        <v>25</v>
      </c>
      <c r="D90" s="151" t="s">
        <v>72</v>
      </c>
      <c r="E90" s="151" t="s">
        <v>567</v>
      </c>
      <c r="F90" s="151"/>
      <c r="G90" s="9">
        <f>SUM(G91)</f>
        <v>67</v>
      </c>
      <c r="H90" s="9">
        <f t="shared" ref="H90:H91" si="11">SUM(H91)</f>
        <v>67</v>
      </c>
      <c r="I90" s="7">
        <f t="shared" si="9"/>
        <v>100</v>
      </c>
    </row>
    <row r="91" spans="1:9" x14ac:dyDescent="0.25">
      <c r="A91" s="150" t="s">
        <v>26</v>
      </c>
      <c r="B91" s="151"/>
      <c r="C91" s="151" t="s">
        <v>25</v>
      </c>
      <c r="D91" s="151" t="s">
        <v>72</v>
      </c>
      <c r="E91" s="151" t="s">
        <v>568</v>
      </c>
      <c r="F91" s="151"/>
      <c r="G91" s="9">
        <f>SUM(G92)</f>
        <v>67</v>
      </c>
      <c r="H91" s="9">
        <f t="shared" si="11"/>
        <v>67</v>
      </c>
      <c r="I91" s="7">
        <f t="shared" si="9"/>
        <v>100</v>
      </c>
    </row>
    <row r="92" spans="1:9" ht="31.5" x14ac:dyDescent="0.25">
      <c r="A92" s="150" t="s">
        <v>40</v>
      </c>
      <c r="B92" s="151"/>
      <c r="C92" s="151" t="s">
        <v>25</v>
      </c>
      <c r="D92" s="151" t="s">
        <v>72</v>
      </c>
      <c r="E92" s="151" t="s">
        <v>568</v>
      </c>
      <c r="F92" s="151" t="s">
        <v>69</v>
      </c>
      <c r="G92" s="9">
        <v>67</v>
      </c>
      <c r="H92" s="9">
        <v>67</v>
      </c>
      <c r="I92" s="7">
        <f t="shared" si="9"/>
        <v>100</v>
      </c>
    </row>
    <row r="93" spans="1:9" ht="39.75" customHeight="1" x14ac:dyDescent="0.25">
      <c r="A93" s="95" t="s">
        <v>579</v>
      </c>
      <c r="B93" s="22"/>
      <c r="C93" s="96" t="s">
        <v>25</v>
      </c>
      <c r="D93" s="96" t="s">
        <v>72</v>
      </c>
      <c r="E93" s="31" t="s">
        <v>184</v>
      </c>
      <c r="F93" s="31"/>
      <c r="G93" s="9">
        <f>SUM(G94)</f>
        <v>234.4</v>
      </c>
      <c r="H93" s="9">
        <f>SUM(H94)</f>
        <v>234.4</v>
      </c>
      <c r="I93" s="7">
        <f t="shared" si="9"/>
        <v>100</v>
      </c>
    </row>
    <row r="94" spans="1:9" ht="42.75" customHeight="1" x14ac:dyDescent="0.25">
      <c r="A94" s="95" t="s">
        <v>76</v>
      </c>
      <c r="B94" s="22"/>
      <c r="C94" s="96" t="s">
        <v>25</v>
      </c>
      <c r="D94" s="96" t="s">
        <v>72</v>
      </c>
      <c r="E94" s="31" t="s">
        <v>377</v>
      </c>
      <c r="F94" s="31"/>
      <c r="G94" s="9">
        <f>SUM(G95:G96)</f>
        <v>234.4</v>
      </c>
      <c r="H94" s="9">
        <f>SUM(H95:H96)</f>
        <v>234.4</v>
      </c>
      <c r="I94" s="7">
        <f t="shared" si="9"/>
        <v>100</v>
      </c>
    </row>
    <row r="95" spans="1:9" ht="31.5" x14ac:dyDescent="0.25">
      <c r="A95" s="95" t="s">
        <v>40</v>
      </c>
      <c r="B95" s="22"/>
      <c r="C95" s="96" t="s">
        <v>25</v>
      </c>
      <c r="D95" s="96" t="s">
        <v>72</v>
      </c>
      <c r="E95" s="31" t="s">
        <v>377</v>
      </c>
      <c r="F95" s="31">
        <v>200</v>
      </c>
      <c r="G95" s="9">
        <v>84.4</v>
      </c>
      <c r="H95" s="9">
        <v>84.4</v>
      </c>
      <c r="I95" s="7">
        <f t="shared" si="9"/>
        <v>100</v>
      </c>
    </row>
    <row r="96" spans="1:9" x14ac:dyDescent="0.25">
      <c r="A96" s="95" t="s">
        <v>31</v>
      </c>
      <c r="B96" s="22"/>
      <c r="C96" s="96" t="s">
        <v>25</v>
      </c>
      <c r="D96" s="96" t="s">
        <v>72</v>
      </c>
      <c r="E96" s="31" t="s">
        <v>377</v>
      </c>
      <c r="F96" s="31">
        <v>300</v>
      </c>
      <c r="G96" s="9">
        <v>150</v>
      </c>
      <c r="H96" s="9">
        <v>150</v>
      </c>
      <c r="I96" s="7">
        <f t="shared" si="9"/>
        <v>100</v>
      </c>
    </row>
    <row r="97" spans="1:9" ht="31.5" x14ac:dyDescent="0.25">
      <c r="A97" s="95" t="s">
        <v>580</v>
      </c>
      <c r="B97" s="22"/>
      <c r="C97" s="96" t="s">
        <v>25</v>
      </c>
      <c r="D97" s="96" t="s">
        <v>72</v>
      </c>
      <c r="E97" s="31" t="s">
        <v>185</v>
      </c>
      <c r="F97" s="31"/>
      <c r="G97" s="9">
        <f t="shared" ref="G97:H98" si="12">SUM(G98)</f>
        <v>290</v>
      </c>
      <c r="H97" s="9">
        <f t="shared" si="12"/>
        <v>290</v>
      </c>
      <c r="I97" s="7">
        <f t="shared" si="9"/>
        <v>100</v>
      </c>
    </row>
    <row r="98" spans="1:9" x14ac:dyDescent="0.25">
      <c r="A98" s="2" t="s">
        <v>26</v>
      </c>
      <c r="B98" s="22"/>
      <c r="C98" s="96" t="s">
        <v>25</v>
      </c>
      <c r="D98" s="96" t="s">
        <v>72</v>
      </c>
      <c r="E98" s="31" t="s">
        <v>433</v>
      </c>
      <c r="F98" s="31"/>
      <c r="G98" s="9">
        <f t="shared" si="12"/>
        <v>290</v>
      </c>
      <c r="H98" s="9">
        <f t="shared" si="12"/>
        <v>290</v>
      </c>
      <c r="I98" s="7">
        <f t="shared" si="9"/>
        <v>100</v>
      </c>
    </row>
    <row r="99" spans="1:9" ht="31.5" x14ac:dyDescent="0.25">
      <c r="A99" s="95" t="s">
        <v>40</v>
      </c>
      <c r="B99" s="22"/>
      <c r="C99" s="96" t="s">
        <v>25</v>
      </c>
      <c r="D99" s="96" t="s">
        <v>72</v>
      </c>
      <c r="E99" s="31" t="s">
        <v>433</v>
      </c>
      <c r="F99" s="31">
        <v>200</v>
      </c>
      <c r="G99" s="9">
        <v>290</v>
      </c>
      <c r="H99" s="9">
        <v>290</v>
      </c>
      <c r="I99" s="7">
        <f t="shared" si="9"/>
        <v>100</v>
      </c>
    </row>
    <row r="100" spans="1:9" ht="31.5" x14ac:dyDescent="0.25">
      <c r="A100" s="95" t="s">
        <v>399</v>
      </c>
      <c r="B100" s="22"/>
      <c r="C100" s="96" t="s">
        <v>25</v>
      </c>
      <c r="D100" s="96" t="s">
        <v>72</v>
      </c>
      <c r="E100" s="31" t="s">
        <v>186</v>
      </c>
      <c r="F100" s="31"/>
      <c r="G100" s="9">
        <f>SUM(G101)+G103+G105</f>
        <v>8629.2999999999993</v>
      </c>
      <c r="H100" s="9">
        <f t="shared" ref="H100" si="13">SUM(H101)+H103+H105</f>
        <v>8629.2999999999993</v>
      </c>
      <c r="I100" s="7">
        <f t="shared" si="9"/>
        <v>100</v>
      </c>
    </row>
    <row r="101" spans="1:9" ht="31.5" x14ac:dyDescent="0.25">
      <c r="A101" s="95" t="s">
        <v>290</v>
      </c>
      <c r="B101" s="22"/>
      <c r="C101" s="96" t="s">
        <v>25</v>
      </c>
      <c r="D101" s="96" t="s">
        <v>72</v>
      </c>
      <c r="E101" s="31" t="s">
        <v>374</v>
      </c>
      <c r="F101" s="31"/>
      <c r="G101" s="9">
        <f>SUM(G102)</f>
        <v>236.4</v>
      </c>
      <c r="H101" s="9">
        <f>SUM(H102)</f>
        <v>236.4</v>
      </c>
      <c r="I101" s="7">
        <f t="shared" si="9"/>
        <v>100</v>
      </c>
    </row>
    <row r="102" spans="1:9" ht="31.5" x14ac:dyDescent="0.25">
      <c r="A102" s="95" t="s">
        <v>188</v>
      </c>
      <c r="B102" s="22"/>
      <c r="C102" s="96" t="s">
        <v>25</v>
      </c>
      <c r="D102" s="96" t="s">
        <v>72</v>
      </c>
      <c r="E102" s="31" t="s">
        <v>374</v>
      </c>
      <c r="F102" s="31">
        <v>600</v>
      </c>
      <c r="G102" s="9">
        <v>236.4</v>
      </c>
      <c r="H102" s="9">
        <v>236.4</v>
      </c>
      <c r="I102" s="7">
        <f t="shared" si="9"/>
        <v>100</v>
      </c>
    </row>
    <row r="103" spans="1:9" ht="47.25" x14ac:dyDescent="0.25">
      <c r="A103" s="95" t="s">
        <v>20</v>
      </c>
      <c r="B103" s="22"/>
      <c r="C103" s="96" t="s">
        <v>25</v>
      </c>
      <c r="D103" s="96" t="s">
        <v>72</v>
      </c>
      <c r="E103" s="31" t="s">
        <v>187</v>
      </c>
      <c r="F103" s="31"/>
      <c r="G103" s="9">
        <f>SUM(G104)</f>
        <v>7890.6</v>
      </c>
      <c r="H103" s="9">
        <f>SUM(H104)</f>
        <v>7890.6</v>
      </c>
      <c r="I103" s="7">
        <f t="shared" si="9"/>
        <v>100</v>
      </c>
    </row>
    <row r="104" spans="1:9" ht="31.5" x14ac:dyDescent="0.25">
      <c r="A104" s="95" t="s">
        <v>188</v>
      </c>
      <c r="B104" s="22"/>
      <c r="C104" s="96" t="s">
        <v>25</v>
      </c>
      <c r="D104" s="96" t="s">
        <v>72</v>
      </c>
      <c r="E104" s="31" t="s">
        <v>187</v>
      </c>
      <c r="F104" s="31">
        <v>600</v>
      </c>
      <c r="G104" s="9">
        <v>7890.6</v>
      </c>
      <c r="H104" s="9">
        <v>7890.6</v>
      </c>
      <c r="I104" s="7">
        <f t="shared" si="9"/>
        <v>100</v>
      </c>
    </row>
    <row r="105" spans="1:9" x14ac:dyDescent="0.25">
      <c r="A105" s="95" t="s">
        <v>315</v>
      </c>
      <c r="B105" s="22"/>
      <c r="C105" s="96" t="s">
        <v>25</v>
      </c>
      <c r="D105" s="96" t="s">
        <v>72</v>
      </c>
      <c r="E105" s="31" t="s">
        <v>329</v>
      </c>
      <c r="F105" s="31"/>
      <c r="G105" s="9">
        <f t="shared" ref="G105:H105" si="14">SUM(G106)</f>
        <v>502.3</v>
      </c>
      <c r="H105" s="9">
        <f t="shared" si="14"/>
        <v>502.3</v>
      </c>
      <c r="I105" s="7">
        <f t="shared" si="9"/>
        <v>100</v>
      </c>
    </row>
    <row r="106" spans="1:9" ht="31.5" x14ac:dyDescent="0.25">
      <c r="A106" s="95" t="s">
        <v>188</v>
      </c>
      <c r="B106" s="22"/>
      <c r="C106" s="96" t="s">
        <v>25</v>
      </c>
      <c r="D106" s="96" t="s">
        <v>72</v>
      </c>
      <c r="E106" s="31" t="s">
        <v>329</v>
      </c>
      <c r="F106" s="31">
        <v>600</v>
      </c>
      <c r="G106" s="9">
        <v>502.3</v>
      </c>
      <c r="H106" s="9">
        <v>502.3</v>
      </c>
      <c r="I106" s="7">
        <f t="shared" si="9"/>
        <v>100</v>
      </c>
    </row>
    <row r="107" spans="1:9" ht="31.5" x14ac:dyDescent="0.25">
      <c r="A107" s="2" t="s">
        <v>456</v>
      </c>
      <c r="B107" s="22"/>
      <c r="C107" s="96" t="s">
        <v>25</v>
      </c>
      <c r="D107" s="96" t="s">
        <v>72</v>
      </c>
      <c r="E107" s="31" t="s">
        <v>454</v>
      </c>
      <c r="F107" s="31"/>
      <c r="G107" s="9">
        <f t="shared" ref="G107:H108" si="15">SUM(G108)</f>
        <v>16056.9</v>
      </c>
      <c r="H107" s="9">
        <f t="shared" si="15"/>
        <v>16026.6</v>
      </c>
      <c r="I107" s="7">
        <f t="shared" si="9"/>
        <v>99.811296078321476</v>
      </c>
    </row>
    <row r="108" spans="1:9" ht="31.5" x14ac:dyDescent="0.25">
      <c r="A108" s="95" t="s">
        <v>76</v>
      </c>
      <c r="B108" s="22"/>
      <c r="C108" s="96" t="s">
        <v>25</v>
      </c>
      <c r="D108" s="96" t="s">
        <v>72</v>
      </c>
      <c r="E108" s="31" t="s">
        <v>455</v>
      </c>
      <c r="F108" s="31"/>
      <c r="G108" s="9">
        <f t="shared" si="15"/>
        <v>16056.9</v>
      </c>
      <c r="H108" s="9">
        <f t="shared" si="15"/>
        <v>16026.6</v>
      </c>
      <c r="I108" s="7">
        <f t="shared" si="9"/>
        <v>99.811296078321476</v>
      </c>
    </row>
    <row r="109" spans="1:9" ht="31.5" x14ac:dyDescent="0.25">
      <c r="A109" s="2" t="s">
        <v>40</v>
      </c>
      <c r="B109" s="22"/>
      <c r="C109" s="96" t="s">
        <v>25</v>
      </c>
      <c r="D109" s="96" t="s">
        <v>72</v>
      </c>
      <c r="E109" s="31" t="s">
        <v>455</v>
      </c>
      <c r="F109" s="31">
        <v>200</v>
      </c>
      <c r="G109" s="9">
        <v>16056.9</v>
      </c>
      <c r="H109" s="9">
        <v>16026.6</v>
      </c>
      <c r="I109" s="7">
        <f t="shared" si="9"/>
        <v>99.811296078321476</v>
      </c>
    </row>
    <row r="110" spans="1:9" ht="31.5" x14ac:dyDescent="0.25">
      <c r="A110" s="2" t="s">
        <v>583</v>
      </c>
      <c r="B110" s="22"/>
      <c r="C110" s="96" t="s">
        <v>25</v>
      </c>
      <c r="D110" s="96" t="s">
        <v>72</v>
      </c>
      <c r="E110" s="31" t="s">
        <v>584</v>
      </c>
      <c r="F110" s="31"/>
      <c r="G110" s="9">
        <f>SUM(G111)</f>
        <v>180</v>
      </c>
      <c r="H110" s="9">
        <f t="shared" ref="H110:H111" si="16">SUM(H111)</f>
        <v>180</v>
      </c>
      <c r="I110" s="7">
        <f t="shared" si="9"/>
        <v>100</v>
      </c>
    </row>
    <row r="111" spans="1:9" ht="31.5" x14ac:dyDescent="0.25">
      <c r="A111" s="2" t="s">
        <v>76</v>
      </c>
      <c r="B111" s="22"/>
      <c r="C111" s="96" t="s">
        <v>25</v>
      </c>
      <c r="D111" s="96" t="s">
        <v>72</v>
      </c>
      <c r="E111" s="31" t="s">
        <v>586</v>
      </c>
      <c r="F111" s="31"/>
      <c r="G111" s="9">
        <f>SUM(G112:G113)</f>
        <v>180</v>
      </c>
      <c r="H111" s="9">
        <f t="shared" si="16"/>
        <v>180</v>
      </c>
      <c r="I111" s="7">
        <f t="shared" si="9"/>
        <v>100</v>
      </c>
    </row>
    <row r="112" spans="1:9" ht="30.75" customHeight="1" x14ac:dyDescent="0.25">
      <c r="A112" s="2" t="s">
        <v>40</v>
      </c>
      <c r="B112" s="22"/>
      <c r="C112" s="96" t="s">
        <v>25</v>
      </c>
      <c r="D112" s="96" t="s">
        <v>72</v>
      </c>
      <c r="E112" s="31" t="s">
        <v>586</v>
      </c>
      <c r="F112" s="31">
        <v>200</v>
      </c>
      <c r="G112" s="9">
        <v>180</v>
      </c>
      <c r="H112" s="9">
        <v>180</v>
      </c>
      <c r="I112" s="7">
        <f t="shared" si="9"/>
        <v>100</v>
      </c>
    </row>
    <row r="113" spans="1:9" hidden="1" x14ac:dyDescent="0.25">
      <c r="A113" s="2" t="s">
        <v>31</v>
      </c>
      <c r="B113" s="22"/>
      <c r="C113" s="96" t="s">
        <v>25</v>
      </c>
      <c r="D113" s="96" t="s">
        <v>72</v>
      </c>
      <c r="E113" s="31" t="s">
        <v>586</v>
      </c>
      <c r="F113" s="31">
        <v>300</v>
      </c>
      <c r="G113" s="9"/>
      <c r="H113" s="9"/>
      <c r="I113" s="7" t="e">
        <f t="shared" si="9"/>
        <v>#DIV/0!</v>
      </c>
    </row>
    <row r="114" spans="1:9" x14ac:dyDescent="0.25">
      <c r="A114" s="95" t="s">
        <v>157</v>
      </c>
      <c r="B114" s="22"/>
      <c r="C114" s="96" t="s">
        <v>25</v>
      </c>
      <c r="D114" s="96" t="s">
        <v>72</v>
      </c>
      <c r="E114" s="31" t="s">
        <v>158</v>
      </c>
      <c r="F114" s="31"/>
      <c r="G114" s="9">
        <f>G115</f>
        <v>10597.2</v>
      </c>
      <c r="H114" s="9">
        <f t="shared" ref="H114" si="17">H115</f>
        <v>10644.9</v>
      </c>
      <c r="I114" s="7">
        <f t="shared" si="9"/>
        <v>100.45011889933188</v>
      </c>
    </row>
    <row r="115" spans="1:9" ht="31.5" x14ac:dyDescent="0.25">
      <c r="A115" s="95" t="s">
        <v>76</v>
      </c>
      <c r="B115" s="22"/>
      <c r="C115" s="96" t="s">
        <v>25</v>
      </c>
      <c r="D115" s="96" t="s">
        <v>72</v>
      </c>
      <c r="E115" s="31" t="s">
        <v>83</v>
      </c>
      <c r="F115" s="31"/>
      <c r="G115" s="9">
        <f>G117+G116</f>
        <v>10597.2</v>
      </c>
      <c r="H115" s="9">
        <f t="shared" ref="H115" si="18">H117+H116</f>
        <v>10644.9</v>
      </c>
      <c r="I115" s="7">
        <f t="shared" si="9"/>
        <v>100.45011889933188</v>
      </c>
    </row>
    <row r="116" spans="1:9" ht="14.25" customHeight="1" x14ac:dyDescent="0.25">
      <c r="A116" s="2" t="s">
        <v>224</v>
      </c>
      <c r="B116" s="22"/>
      <c r="C116" s="96" t="s">
        <v>25</v>
      </c>
      <c r="D116" s="96" t="s">
        <v>72</v>
      </c>
      <c r="E116" s="31" t="s">
        <v>83</v>
      </c>
      <c r="F116" s="31">
        <v>400</v>
      </c>
      <c r="G116" s="9">
        <f>2187.9+1860.1</f>
        <v>4048</v>
      </c>
      <c r="H116" s="9">
        <v>4048</v>
      </c>
      <c r="I116" s="7">
        <f t="shared" si="9"/>
        <v>100</v>
      </c>
    </row>
    <row r="117" spans="1:9" ht="14.25" customHeight="1" x14ac:dyDescent="0.25">
      <c r="A117" s="95" t="s">
        <v>17</v>
      </c>
      <c r="B117" s="22"/>
      <c r="C117" s="96" t="s">
        <v>25</v>
      </c>
      <c r="D117" s="96" t="s">
        <v>72</v>
      </c>
      <c r="E117" s="31" t="s">
        <v>83</v>
      </c>
      <c r="F117" s="31">
        <v>800</v>
      </c>
      <c r="G117" s="9">
        <f>4321.9+2227.3</f>
        <v>6549.2</v>
      </c>
      <c r="H117" s="9">
        <v>6596.9</v>
      </c>
      <c r="I117" s="7">
        <f t="shared" si="9"/>
        <v>100.72833323153974</v>
      </c>
    </row>
    <row r="118" spans="1:9" x14ac:dyDescent="0.25">
      <c r="A118" s="95" t="s">
        <v>189</v>
      </c>
      <c r="B118" s="22"/>
      <c r="C118" s="96" t="s">
        <v>42</v>
      </c>
      <c r="D118" s="96"/>
      <c r="E118" s="96"/>
      <c r="F118" s="96"/>
      <c r="G118" s="9">
        <f>SUM(G119)+G129+G142</f>
        <v>50656.2</v>
      </c>
      <c r="H118" s="9">
        <f>SUM(H119)+H129+H142</f>
        <v>44103.4</v>
      </c>
      <c r="I118" s="7">
        <f t="shared" si="9"/>
        <v>87.064169835084357</v>
      </c>
    </row>
    <row r="119" spans="1:9" x14ac:dyDescent="0.25">
      <c r="A119" s="33" t="s">
        <v>138</v>
      </c>
      <c r="B119" s="31"/>
      <c r="C119" s="96" t="s">
        <v>42</v>
      </c>
      <c r="D119" s="96" t="s">
        <v>8</v>
      </c>
      <c r="E119" s="96"/>
      <c r="F119" s="96"/>
      <c r="G119" s="9">
        <f t="shared" ref="G119:H119" si="19">SUM(G120)</f>
        <v>7085.5</v>
      </c>
      <c r="H119" s="9">
        <f t="shared" si="19"/>
        <v>7085.5</v>
      </c>
      <c r="I119" s="7">
        <f t="shared" si="9"/>
        <v>100</v>
      </c>
    </row>
    <row r="120" spans="1:9" x14ac:dyDescent="0.25">
      <c r="A120" s="95" t="s">
        <v>157</v>
      </c>
      <c r="B120" s="22"/>
      <c r="C120" s="96" t="s">
        <v>42</v>
      </c>
      <c r="D120" s="96" t="s">
        <v>8</v>
      </c>
      <c r="E120" s="31" t="s">
        <v>158</v>
      </c>
      <c r="F120" s="96"/>
      <c r="G120" s="9">
        <f>SUM(G123)+G121+G128</f>
        <v>7085.5</v>
      </c>
      <c r="H120" s="9">
        <f>SUM(H123)+H121+H128</f>
        <v>7085.5</v>
      </c>
      <c r="I120" s="7">
        <f t="shared" si="9"/>
        <v>100</v>
      </c>
    </row>
    <row r="121" spans="1:9" hidden="1" x14ac:dyDescent="0.25">
      <c r="A121" s="33" t="s">
        <v>59</v>
      </c>
      <c r="B121" s="31"/>
      <c r="C121" s="96" t="s">
        <v>42</v>
      </c>
      <c r="D121" s="96" t="s">
        <v>8</v>
      </c>
      <c r="E121" s="96" t="s">
        <v>79</v>
      </c>
      <c r="F121" s="96"/>
      <c r="G121" s="9">
        <f>SUM(G122)</f>
        <v>0</v>
      </c>
      <c r="H121" s="9"/>
      <c r="I121" s="7" t="e">
        <f t="shared" si="9"/>
        <v>#DIV/0!</v>
      </c>
    </row>
    <row r="122" spans="1:9" ht="47.25" hidden="1" x14ac:dyDescent="0.25">
      <c r="A122" s="2" t="s">
        <v>39</v>
      </c>
      <c r="B122" s="31"/>
      <c r="C122" s="96" t="s">
        <v>42</v>
      </c>
      <c r="D122" s="96" t="s">
        <v>8</v>
      </c>
      <c r="E122" s="96" t="s">
        <v>79</v>
      </c>
      <c r="F122" s="96" t="s">
        <v>67</v>
      </c>
      <c r="G122" s="9"/>
      <c r="H122" s="9"/>
      <c r="I122" s="7" t="e">
        <f t="shared" si="9"/>
        <v>#DIV/0!</v>
      </c>
    </row>
    <row r="123" spans="1:9" ht="31.5" x14ac:dyDescent="0.25">
      <c r="A123" s="95" t="s">
        <v>190</v>
      </c>
      <c r="B123" s="22"/>
      <c r="C123" s="96" t="s">
        <v>42</v>
      </c>
      <c r="D123" s="96" t="s">
        <v>8</v>
      </c>
      <c r="E123" s="96" t="s">
        <v>460</v>
      </c>
      <c r="F123" s="96"/>
      <c r="G123" s="9">
        <f>SUM(G124:G126)</f>
        <v>5581.7</v>
      </c>
      <c r="H123" s="9">
        <f>SUM(H124:H126)</f>
        <v>5581.7</v>
      </c>
      <c r="I123" s="7">
        <f t="shared" si="9"/>
        <v>100</v>
      </c>
    </row>
    <row r="124" spans="1:9" ht="47.25" x14ac:dyDescent="0.25">
      <c r="A124" s="2" t="s">
        <v>39</v>
      </c>
      <c r="B124" s="22"/>
      <c r="C124" s="96" t="s">
        <v>42</v>
      </c>
      <c r="D124" s="96" t="s">
        <v>8</v>
      </c>
      <c r="E124" s="96" t="s">
        <v>460</v>
      </c>
      <c r="F124" s="96" t="s">
        <v>67</v>
      </c>
      <c r="G124" s="9">
        <v>4886.8</v>
      </c>
      <c r="H124" s="9">
        <v>4886.8</v>
      </c>
      <c r="I124" s="7">
        <f t="shared" si="9"/>
        <v>100</v>
      </c>
    </row>
    <row r="125" spans="1:9" ht="31.5" x14ac:dyDescent="0.25">
      <c r="A125" s="95" t="s">
        <v>40</v>
      </c>
      <c r="B125" s="22"/>
      <c r="C125" s="96" t="s">
        <v>42</v>
      </c>
      <c r="D125" s="96" t="s">
        <v>8</v>
      </c>
      <c r="E125" s="96" t="s">
        <v>460</v>
      </c>
      <c r="F125" s="96" t="s">
        <v>69</v>
      </c>
      <c r="G125" s="9">
        <v>694.9</v>
      </c>
      <c r="H125" s="9">
        <v>694.9</v>
      </c>
      <c r="I125" s="7">
        <f t="shared" si="9"/>
        <v>100</v>
      </c>
    </row>
    <row r="126" spans="1:9" hidden="1" x14ac:dyDescent="0.25">
      <c r="A126" s="95" t="s">
        <v>17</v>
      </c>
      <c r="B126" s="22"/>
      <c r="C126" s="96" t="s">
        <v>42</v>
      </c>
      <c r="D126" s="96" t="s">
        <v>8</v>
      </c>
      <c r="E126" s="96" t="s">
        <v>460</v>
      </c>
      <c r="F126" s="96" t="s">
        <v>74</v>
      </c>
      <c r="G126" s="9"/>
      <c r="H126" s="9"/>
      <c r="I126" s="7" t="e">
        <f t="shared" si="9"/>
        <v>#DIV/0!</v>
      </c>
    </row>
    <row r="127" spans="1:9" ht="31.5" x14ac:dyDescent="0.25">
      <c r="A127" s="159" t="s">
        <v>963</v>
      </c>
      <c r="B127" s="22"/>
      <c r="C127" s="160" t="s">
        <v>42</v>
      </c>
      <c r="D127" s="160" t="s">
        <v>8</v>
      </c>
      <c r="E127" s="160" t="s">
        <v>962</v>
      </c>
      <c r="F127" s="160"/>
      <c r="G127" s="9">
        <f>G128</f>
        <v>1503.8</v>
      </c>
      <c r="H127" s="9">
        <f t="shared" ref="H127" si="20">H128</f>
        <v>1503.8</v>
      </c>
      <c r="I127" s="7">
        <f t="shared" si="9"/>
        <v>100</v>
      </c>
    </row>
    <row r="128" spans="1:9" ht="47.25" x14ac:dyDescent="0.25">
      <c r="A128" s="2" t="s">
        <v>39</v>
      </c>
      <c r="B128" s="22"/>
      <c r="C128" s="160" t="s">
        <v>42</v>
      </c>
      <c r="D128" s="160" t="s">
        <v>8</v>
      </c>
      <c r="E128" s="160" t="s">
        <v>962</v>
      </c>
      <c r="F128" s="160" t="s">
        <v>67</v>
      </c>
      <c r="G128" s="9">
        <v>1503.8</v>
      </c>
      <c r="H128" s="9">
        <v>1503.8</v>
      </c>
      <c r="I128" s="7">
        <f t="shared" si="9"/>
        <v>100</v>
      </c>
    </row>
    <row r="129" spans="1:9" x14ac:dyDescent="0.25">
      <c r="A129" s="2" t="s">
        <v>546</v>
      </c>
      <c r="B129" s="4"/>
      <c r="C129" s="4" t="s">
        <v>42</v>
      </c>
      <c r="D129" s="4" t="s">
        <v>139</v>
      </c>
      <c r="E129" s="4"/>
      <c r="F129" s="4"/>
      <c r="G129" s="7">
        <f>SUM(G130)+G140</f>
        <v>29483.4</v>
      </c>
      <c r="H129" s="7">
        <f t="shared" ref="H129" si="21">SUM(H130)+H140</f>
        <v>29323.999999999996</v>
      </c>
      <c r="I129" s="7">
        <f t="shared" si="9"/>
        <v>99.459356790600793</v>
      </c>
    </row>
    <row r="130" spans="1:9" ht="31.5" x14ac:dyDescent="0.25">
      <c r="A130" s="2" t="s">
        <v>400</v>
      </c>
      <c r="B130" s="4"/>
      <c r="C130" s="4" t="s">
        <v>42</v>
      </c>
      <c r="D130" s="4" t="s">
        <v>139</v>
      </c>
      <c r="E130" s="4" t="s">
        <v>230</v>
      </c>
      <c r="F130" s="4"/>
      <c r="G130" s="7">
        <f>SUM(G131)</f>
        <v>29468.400000000001</v>
      </c>
      <c r="H130" s="7">
        <f t="shared" ref="H130" si="22">SUM(H131)</f>
        <v>29308.999999999996</v>
      </c>
      <c r="I130" s="7">
        <f t="shared" si="9"/>
        <v>99.459081592485489</v>
      </c>
    </row>
    <row r="131" spans="1:9" ht="31.5" x14ac:dyDescent="0.25">
      <c r="A131" s="2" t="s">
        <v>401</v>
      </c>
      <c r="B131" s="4"/>
      <c r="C131" s="4" t="s">
        <v>42</v>
      </c>
      <c r="D131" s="4" t="s">
        <v>139</v>
      </c>
      <c r="E131" s="4" t="s">
        <v>231</v>
      </c>
      <c r="F131" s="4"/>
      <c r="G131" s="7">
        <f>SUM(G132,G135)</f>
        <v>29468.400000000001</v>
      </c>
      <c r="H131" s="7">
        <f>SUM(H132,H135)</f>
        <v>29308.999999999996</v>
      </c>
      <c r="I131" s="7">
        <f t="shared" si="9"/>
        <v>99.459081592485489</v>
      </c>
    </row>
    <row r="132" spans="1:9" x14ac:dyDescent="0.25">
      <c r="A132" s="2" t="s">
        <v>26</v>
      </c>
      <c r="B132" s="4"/>
      <c r="C132" s="4" t="s">
        <v>42</v>
      </c>
      <c r="D132" s="4" t="s">
        <v>139</v>
      </c>
      <c r="E132" s="4" t="s">
        <v>232</v>
      </c>
      <c r="F132" s="4"/>
      <c r="G132" s="7">
        <f>SUM(G133)</f>
        <v>52</v>
      </c>
      <c r="H132" s="7">
        <f t="shared" ref="H132" si="23">SUM(H133)</f>
        <v>50.6</v>
      </c>
      <c r="I132" s="7">
        <f t="shared" ref="I132:I195" si="24">H132/G132*100</f>
        <v>97.307692307692307</v>
      </c>
    </row>
    <row r="133" spans="1:9" ht="31.5" x14ac:dyDescent="0.25">
      <c r="A133" s="2" t="s">
        <v>228</v>
      </c>
      <c r="B133" s="4"/>
      <c r="C133" s="4" t="s">
        <v>42</v>
      </c>
      <c r="D133" s="4" t="s">
        <v>139</v>
      </c>
      <c r="E133" s="4" t="s">
        <v>234</v>
      </c>
      <c r="F133" s="4"/>
      <c r="G133" s="7">
        <f>SUM(G134)</f>
        <v>52</v>
      </c>
      <c r="H133" s="7">
        <f>SUM(H134)</f>
        <v>50.6</v>
      </c>
      <c r="I133" s="7">
        <f t="shared" si="24"/>
        <v>97.307692307692307</v>
      </c>
    </row>
    <row r="134" spans="1:9" ht="31.5" x14ac:dyDescent="0.25">
      <c r="A134" s="2" t="s">
        <v>40</v>
      </c>
      <c r="B134" s="4"/>
      <c r="C134" s="4" t="s">
        <v>42</v>
      </c>
      <c r="D134" s="4" t="s">
        <v>139</v>
      </c>
      <c r="E134" s="4" t="s">
        <v>234</v>
      </c>
      <c r="F134" s="4" t="s">
        <v>69</v>
      </c>
      <c r="G134" s="7">
        <v>52</v>
      </c>
      <c r="H134" s="7">
        <v>50.6</v>
      </c>
      <c r="I134" s="7">
        <f t="shared" si="24"/>
        <v>97.307692307692307</v>
      </c>
    </row>
    <row r="135" spans="1:9" ht="31.5" x14ac:dyDescent="0.25">
      <c r="A135" s="2" t="s">
        <v>33</v>
      </c>
      <c r="B135" s="4"/>
      <c r="C135" s="4" t="s">
        <v>42</v>
      </c>
      <c r="D135" s="4" t="s">
        <v>139</v>
      </c>
      <c r="E135" s="4" t="s">
        <v>235</v>
      </c>
      <c r="F135" s="4"/>
      <c r="G135" s="7">
        <f>SUM(G136:G138)</f>
        <v>29416.400000000001</v>
      </c>
      <c r="H135" s="7">
        <f>SUM(H136:H138)</f>
        <v>29258.399999999998</v>
      </c>
      <c r="I135" s="7">
        <f t="shared" si="24"/>
        <v>99.462884649379248</v>
      </c>
    </row>
    <row r="136" spans="1:9" ht="47.25" x14ac:dyDescent="0.25">
      <c r="A136" s="2" t="s">
        <v>39</v>
      </c>
      <c r="B136" s="4"/>
      <c r="C136" s="4" t="s">
        <v>42</v>
      </c>
      <c r="D136" s="4" t="s">
        <v>139</v>
      </c>
      <c r="E136" s="4" t="s">
        <v>235</v>
      </c>
      <c r="F136" s="4" t="s">
        <v>67</v>
      </c>
      <c r="G136" s="7">
        <f>23679-8.5</f>
        <v>23670.5</v>
      </c>
      <c r="H136" s="7">
        <v>23670.5</v>
      </c>
      <c r="I136" s="7">
        <f t="shared" si="24"/>
        <v>100</v>
      </c>
    </row>
    <row r="137" spans="1:9" ht="31.5" x14ac:dyDescent="0.25">
      <c r="A137" s="2" t="s">
        <v>40</v>
      </c>
      <c r="B137" s="4"/>
      <c r="C137" s="4" t="s">
        <v>42</v>
      </c>
      <c r="D137" s="4" t="s">
        <v>139</v>
      </c>
      <c r="E137" s="4" t="s">
        <v>235</v>
      </c>
      <c r="F137" s="4" t="s">
        <v>69</v>
      </c>
      <c r="G137" s="7">
        <f>5893.3-284.6-22.5</f>
        <v>5586.2</v>
      </c>
      <c r="H137" s="7">
        <v>5428.3</v>
      </c>
      <c r="I137" s="7">
        <f t="shared" si="24"/>
        <v>97.173391572088363</v>
      </c>
    </row>
    <row r="138" spans="1:9" x14ac:dyDescent="0.25">
      <c r="A138" s="2" t="s">
        <v>17</v>
      </c>
      <c r="B138" s="4"/>
      <c r="C138" s="4" t="s">
        <v>42</v>
      </c>
      <c r="D138" s="4" t="s">
        <v>139</v>
      </c>
      <c r="E138" s="4" t="s">
        <v>235</v>
      </c>
      <c r="F138" s="4" t="s">
        <v>74</v>
      </c>
      <c r="G138" s="7">
        <v>159.69999999999999</v>
      </c>
      <c r="H138" s="7">
        <v>159.6</v>
      </c>
      <c r="I138" s="7">
        <f t="shared" si="24"/>
        <v>99.937382592360677</v>
      </c>
    </row>
    <row r="139" spans="1:9" x14ac:dyDescent="0.25">
      <c r="A139" s="2" t="s">
        <v>157</v>
      </c>
      <c r="B139" s="4"/>
      <c r="C139" s="4" t="s">
        <v>42</v>
      </c>
      <c r="D139" s="4" t="s">
        <v>139</v>
      </c>
      <c r="E139" s="4" t="s">
        <v>158</v>
      </c>
      <c r="F139" s="4"/>
      <c r="G139" s="7">
        <f>G141</f>
        <v>15</v>
      </c>
      <c r="H139" s="7">
        <f t="shared" ref="H139" si="25">H141</f>
        <v>15</v>
      </c>
      <c r="I139" s="7">
        <f t="shared" si="24"/>
        <v>100</v>
      </c>
    </row>
    <row r="140" spans="1:9" ht="31.5" x14ac:dyDescent="0.25">
      <c r="A140" s="2" t="s">
        <v>33</v>
      </c>
      <c r="B140" s="4"/>
      <c r="C140" s="4" t="s">
        <v>42</v>
      </c>
      <c r="D140" s="4" t="s">
        <v>139</v>
      </c>
      <c r="E140" s="4" t="s">
        <v>330</v>
      </c>
      <c r="F140" s="4"/>
      <c r="G140" s="7">
        <f>G141</f>
        <v>15</v>
      </c>
      <c r="H140" s="7">
        <f t="shared" ref="H140" si="26">H141</f>
        <v>15</v>
      </c>
      <c r="I140" s="7">
        <f t="shared" si="24"/>
        <v>100</v>
      </c>
    </row>
    <row r="141" spans="1:9" x14ac:dyDescent="0.25">
      <c r="A141" s="2" t="s">
        <v>17</v>
      </c>
      <c r="B141" s="4"/>
      <c r="C141" s="4" t="s">
        <v>42</v>
      </c>
      <c r="D141" s="4" t="s">
        <v>139</v>
      </c>
      <c r="E141" s="4" t="s">
        <v>330</v>
      </c>
      <c r="F141" s="4" t="s">
        <v>74</v>
      </c>
      <c r="G141" s="7">
        <v>15</v>
      </c>
      <c r="H141" s="7">
        <v>15</v>
      </c>
      <c r="I141" s="7">
        <f t="shared" si="24"/>
        <v>100</v>
      </c>
    </row>
    <row r="142" spans="1:9" ht="31.5" x14ac:dyDescent="0.25">
      <c r="A142" s="2" t="s">
        <v>547</v>
      </c>
      <c r="B142" s="4"/>
      <c r="C142" s="4" t="s">
        <v>42</v>
      </c>
      <c r="D142" s="4" t="s">
        <v>22</v>
      </c>
      <c r="E142" s="4"/>
      <c r="F142" s="4"/>
      <c r="G142" s="7">
        <f>SUM(G143)+G161+G157</f>
        <v>14087.3</v>
      </c>
      <c r="H142" s="7">
        <f>SUM(H143)+H161+H157</f>
        <v>7693.9000000000005</v>
      </c>
      <c r="I142" s="7">
        <f t="shared" si="24"/>
        <v>54.615859675026442</v>
      </c>
    </row>
    <row r="143" spans="1:9" ht="31.5" x14ac:dyDescent="0.25">
      <c r="A143" s="2" t="s">
        <v>400</v>
      </c>
      <c r="B143" s="4"/>
      <c r="C143" s="4" t="s">
        <v>42</v>
      </c>
      <c r="D143" s="4" t="s">
        <v>22</v>
      </c>
      <c r="E143" s="4" t="s">
        <v>230</v>
      </c>
      <c r="F143" s="4"/>
      <c r="G143" s="7">
        <f>SUM(G144+G148)+G154</f>
        <v>13575.3</v>
      </c>
      <c r="H143" s="7">
        <f>SUM(H144+H148)+H154</f>
        <v>7693.9000000000005</v>
      </c>
      <c r="I143" s="7">
        <f t="shared" si="24"/>
        <v>56.675727239913677</v>
      </c>
    </row>
    <row r="144" spans="1:9" ht="31.5" x14ac:dyDescent="0.25">
      <c r="A144" s="2" t="s">
        <v>401</v>
      </c>
      <c r="B144" s="4"/>
      <c r="C144" s="4" t="s">
        <v>42</v>
      </c>
      <c r="D144" s="4" t="s">
        <v>22</v>
      </c>
      <c r="E144" s="4" t="s">
        <v>231</v>
      </c>
      <c r="F144" s="4"/>
      <c r="G144" s="7">
        <f>SUM(G145)</f>
        <v>1098.5</v>
      </c>
      <c r="H144" s="7">
        <f t="shared" ref="H144:H145" si="27">SUM(H145)</f>
        <v>829.3</v>
      </c>
      <c r="I144" s="7">
        <f t="shared" si="24"/>
        <v>75.49385525716886</v>
      </c>
    </row>
    <row r="145" spans="1:9" x14ac:dyDescent="0.25">
      <c r="A145" s="2" t="s">
        <v>26</v>
      </c>
      <c r="B145" s="4"/>
      <c r="C145" s="4" t="s">
        <v>42</v>
      </c>
      <c r="D145" s="4" t="s">
        <v>22</v>
      </c>
      <c r="E145" s="4" t="s">
        <v>232</v>
      </c>
      <c r="F145" s="4"/>
      <c r="G145" s="7">
        <f>SUM(G146)</f>
        <v>1098.5</v>
      </c>
      <c r="H145" s="7">
        <f t="shared" si="27"/>
        <v>829.3</v>
      </c>
      <c r="I145" s="7">
        <f t="shared" si="24"/>
        <v>75.49385525716886</v>
      </c>
    </row>
    <row r="146" spans="1:9" ht="31.5" x14ac:dyDescent="0.25">
      <c r="A146" s="2" t="s">
        <v>227</v>
      </c>
      <c r="B146" s="4"/>
      <c r="C146" s="4" t="s">
        <v>42</v>
      </c>
      <c r="D146" s="4" t="s">
        <v>22</v>
      </c>
      <c r="E146" s="4" t="s">
        <v>233</v>
      </c>
      <c r="F146" s="4"/>
      <c r="G146" s="7">
        <f>SUM(G147)</f>
        <v>1098.5</v>
      </c>
      <c r="H146" s="7">
        <f t="shared" ref="H146" si="28">SUM(H147)</f>
        <v>829.3</v>
      </c>
      <c r="I146" s="7">
        <f t="shared" si="24"/>
        <v>75.49385525716886</v>
      </c>
    </row>
    <row r="147" spans="1:9" ht="31.5" x14ac:dyDescent="0.25">
      <c r="A147" s="2" t="s">
        <v>40</v>
      </c>
      <c r="B147" s="4"/>
      <c r="C147" s="4" t="s">
        <v>42</v>
      </c>
      <c r="D147" s="4" t="s">
        <v>22</v>
      </c>
      <c r="E147" s="4" t="s">
        <v>233</v>
      </c>
      <c r="F147" s="4" t="s">
        <v>69</v>
      </c>
      <c r="G147" s="7">
        <v>1098.5</v>
      </c>
      <c r="H147" s="7">
        <v>829.3</v>
      </c>
      <c r="I147" s="7">
        <f t="shared" si="24"/>
        <v>75.49385525716886</v>
      </c>
    </row>
    <row r="148" spans="1:9" ht="47.25" x14ac:dyDescent="0.25">
      <c r="A148" s="2" t="s">
        <v>229</v>
      </c>
      <c r="B148" s="4"/>
      <c r="C148" s="4" t="s">
        <v>42</v>
      </c>
      <c r="D148" s="4" t="s">
        <v>22</v>
      </c>
      <c r="E148" s="4" t="s">
        <v>236</v>
      </c>
      <c r="F148" s="4"/>
      <c r="G148" s="7">
        <f t="shared" ref="G148:H150" si="29">SUM(G149)</f>
        <v>12290.8</v>
      </c>
      <c r="H148" s="7">
        <f t="shared" si="29"/>
        <v>6683.8</v>
      </c>
      <c r="I148" s="7">
        <f t="shared" si="24"/>
        <v>54.380512253067337</v>
      </c>
    </row>
    <row r="149" spans="1:9" x14ac:dyDescent="0.25">
      <c r="A149" s="2" t="s">
        <v>26</v>
      </c>
      <c r="B149" s="4"/>
      <c r="C149" s="4" t="s">
        <v>42</v>
      </c>
      <c r="D149" s="4" t="s">
        <v>22</v>
      </c>
      <c r="E149" s="4" t="s">
        <v>237</v>
      </c>
      <c r="F149" s="4"/>
      <c r="G149" s="7">
        <f>SUM(G150)+G152</f>
        <v>12290.8</v>
      </c>
      <c r="H149" s="7">
        <f>SUM(H150)+H152</f>
        <v>6683.8</v>
      </c>
      <c r="I149" s="7">
        <f t="shared" si="24"/>
        <v>54.380512253067337</v>
      </c>
    </row>
    <row r="150" spans="1:9" ht="31.5" x14ac:dyDescent="0.25">
      <c r="A150" s="2" t="s">
        <v>227</v>
      </c>
      <c r="B150" s="4"/>
      <c r="C150" s="4" t="s">
        <v>42</v>
      </c>
      <c r="D150" s="4" t="s">
        <v>22</v>
      </c>
      <c r="E150" s="4" t="s">
        <v>870</v>
      </c>
      <c r="F150" s="4"/>
      <c r="G150" s="7">
        <f t="shared" si="29"/>
        <v>6690.8</v>
      </c>
      <c r="H150" s="7">
        <f t="shared" si="29"/>
        <v>6683.8</v>
      </c>
      <c r="I150" s="7">
        <f t="shared" si="24"/>
        <v>99.89537872900101</v>
      </c>
    </row>
    <row r="151" spans="1:9" ht="31.5" x14ac:dyDescent="0.25">
      <c r="A151" s="2" t="s">
        <v>40</v>
      </c>
      <c r="B151" s="4"/>
      <c r="C151" s="4" t="s">
        <v>42</v>
      </c>
      <c r="D151" s="4" t="s">
        <v>22</v>
      </c>
      <c r="E151" s="4" t="s">
        <v>870</v>
      </c>
      <c r="F151" s="4" t="s">
        <v>69</v>
      </c>
      <c r="G151" s="7">
        <f>6834.6-143.8</f>
        <v>6690.8</v>
      </c>
      <c r="H151" s="7">
        <v>6683.8</v>
      </c>
      <c r="I151" s="7">
        <f t="shared" si="24"/>
        <v>99.89537872900101</v>
      </c>
    </row>
    <row r="152" spans="1:9" ht="31.5" x14ac:dyDescent="0.25">
      <c r="A152" s="2" t="s">
        <v>912</v>
      </c>
      <c r="B152" s="4"/>
      <c r="C152" s="4" t="s">
        <v>42</v>
      </c>
      <c r="D152" s="4" t="s">
        <v>22</v>
      </c>
      <c r="E152" s="4" t="s">
        <v>911</v>
      </c>
      <c r="F152" s="4"/>
      <c r="G152" s="7">
        <f>SUM(G153)</f>
        <v>5600</v>
      </c>
      <c r="H152" s="7">
        <f t="shared" ref="H152" si="30">SUM(H153)</f>
        <v>0</v>
      </c>
      <c r="I152" s="7">
        <f t="shared" si="24"/>
        <v>0</v>
      </c>
    </row>
    <row r="153" spans="1:9" ht="31.5" x14ac:dyDescent="0.25">
      <c r="A153" s="2" t="s">
        <v>40</v>
      </c>
      <c r="B153" s="4"/>
      <c r="C153" s="4" t="s">
        <v>42</v>
      </c>
      <c r="D153" s="4" t="s">
        <v>22</v>
      </c>
      <c r="E153" s="4" t="s">
        <v>911</v>
      </c>
      <c r="F153" s="4" t="s">
        <v>69</v>
      </c>
      <c r="G153" s="7">
        <f>5605.6-4.8-0.8</f>
        <v>5600</v>
      </c>
      <c r="H153" s="7">
        <v>0</v>
      </c>
      <c r="I153" s="7">
        <f t="shared" si="24"/>
        <v>0</v>
      </c>
    </row>
    <row r="154" spans="1:9" ht="31.5" x14ac:dyDescent="0.25">
      <c r="A154" s="2" t="s">
        <v>402</v>
      </c>
      <c r="B154" s="4"/>
      <c r="C154" s="4" t="s">
        <v>42</v>
      </c>
      <c r="D154" s="4" t="s">
        <v>22</v>
      </c>
      <c r="E154" s="4" t="s">
        <v>238</v>
      </c>
      <c r="F154" s="4"/>
      <c r="G154" s="7">
        <f t="shared" ref="G154:H155" si="31">SUM(G155)</f>
        <v>186</v>
      </c>
      <c r="H154" s="7">
        <f t="shared" si="31"/>
        <v>180.8</v>
      </c>
      <c r="I154" s="7">
        <f t="shared" si="24"/>
        <v>97.20430107526883</v>
      </c>
    </row>
    <row r="155" spans="1:9" x14ac:dyDescent="0.25">
      <c r="A155" s="2" t="s">
        <v>26</v>
      </c>
      <c r="B155" s="4"/>
      <c r="C155" s="4" t="s">
        <v>42</v>
      </c>
      <c r="D155" s="4" t="s">
        <v>22</v>
      </c>
      <c r="E155" s="4" t="s">
        <v>239</v>
      </c>
      <c r="F155" s="4"/>
      <c r="G155" s="7">
        <f>SUM(G156)</f>
        <v>186</v>
      </c>
      <c r="H155" s="7">
        <f t="shared" si="31"/>
        <v>180.8</v>
      </c>
      <c r="I155" s="7">
        <f t="shared" si="24"/>
        <v>97.20430107526883</v>
      </c>
    </row>
    <row r="156" spans="1:9" ht="31.5" x14ac:dyDescent="0.25">
      <c r="A156" s="2" t="s">
        <v>40</v>
      </c>
      <c r="B156" s="4"/>
      <c r="C156" s="4" t="s">
        <v>42</v>
      </c>
      <c r="D156" s="4" t="s">
        <v>22</v>
      </c>
      <c r="E156" s="4" t="s">
        <v>239</v>
      </c>
      <c r="F156" s="4" t="s">
        <v>69</v>
      </c>
      <c r="G156" s="7">
        <v>186</v>
      </c>
      <c r="H156" s="7">
        <v>180.8</v>
      </c>
      <c r="I156" s="7">
        <f t="shared" si="24"/>
        <v>97.20430107526883</v>
      </c>
    </row>
    <row r="157" spans="1:9" ht="31.5" x14ac:dyDescent="0.25">
      <c r="A157" s="95" t="s">
        <v>582</v>
      </c>
      <c r="B157" s="4"/>
      <c r="C157" s="4" t="s">
        <v>42</v>
      </c>
      <c r="D157" s="4" t="s">
        <v>22</v>
      </c>
      <c r="E157" s="4" t="s">
        <v>200</v>
      </c>
      <c r="F157" s="4"/>
      <c r="G157" s="7">
        <f>SUM(G159)</f>
        <v>12</v>
      </c>
      <c r="H157" s="7">
        <f t="shared" ref="H157" si="32">SUM(H159)</f>
        <v>0</v>
      </c>
      <c r="I157" s="7">
        <f t="shared" si="24"/>
        <v>0</v>
      </c>
    </row>
    <row r="158" spans="1:9" ht="31.5" x14ac:dyDescent="0.25">
      <c r="A158" s="95" t="s">
        <v>40</v>
      </c>
      <c r="B158" s="4"/>
      <c r="C158" s="4" t="s">
        <v>42</v>
      </c>
      <c r="D158" s="4" t="s">
        <v>22</v>
      </c>
      <c r="E158" s="4" t="s">
        <v>207</v>
      </c>
      <c r="F158" s="4"/>
      <c r="G158" s="7">
        <f>SUM(G159)</f>
        <v>12</v>
      </c>
      <c r="H158" s="7">
        <f t="shared" ref="H158:H159" si="33">SUM(H159)</f>
        <v>0</v>
      </c>
      <c r="I158" s="7">
        <f t="shared" si="24"/>
        <v>0</v>
      </c>
    </row>
    <row r="159" spans="1:9" ht="141.75" x14ac:dyDescent="0.25">
      <c r="A159" s="95" t="s">
        <v>894</v>
      </c>
      <c r="B159" s="4"/>
      <c r="C159" s="4" t="s">
        <v>42</v>
      </c>
      <c r="D159" s="4" t="s">
        <v>22</v>
      </c>
      <c r="E159" s="4" t="s">
        <v>754</v>
      </c>
      <c r="F159" s="4"/>
      <c r="G159" s="7">
        <f>SUM(G160)</f>
        <v>12</v>
      </c>
      <c r="H159" s="7">
        <f t="shared" si="33"/>
        <v>0</v>
      </c>
      <c r="I159" s="7">
        <f t="shared" si="24"/>
        <v>0</v>
      </c>
    </row>
    <row r="160" spans="1:9" ht="47.25" x14ac:dyDescent="0.25">
      <c r="A160" s="2" t="s">
        <v>39</v>
      </c>
      <c r="B160" s="4"/>
      <c r="C160" s="4" t="s">
        <v>42</v>
      </c>
      <c r="D160" s="4" t="s">
        <v>22</v>
      </c>
      <c r="E160" s="4" t="s">
        <v>754</v>
      </c>
      <c r="F160" s="4" t="s">
        <v>67</v>
      </c>
      <c r="G160" s="7">
        <v>12</v>
      </c>
      <c r="H160" s="7">
        <v>0</v>
      </c>
      <c r="I160" s="7">
        <f t="shared" si="24"/>
        <v>0</v>
      </c>
    </row>
    <row r="161" spans="1:9" x14ac:dyDescent="0.25">
      <c r="A161" s="2" t="s">
        <v>157</v>
      </c>
      <c r="B161" s="4"/>
      <c r="C161" s="4" t="s">
        <v>42</v>
      </c>
      <c r="D161" s="4" t="s">
        <v>22</v>
      </c>
      <c r="E161" s="4" t="s">
        <v>158</v>
      </c>
      <c r="F161" s="4"/>
      <c r="G161" s="7">
        <f>SUM(G162)</f>
        <v>500</v>
      </c>
      <c r="H161" s="7">
        <f t="shared" ref="H161" si="34">SUM(H162)</f>
        <v>0</v>
      </c>
      <c r="I161" s="7">
        <f t="shared" si="24"/>
        <v>0</v>
      </c>
    </row>
    <row r="162" spans="1:9" ht="31.5" x14ac:dyDescent="0.25">
      <c r="A162" s="2" t="s">
        <v>258</v>
      </c>
      <c r="B162" s="4"/>
      <c r="C162" s="4" t="s">
        <v>42</v>
      </c>
      <c r="D162" s="4" t="s">
        <v>22</v>
      </c>
      <c r="E162" s="4" t="s">
        <v>259</v>
      </c>
      <c r="F162" s="4"/>
      <c r="G162" s="7">
        <f>SUM(G163)</f>
        <v>500</v>
      </c>
      <c r="H162" s="7">
        <f>SUM(H163)</f>
        <v>0</v>
      </c>
      <c r="I162" s="7">
        <f t="shared" si="24"/>
        <v>0</v>
      </c>
    </row>
    <row r="163" spans="1:9" ht="29.25" customHeight="1" x14ac:dyDescent="0.25">
      <c r="A163" s="2" t="s">
        <v>40</v>
      </c>
      <c r="B163" s="4"/>
      <c r="C163" s="4" t="s">
        <v>42</v>
      </c>
      <c r="D163" s="4" t="s">
        <v>22</v>
      </c>
      <c r="E163" s="4" t="s">
        <v>259</v>
      </c>
      <c r="F163" s="4" t="s">
        <v>69</v>
      </c>
      <c r="G163" s="7">
        <v>500</v>
      </c>
      <c r="H163" s="7">
        <v>0</v>
      </c>
      <c r="I163" s="7">
        <f t="shared" si="24"/>
        <v>0</v>
      </c>
    </row>
    <row r="164" spans="1:9" ht="31.5" hidden="1" x14ac:dyDescent="0.25">
      <c r="A164" s="95" t="s">
        <v>76</v>
      </c>
      <c r="B164" s="22"/>
      <c r="C164" s="4" t="s">
        <v>42</v>
      </c>
      <c r="D164" s="4" t="s">
        <v>139</v>
      </c>
      <c r="E164" s="31" t="s">
        <v>330</v>
      </c>
      <c r="F164" s="31"/>
      <c r="G164" s="9">
        <f>G165</f>
        <v>0</v>
      </c>
      <c r="H164" s="9">
        <f>H165</f>
        <v>0</v>
      </c>
      <c r="I164" s="7" t="e">
        <f t="shared" si="24"/>
        <v>#DIV/0!</v>
      </c>
    </row>
    <row r="165" spans="1:9" hidden="1" x14ac:dyDescent="0.25">
      <c r="A165" s="95" t="s">
        <v>17</v>
      </c>
      <c r="B165" s="22"/>
      <c r="C165" s="4" t="s">
        <v>42</v>
      </c>
      <c r="D165" s="4" t="s">
        <v>139</v>
      </c>
      <c r="E165" s="31" t="s">
        <v>330</v>
      </c>
      <c r="F165" s="31">
        <v>800</v>
      </c>
      <c r="G165" s="9"/>
      <c r="H165" s="9"/>
      <c r="I165" s="7" t="e">
        <f t="shared" si="24"/>
        <v>#DIV/0!</v>
      </c>
    </row>
    <row r="166" spans="1:9" x14ac:dyDescent="0.25">
      <c r="A166" s="95" t="s">
        <v>7</v>
      </c>
      <c r="B166" s="22"/>
      <c r="C166" s="96" t="s">
        <v>8</v>
      </c>
      <c r="D166" s="31"/>
      <c r="E166" s="31"/>
      <c r="F166" s="31"/>
      <c r="G166" s="9">
        <f>SUM(G229)+G167+G194</f>
        <v>1764371.2999999998</v>
      </c>
      <c r="H166" s="9">
        <f>SUM(H229)+H167+H194</f>
        <v>1744396.4</v>
      </c>
      <c r="I166" s="7">
        <f t="shared" si="24"/>
        <v>98.867874352751045</v>
      </c>
    </row>
    <row r="167" spans="1:9" x14ac:dyDescent="0.25">
      <c r="A167" s="2" t="s">
        <v>9</v>
      </c>
      <c r="B167" s="4"/>
      <c r="C167" s="4" t="s">
        <v>8</v>
      </c>
      <c r="D167" s="4" t="s">
        <v>10</v>
      </c>
      <c r="E167" s="4"/>
      <c r="F167" s="4"/>
      <c r="G167" s="7">
        <f>SUM(G168)+G185+G191</f>
        <v>975318.29999999993</v>
      </c>
      <c r="H167" s="7">
        <f>SUM(H168)+H185+H191</f>
        <v>960878.99999999988</v>
      </c>
      <c r="I167" s="7">
        <f t="shared" si="24"/>
        <v>98.519529470532845</v>
      </c>
    </row>
    <row r="168" spans="1:9" ht="31.5" x14ac:dyDescent="0.25">
      <c r="A168" s="34" t="s">
        <v>434</v>
      </c>
      <c r="B168" s="4"/>
      <c r="C168" s="4" t="s">
        <v>8</v>
      </c>
      <c r="D168" s="4" t="s">
        <v>10</v>
      </c>
      <c r="E168" s="4" t="s">
        <v>240</v>
      </c>
      <c r="F168" s="4"/>
      <c r="G168" s="7">
        <f>SUM(G169)+G181</f>
        <v>481586.19999999995</v>
      </c>
      <c r="H168" s="7">
        <f>SUM(H169)+H181</f>
        <v>478894.89999999997</v>
      </c>
      <c r="I168" s="7">
        <f t="shared" si="24"/>
        <v>99.441159235875119</v>
      </c>
    </row>
    <row r="169" spans="1:9" x14ac:dyDescent="0.25">
      <c r="A169" s="34" t="s">
        <v>26</v>
      </c>
      <c r="B169" s="4"/>
      <c r="C169" s="4" t="s">
        <v>8</v>
      </c>
      <c r="D169" s="4" t="s">
        <v>10</v>
      </c>
      <c r="E169" s="5" t="s">
        <v>452</v>
      </c>
      <c r="F169" s="4"/>
      <c r="G169" s="7">
        <f>SUM(G170+G171+G175+G177)+G179+G173</f>
        <v>473547.39999999997</v>
      </c>
      <c r="H169" s="7">
        <f t="shared" ref="H169" si="35">SUM(H170+H171+H175+H177)+H179+H173</f>
        <v>473547.3</v>
      </c>
      <c r="I169" s="7">
        <f t="shared" si="24"/>
        <v>99.999978882789776</v>
      </c>
    </row>
    <row r="170" spans="1:9" ht="31.5" x14ac:dyDescent="0.25">
      <c r="A170" s="34" t="s">
        <v>40</v>
      </c>
      <c r="B170" s="4"/>
      <c r="C170" s="4" t="s">
        <v>8</v>
      </c>
      <c r="D170" s="4" t="s">
        <v>10</v>
      </c>
      <c r="E170" s="5" t="s">
        <v>452</v>
      </c>
      <c r="F170" s="4" t="s">
        <v>69</v>
      </c>
      <c r="G170" s="7">
        <v>3620.1</v>
      </c>
      <c r="H170" s="7">
        <v>3620.1</v>
      </c>
      <c r="I170" s="7">
        <f t="shared" si="24"/>
        <v>100</v>
      </c>
    </row>
    <row r="171" spans="1:9" x14ac:dyDescent="0.25">
      <c r="A171" s="2" t="s">
        <v>15</v>
      </c>
      <c r="B171" s="4"/>
      <c r="C171" s="4" t="s">
        <v>8</v>
      </c>
      <c r="D171" s="4" t="s">
        <v>10</v>
      </c>
      <c r="E171" s="4" t="s">
        <v>636</v>
      </c>
      <c r="F171" s="4"/>
      <c r="G171" s="7">
        <f>SUM(G172)</f>
        <v>181658.3</v>
      </c>
      <c r="H171" s="7">
        <f>SUM(H172)</f>
        <v>181658.3</v>
      </c>
      <c r="I171" s="7">
        <f t="shared" si="24"/>
        <v>100</v>
      </c>
    </row>
    <row r="172" spans="1:9" ht="31.5" x14ac:dyDescent="0.25">
      <c r="A172" s="34" t="s">
        <v>40</v>
      </c>
      <c r="B172" s="4"/>
      <c r="C172" s="4" t="s">
        <v>8</v>
      </c>
      <c r="D172" s="4" t="s">
        <v>10</v>
      </c>
      <c r="E172" s="4" t="s">
        <v>636</v>
      </c>
      <c r="F172" s="4" t="s">
        <v>69</v>
      </c>
      <c r="G172" s="7">
        <v>181658.3</v>
      </c>
      <c r="H172" s="7">
        <v>181658.3</v>
      </c>
      <c r="I172" s="7">
        <f t="shared" si="24"/>
        <v>100</v>
      </c>
    </row>
    <row r="173" spans="1:9" x14ac:dyDescent="0.25">
      <c r="A173" s="34" t="s">
        <v>965</v>
      </c>
      <c r="B173" s="4"/>
      <c r="C173" s="4" t="s">
        <v>8</v>
      </c>
      <c r="D173" s="4" t="s">
        <v>10</v>
      </c>
      <c r="E173" s="4" t="s">
        <v>964</v>
      </c>
      <c r="F173" s="4"/>
      <c r="G173" s="7">
        <f>G174</f>
        <v>966.3</v>
      </c>
      <c r="H173" s="7">
        <f t="shared" ref="H173" si="36">H174</f>
        <v>966.2</v>
      </c>
      <c r="I173" s="7">
        <f t="shared" si="24"/>
        <v>99.989651247024753</v>
      </c>
    </row>
    <row r="174" spans="1:9" ht="31.5" x14ac:dyDescent="0.25">
      <c r="A174" s="34" t="s">
        <v>40</v>
      </c>
      <c r="B174" s="4"/>
      <c r="C174" s="4" t="s">
        <v>8</v>
      </c>
      <c r="D174" s="4" t="s">
        <v>10</v>
      </c>
      <c r="E174" s="4" t="s">
        <v>964</v>
      </c>
      <c r="F174" s="4" t="s">
        <v>69</v>
      </c>
      <c r="G174" s="7">
        <v>966.3</v>
      </c>
      <c r="H174" s="7">
        <v>966.2</v>
      </c>
      <c r="I174" s="7">
        <f t="shared" si="24"/>
        <v>99.989651247024753</v>
      </c>
    </row>
    <row r="175" spans="1:9" ht="47.25" x14ac:dyDescent="0.25">
      <c r="A175" s="2" t="s">
        <v>895</v>
      </c>
      <c r="B175" s="4"/>
      <c r="C175" s="4" t="s">
        <v>8</v>
      </c>
      <c r="D175" s="4" t="s">
        <v>10</v>
      </c>
      <c r="E175" s="4" t="s">
        <v>739</v>
      </c>
      <c r="F175" s="4"/>
      <c r="G175" s="7">
        <f>SUM(G176)</f>
        <v>53386.2</v>
      </c>
      <c r="H175" s="7">
        <f>SUM(H176)</f>
        <v>53386.2</v>
      </c>
      <c r="I175" s="7">
        <f t="shared" si="24"/>
        <v>100</v>
      </c>
    </row>
    <row r="176" spans="1:9" ht="31.5" x14ac:dyDescent="0.25">
      <c r="A176" s="34" t="s">
        <v>40</v>
      </c>
      <c r="B176" s="4"/>
      <c r="C176" s="4" t="s">
        <v>8</v>
      </c>
      <c r="D176" s="4" t="s">
        <v>10</v>
      </c>
      <c r="E176" s="4" t="s">
        <v>739</v>
      </c>
      <c r="F176" s="4" t="s">
        <v>69</v>
      </c>
      <c r="G176" s="7">
        <v>53386.2</v>
      </c>
      <c r="H176" s="7">
        <v>53386.2</v>
      </c>
      <c r="I176" s="7">
        <f t="shared" si="24"/>
        <v>100</v>
      </c>
    </row>
    <row r="177" spans="1:9" ht="47.25" x14ac:dyDescent="0.25">
      <c r="A177" s="2" t="s">
        <v>599</v>
      </c>
      <c r="B177" s="4"/>
      <c r="C177" s="4" t="s">
        <v>8</v>
      </c>
      <c r="D177" s="4" t="s">
        <v>10</v>
      </c>
      <c r="E177" s="4" t="s">
        <v>737</v>
      </c>
      <c r="F177" s="4"/>
      <c r="G177" s="7">
        <f>SUM(G178)</f>
        <v>189678.4</v>
      </c>
      <c r="H177" s="7">
        <f t="shared" ref="H177" si="37">SUM(H178)</f>
        <v>189678.4</v>
      </c>
      <c r="I177" s="7">
        <f t="shared" si="24"/>
        <v>100</v>
      </c>
    </row>
    <row r="178" spans="1:9" ht="31.5" x14ac:dyDescent="0.25">
      <c r="A178" s="34" t="s">
        <v>40</v>
      </c>
      <c r="B178" s="4"/>
      <c r="C178" s="4" t="s">
        <v>8</v>
      </c>
      <c r="D178" s="4" t="s">
        <v>10</v>
      </c>
      <c r="E178" s="4" t="s">
        <v>737</v>
      </c>
      <c r="F178" s="4" t="s">
        <v>69</v>
      </c>
      <c r="G178" s="7">
        <v>189678.4</v>
      </c>
      <c r="H178" s="7">
        <v>189678.4</v>
      </c>
      <c r="I178" s="7">
        <f t="shared" si="24"/>
        <v>100</v>
      </c>
    </row>
    <row r="179" spans="1:9" ht="63" x14ac:dyDescent="0.25">
      <c r="A179" s="2" t="s">
        <v>897</v>
      </c>
      <c r="B179" s="4"/>
      <c r="C179" s="4" t="s">
        <v>8</v>
      </c>
      <c r="D179" s="4" t="s">
        <v>10</v>
      </c>
      <c r="E179" s="4" t="s">
        <v>898</v>
      </c>
      <c r="F179" s="4"/>
      <c r="G179" s="7">
        <f>SUM(G180)</f>
        <v>44238.1</v>
      </c>
      <c r="H179" s="7">
        <f t="shared" ref="H179" si="38">SUM(H180)</f>
        <v>44238.1</v>
      </c>
      <c r="I179" s="7">
        <f t="shared" si="24"/>
        <v>100</v>
      </c>
    </row>
    <row r="180" spans="1:9" ht="31.5" x14ac:dyDescent="0.25">
      <c r="A180" s="34" t="s">
        <v>40</v>
      </c>
      <c r="B180" s="4"/>
      <c r="C180" s="4" t="s">
        <v>8</v>
      </c>
      <c r="D180" s="4" t="s">
        <v>10</v>
      </c>
      <c r="E180" s="4" t="s">
        <v>898</v>
      </c>
      <c r="F180" s="4" t="s">
        <v>69</v>
      </c>
      <c r="G180" s="7">
        <v>44238.1</v>
      </c>
      <c r="H180" s="7">
        <v>44238.1</v>
      </c>
      <c r="I180" s="7">
        <f t="shared" si="24"/>
        <v>100</v>
      </c>
    </row>
    <row r="181" spans="1:9" ht="31.5" x14ac:dyDescent="0.25">
      <c r="A181" s="34" t="s">
        <v>296</v>
      </c>
      <c r="B181" s="4"/>
      <c r="C181" s="4" t="s">
        <v>8</v>
      </c>
      <c r="D181" s="4" t="s">
        <v>10</v>
      </c>
      <c r="E181" s="4" t="s">
        <v>966</v>
      </c>
      <c r="F181" s="4"/>
      <c r="G181" s="7">
        <f>G182+G183</f>
        <v>8038.8</v>
      </c>
      <c r="H181" s="7">
        <f t="shared" ref="H181" si="39">H182+H183</f>
        <v>5347.6</v>
      </c>
      <c r="I181" s="7">
        <f t="shared" si="24"/>
        <v>66.522366522366525</v>
      </c>
    </row>
    <row r="182" spans="1:9" ht="31.5" hidden="1" x14ac:dyDescent="0.25">
      <c r="A182" s="2" t="s">
        <v>224</v>
      </c>
      <c r="B182" s="4"/>
      <c r="C182" s="4" t="s">
        <v>8</v>
      </c>
      <c r="D182" s="4" t="s">
        <v>10</v>
      </c>
      <c r="E182" s="4" t="s">
        <v>966</v>
      </c>
      <c r="F182" s="4" t="s">
        <v>205</v>
      </c>
      <c r="G182" s="7"/>
      <c r="H182" s="7"/>
      <c r="I182" s="7"/>
    </row>
    <row r="183" spans="1:9" ht="63" x14ac:dyDescent="0.25">
      <c r="A183" s="34" t="s">
        <v>897</v>
      </c>
      <c r="B183" s="4"/>
      <c r="C183" s="4" t="s">
        <v>8</v>
      </c>
      <c r="D183" s="4" t="s">
        <v>10</v>
      </c>
      <c r="E183" s="4" t="s">
        <v>967</v>
      </c>
      <c r="F183" s="4"/>
      <c r="G183" s="7">
        <f>G184</f>
        <v>8038.8</v>
      </c>
      <c r="H183" s="7">
        <f t="shared" ref="H183" si="40">H184</f>
        <v>5347.6</v>
      </c>
      <c r="I183" s="7">
        <f t="shared" si="24"/>
        <v>66.522366522366525</v>
      </c>
    </row>
    <row r="184" spans="1:9" ht="31.5" x14ac:dyDescent="0.25">
      <c r="A184" s="2" t="s">
        <v>224</v>
      </c>
      <c r="B184" s="4"/>
      <c r="C184" s="4" t="s">
        <v>8</v>
      </c>
      <c r="D184" s="4" t="s">
        <v>10</v>
      </c>
      <c r="E184" s="4" t="s">
        <v>967</v>
      </c>
      <c r="F184" s="4" t="s">
        <v>205</v>
      </c>
      <c r="G184" s="7">
        <v>8038.8</v>
      </c>
      <c r="H184" s="7">
        <v>5347.6</v>
      </c>
      <c r="I184" s="7">
        <f t="shared" si="24"/>
        <v>66.522366522366525</v>
      </c>
    </row>
    <row r="185" spans="1:9" ht="31.5" x14ac:dyDescent="0.25">
      <c r="A185" s="2" t="s">
        <v>396</v>
      </c>
      <c r="B185" s="4"/>
      <c r="C185" s="4" t="s">
        <v>8</v>
      </c>
      <c r="D185" s="4" t="s">
        <v>10</v>
      </c>
      <c r="E185" s="4" t="s">
        <v>180</v>
      </c>
      <c r="F185" s="4"/>
      <c r="G185" s="7">
        <f>SUM(G186)</f>
        <v>491184</v>
      </c>
      <c r="H185" s="7">
        <f>SUM(H186)</f>
        <v>479436</v>
      </c>
      <c r="I185" s="7">
        <f t="shared" si="24"/>
        <v>97.608228281051495</v>
      </c>
    </row>
    <row r="186" spans="1:9" ht="47.25" x14ac:dyDescent="0.25">
      <c r="A186" s="2" t="s">
        <v>397</v>
      </c>
      <c r="B186" s="4"/>
      <c r="C186" s="4" t="s">
        <v>8</v>
      </c>
      <c r="D186" s="4" t="s">
        <v>10</v>
      </c>
      <c r="E186" s="4" t="s">
        <v>181</v>
      </c>
      <c r="F186" s="4"/>
      <c r="G186" s="7">
        <f>SUM(G187)+G189</f>
        <v>491184</v>
      </c>
      <c r="H186" s="7">
        <f>SUM(H187)+H189</f>
        <v>479436</v>
      </c>
      <c r="I186" s="7">
        <f t="shared" si="24"/>
        <v>97.608228281051495</v>
      </c>
    </row>
    <row r="187" spans="1:9" ht="31.5" x14ac:dyDescent="0.25">
      <c r="A187" s="2" t="s">
        <v>343</v>
      </c>
      <c r="B187" s="4"/>
      <c r="C187" s="4" t="s">
        <v>8</v>
      </c>
      <c r="D187" s="4" t="s">
        <v>10</v>
      </c>
      <c r="E187" s="4" t="s">
        <v>182</v>
      </c>
      <c r="F187" s="4"/>
      <c r="G187" s="7">
        <f>SUM(G188)</f>
        <v>431220</v>
      </c>
      <c r="H187" s="7">
        <f t="shared" ref="H187" si="41">SUM(H188)</f>
        <v>419472</v>
      </c>
      <c r="I187" s="7">
        <f t="shared" si="24"/>
        <v>97.275636566021987</v>
      </c>
    </row>
    <row r="188" spans="1:9" ht="31.5" x14ac:dyDescent="0.25">
      <c r="A188" s="2" t="s">
        <v>40</v>
      </c>
      <c r="B188" s="4"/>
      <c r="C188" s="4" t="s">
        <v>8</v>
      </c>
      <c r="D188" s="4" t="s">
        <v>10</v>
      </c>
      <c r="E188" s="4" t="s">
        <v>182</v>
      </c>
      <c r="F188" s="4">
        <v>200</v>
      </c>
      <c r="G188" s="7">
        <v>431220</v>
      </c>
      <c r="H188" s="7">
        <v>419472</v>
      </c>
      <c r="I188" s="7">
        <f t="shared" si="24"/>
        <v>97.275636566021987</v>
      </c>
    </row>
    <row r="189" spans="1:9" ht="31.5" x14ac:dyDescent="0.25">
      <c r="A189" s="2" t="s">
        <v>941</v>
      </c>
      <c r="B189" s="4"/>
      <c r="C189" s="4" t="s">
        <v>8</v>
      </c>
      <c r="D189" s="4" t="s">
        <v>10</v>
      </c>
      <c r="E189" s="4" t="s">
        <v>942</v>
      </c>
      <c r="F189" s="4"/>
      <c r="G189" s="7">
        <f>SUM(G190)</f>
        <v>59964</v>
      </c>
      <c r="H189" s="7">
        <f>SUM(H190)</f>
        <v>59964</v>
      </c>
      <c r="I189" s="7">
        <f t="shared" si="24"/>
        <v>100</v>
      </c>
    </row>
    <row r="190" spans="1:9" ht="31.5" x14ac:dyDescent="0.25">
      <c r="A190" s="2" t="s">
        <v>40</v>
      </c>
      <c r="B190" s="4"/>
      <c r="C190" s="4" t="s">
        <v>8</v>
      </c>
      <c r="D190" s="4" t="s">
        <v>10</v>
      </c>
      <c r="E190" s="4" t="s">
        <v>942</v>
      </c>
      <c r="F190" s="4" t="s">
        <v>69</v>
      </c>
      <c r="G190" s="7">
        <v>59964</v>
      </c>
      <c r="H190" s="7">
        <v>59964</v>
      </c>
      <c r="I190" s="7">
        <f t="shared" si="24"/>
        <v>100</v>
      </c>
    </row>
    <row r="191" spans="1:9" x14ac:dyDescent="0.25">
      <c r="A191" s="2" t="s">
        <v>157</v>
      </c>
      <c r="B191" s="4"/>
      <c r="C191" s="4" t="s">
        <v>8</v>
      </c>
      <c r="D191" s="4" t="s">
        <v>10</v>
      </c>
      <c r="E191" s="4" t="s">
        <v>158</v>
      </c>
      <c r="F191" s="4"/>
      <c r="G191" s="7">
        <f>SUM(G192)</f>
        <v>2548.1</v>
      </c>
      <c r="H191" s="7">
        <f t="shared" ref="H191" si="42">SUM(H192)</f>
        <v>2548.1</v>
      </c>
      <c r="I191" s="7">
        <f t="shared" si="24"/>
        <v>100</v>
      </c>
    </row>
    <row r="192" spans="1:9" ht="31.5" x14ac:dyDescent="0.25">
      <c r="A192" s="152" t="s">
        <v>76</v>
      </c>
      <c r="B192" s="4"/>
      <c r="C192" s="4" t="s">
        <v>8</v>
      </c>
      <c r="D192" s="4" t="s">
        <v>10</v>
      </c>
      <c r="E192" s="31" t="s">
        <v>83</v>
      </c>
      <c r="F192" s="4"/>
      <c r="G192" s="7">
        <f>SUM(G193)</f>
        <v>2548.1</v>
      </c>
      <c r="H192" s="7">
        <f>SUM(H193)</f>
        <v>2548.1</v>
      </c>
      <c r="I192" s="7">
        <f t="shared" si="24"/>
        <v>100</v>
      </c>
    </row>
    <row r="193" spans="1:9" x14ac:dyDescent="0.25">
      <c r="A193" s="152" t="s">
        <v>17</v>
      </c>
      <c r="B193" s="22"/>
      <c r="C193" s="4" t="s">
        <v>8</v>
      </c>
      <c r="D193" s="4" t="s">
        <v>10</v>
      </c>
      <c r="E193" s="31" t="s">
        <v>83</v>
      </c>
      <c r="F193" s="31">
        <v>800</v>
      </c>
      <c r="G193" s="7">
        <v>2548.1</v>
      </c>
      <c r="H193" s="7">
        <v>2548.1</v>
      </c>
      <c r="I193" s="7">
        <f t="shared" si="24"/>
        <v>100</v>
      </c>
    </row>
    <row r="194" spans="1:9" ht="17.25" customHeight="1" x14ac:dyDescent="0.25">
      <c r="A194" s="2" t="s">
        <v>221</v>
      </c>
      <c r="B194" s="4"/>
      <c r="C194" s="4" t="s">
        <v>8</v>
      </c>
      <c r="D194" s="4" t="s">
        <v>139</v>
      </c>
      <c r="E194" s="4"/>
      <c r="F194" s="4"/>
      <c r="G194" s="7">
        <f>SUM(G198+G220)+G195+G203</f>
        <v>750246.39999999991</v>
      </c>
      <c r="H194" s="7">
        <f>SUM(H198+H220)+H195+H203</f>
        <v>746512.6</v>
      </c>
      <c r="I194" s="7">
        <f t="shared" si="24"/>
        <v>99.502323503318394</v>
      </c>
    </row>
    <row r="195" spans="1:9" ht="30.75" customHeight="1" x14ac:dyDescent="0.25">
      <c r="A195" s="35" t="s">
        <v>419</v>
      </c>
      <c r="B195" s="4"/>
      <c r="C195" s="4" t="s">
        <v>8</v>
      </c>
      <c r="D195" s="4" t="s">
        <v>139</v>
      </c>
      <c r="E195" s="4" t="s">
        <v>254</v>
      </c>
      <c r="F195" s="4"/>
      <c r="G195" s="7">
        <f>SUM(G196)</f>
        <v>27045.7</v>
      </c>
      <c r="H195" s="7">
        <f t="shared" ref="H195:H196" si="43">SUM(H196)</f>
        <v>27045.7</v>
      </c>
      <c r="I195" s="7">
        <f t="shared" si="24"/>
        <v>100</v>
      </c>
    </row>
    <row r="196" spans="1:9" ht="17.25" customHeight="1" x14ac:dyDescent="0.25">
      <c r="A196" s="2" t="s">
        <v>26</v>
      </c>
      <c r="B196" s="4"/>
      <c r="C196" s="4" t="s">
        <v>8</v>
      </c>
      <c r="D196" s="4" t="s">
        <v>139</v>
      </c>
      <c r="E196" s="4" t="s">
        <v>255</v>
      </c>
      <c r="F196" s="4"/>
      <c r="G196" s="7">
        <f>SUM(G197)</f>
        <v>27045.7</v>
      </c>
      <c r="H196" s="7">
        <f t="shared" si="43"/>
        <v>27045.7</v>
      </c>
      <c r="I196" s="7">
        <f t="shared" ref="I196:I259" si="44">H196/G196*100</f>
        <v>100</v>
      </c>
    </row>
    <row r="197" spans="1:9" ht="30" customHeight="1" x14ac:dyDescent="0.25">
      <c r="A197" s="2" t="s">
        <v>40</v>
      </c>
      <c r="B197" s="4"/>
      <c r="C197" s="4" t="s">
        <v>8</v>
      </c>
      <c r="D197" s="4" t="s">
        <v>139</v>
      </c>
      <c r="E197" s="4" t="s">
        <v>255</v>
      </c>
      <c r="F197" s="4" t="s">
        <v>69</v>
      </c>
      <c r="G197" s="7">
        <v>27045.7</v>
      </c>
      <c r="H197" s="7">
        <v>27045.7</v>
      </c>
      <c r="I197" s="7">
        <f t="shared" si="44"/>
        <v>100</v>
      </c>
    </row>
    <row r="198" spans="1:9" ht="31.5" x14ac:dyDescent="0.25">
      <c r="A198" s="34" t="s">
        <v>403</v>
      </c>
      <c r="B198" s="4"/>
      <c r="C198" s="4" t="s">
        <v>8</v>
      </c>
      <c r="D198" s="4" t="s">
        <v>139</v>
      </c>
      <c r="E198" s="4" t="s">
        <v>241</v>
      </c>
      <c r="F198" s="4"/>
      <c r="G198" s="7">
        <f>SUM(G199)</f>
        <v>65023.5</v>
      </c>
      <c r="H198" s="7">
        <f t="shared" ref="H198" si="45">SUM(H199)</f>
        <v>64682.9</v>
      </c>
      <c r="I198" s="7">
        <f t="shared" si="44"/>
        <v>99.476189377686524</v>
      </c>
    </row>
    <row r="199" spans="1:9" ht="20.25" customHeight="1" x14ac:dyDescent="0.25">
      <c r="A199" s="34" t="s">
        <v>26</v>
      </c>
      <c r="B199" s="4"/>
      <c r="C199" s="4" t="s">
        <v>8</v>
      </c>
      <c r="D199" s="4" t="s">
        <v>139</v>
      </c>
      <c r="E199" s="4" t="s">
        <v>242</v>
      </c>
      <c r="F199" s="4"/>
      <c r="G199" s="7">
        <f>SUM(G200)+G201</f>
        <v>65023.5</v>
      </c>
      <c r="H199" s="7">
        <f t="shared" ref="H199" si="46">SUM(H200)+H201</f>
        <v>64682.9</v>
      </c>
      <c r="I199" s="7">
        <f t="shared" si="44"/>
        <v>99.476189377686524</v>
      </c>
    </row>
    <row r="200" spans="1:9" ht="30" customHeight="1" x14ac:dyDescent="0.25">
      <c r="A200" s="34" t="s">
        <v>40</v>
      </c>
      <c r="B200" s="4"/>
      <c r="C200" s="4" t="s">
        <v>8</v>
      </c>
      <c r="D200" s="4" t="s">
        <v>139</v>
      </c>
      <c r="E200" s="4" t="s">
        <v>242</v>
      </c>
      <c r="F200" s="4" t="s">
        <v>69</v>
      </c>
      <c r="G200" s="7">
        <v>57648.5</v>
      </c>
      <c r="H200" s="7">
        <v>57307.9</v>
      </c>
      <c r="I200" s="7">
        <f t="shared" si="44"/>
        <v>99.409178035855234</v>
      </c>
    </row>
    <row r="201" spans="1:9" ht="30" customHeight="1" x14ac:dyDescent="0.25">
      <c r="A201" s="34" t="s">
        <v>609</v>
      </c>
      <c r="B201" s="4"/>
      <c r="C201" s="4" t="s">
        <v>8</v>
      </c>
      <c r="D201" s="4" t="s">
        <v>139</v>
      </c>
      <c r="E201" s="5" t="s">
        <v>740</v>
      </c>
      <c r="F201" s="4"/>
      <c r="G201" s="7">
        <f>SUM(G202)</f>
        <v>7375</v>
      </c>
      <c r="H201" s="7">
        <f>SUM(H202)</f>
        <v>7375</v>
      </c>
      <c r="I201" s="7">
        <f t="shared" si="44"/>
        <v>100</v>
      </c>
    </row>
    <row r="202" spans="1:9" ht="30" customHeight="1" x14ac:dyDescent="0.25">
      <c r="A202" s="34" t="s">
        <v>40</v>
      </c>
      <c r="B202" s="4"/>
      <c r="C202" s="4" t="s">
        <v>8</v>
      </c>
      <c r="D202" s="4" t="s">
        <v>139</v>
      </c>
      <c r="E202" s="5" t="s">
        <v>740</v>
      </c>
      <c r="F202" s="4" t="s">
        <v>69</v>
      </c>
      <c r="G202" s="7">
        <v>7375</v>
      </c>
      <c r="H202" s="7">
        <v>7375</v>
      </c>
      <c r="I202" s="7">
        <f t="shared" si="44"/>
        <v>100</v>
      </c>
    </row>
    <row r="203" spans="1:9" ht="30" customHeight="1" x14ac:dyDescent="0.25">
      <c r="A203" s="34" t="s">
        <v>952</v>
      </c>
      <c r="B203" s="4"/>
      <c r="C203" s="4" t="s">
        <v>8</v>
      </c>
      <c r="D203" s="4" t="s">
        <v>139</v>
      </c>
      <c r="E203" s="5" t="s">
        <v>341</v>
      </c>
      <c r="F203" s="4"/>
      <c r="G203" s="7">
        <f>SUM(G204)+G217</f>
        <v>97073.499999999985</v>
      </c>
      <c r="H203" s="7">
        <f>SUM(H204)+H217</f>
        <v>97391.5</v>
      </c>
      <c r="I203" s="7">
        <f t="shared" si="44"/>
        <v>100.32758682853715</v>
      </c>
    </row>
    <row r="204" spans="1:9" ht="30" customHeight="1" x14ac:dyDescent="0.25">
      <c r="A204" s="34" t="s">
        <v>26</v>
      </c>
      <c r="B204" s="4"/>
      <c r="C204" s="4" t="s">
        <v>8</v>
      </c>
      <c r="D204" s="4" t="s">
        <v>139</v>
      </c>
      <c r="E204" s="5" t="s">
        <v>469</v>
      </c>
      <c r="F204" s="4"/>
      <c r="G204" s="7">
        <f>SUM(G206)+G205</f>
        <v>92821.099999999991</v>
      </c>
      <c r="H204" s="7">
        <f t="shared" ref="H204" si="47">SUM(H206)+H205</f>
        <v>93139.1</v>
      </c>
      <c r="I204" s="7">
        <f t="shared" si="44"/>
        <v>100.34259451784133</v>
      </c>
    </row>
    <row r="205" spans="1:9" ht="30" customHeight="1" x14ac:dyDescent="0.25">
      <c r="A205" s="34" t="s">
        <v>40</v>
      </c>
      <c r="B205" s="4"/>
      <c r="C205" s="4" t="s">
        <v>8</v>
      </c>
      <c r="D205" s="4" t="s">
        <v>139</v>
      </c>
      <c r="E205" s="5" t="s">
        <v>469</v>
      </c>
      <c r="F205" s="4" t="s">
        <v>69</v>
      </c>
      <c r="G205" s="7">
        <v>77880.899999999994</v>
      </c>
      <c r="H205" s="7">
        <v>77721.5</v>
      </c>
      <c r="I205" s="7">
        <f t="shared" si="44"/>
        <v>99.795328508016738</v>
      </c>
    </row>
    <row r="206" spans="1:9" ht="30" customHeight="1" x14ac:dyDescent="0.25">
      <c r="A206" s="2" t="s">
        <v>613</v>
      </c>
      <c r="B206" s="4"/>
      <c r="C206" s="4" t="s">
        <v>8</v>
      </c>
      <c r="D206" s="4" t="s">
        <v>139</v>
      </c>
      <c r="E206" s="4" t="s">
        <v>748</v>
      </c>
      <c r="F206" s="4"/>
      <c r="G206" s="7">
        <f>SUM(G207+G209+G211)+G213+G215</f>
        <v>14940.2</v>
      </c>
      <c r="H206" s="7">
        <f t="shared" ref="H206" si="48">SUM(H207+H209+H211)+H213+H215</f>
        <v>15417.6</v>
      </c>
      <c r="I206" s="7">
        <f t="shared" si="44"/>
        <v>103.19540568399353</v>
      </c>
    </row>
    <row r="207" spans="1:9" ht="47.25" x14ac:dyDescent="0.25">
      <c r="A207" s="2" t="s">
        <v>923</v>
      </c>
      <c r="B207" s="4"/>
      <c r="C207" s="4" t="s">
        <v>8</v>
      </c>
      <c r="D207" s="4" t="s">
        <v>139</v>
      </c>
      <c r="E207" s="4" t="s">
        <v>925</v>
      </c>
      <c r="F207" s="4"/>
      <c r="G207" s="7">
        <f>SUM(G208)</f>
        <v>1666.2</v>
      </c>
      <c r="H207" s="7">
        <f>SUM(H208)</f>
        <v>1636.6</v>
      </c>
      <c r="I207" s="7">
        <f t="shared" si="44"/>
        <v>98.223502580722595</v>
      </c>
    </row>
    <row r="208" spans="1:9" ht="31.5" x14ac:dyDescent="0.25">
      <c r="A208" s="2" t="s">
        <v>40</v>
      </c>
      <c r="B208" s="4"/>
      <c r="C208" s="4" t="s">
        <v>8</v>
      </c>
      <c r="D208" s="4" t="s">
        <v>139</v>
      </c>
      <c r="E208" s="4" t="s">
        <v>934</v>
      </c>
      <c r="F208" s="4" t="s">
        <v>69</v>
      </c>
      <c r="G208" s="7">
        <v>1666.2</v>
      </c>
      <c r="H208" s="7">
        <v>1636.6</v>
      </c>
      <c r="I208" s="7">
        <f t="shared" si="44"/>
        <v>98.223502580722595</v>
      </c>
    </row>
    <row r="209" spans="1:9" ht="47.25" x14ac:dyDescent="0.25">
      <c r="A209" s="2" t="s">
        <v>926</v>
      </c>
      <c r="B209" s="4"/>
      <c r="C209" s="4" t="s">
        <v>8</v>
      </c>
      <c r="D209" s="4" t="s">
        <v>139</v>
      </c>
      <c r="E209" s="4" t="s">
        <v>927</v>
      </c>
      <c r="F209" s="4"/>
      <c r="G209" s="7">
        <f>SUM(G210)</f>
        <v>854.1</v>
      </c>
      <c r="H209" s="7">
        <f>SUM(H210)</f>
        <v>985.3</v>
      </c>
      <c r="I209" s="7">
        <f t="shared" si="44"/>
        <v>115.36119892284276</v>
      </c>
    </row>
    <row r="210" spans="1:9" ht="31.5" x14ac:dyDescent="0.25">
      <c r="A210" s="2" t="s">
        <v>40</v>
      </c>
      <c r="B210" s="4"/>
      <c r="C210" s="4" t="s">
        <v>8</v>
      </c>
      <c r="D210" s="4" t="s">
        <v>139</v>
      </c>
      <c r="E210" s="4" t="s">
        <v>927</v>
      </c>
      <c r="F210" s="4" t="s">
        <v>69</v>
      </c>
      <c r="G210" s="7">
        <v>854.1</v>
      </c>
      <c r="H210" s="7">
        <v>985.3</v>
      </c>
      <c r="I210" s="7">
        <f t="shared" si="44"/>
        <v>115.36119892284276</v>
      </c>
    </row>
    <row r="211" spans="1:9" ht="31.5" x14ac:dyDescent="0.25">
      <c r="A211" s="2" t="s">
        <v>937</v>
      </c>
      <c r="B211" s="4"/>
      <c r="C211" s="4" t="s">
        <v>8</v>
      </c>
      <c r="D211" s="4" t="s">
        <v>139</v>
      </c>
      <c r="E211" s="4" t="s">
        <v>943</v>
      </c>
      <c r="F211" s="4"/>
      <c r="G211" s="7">
        <f>SUM(G212)</f>
        <v>4590.2</v>
      </c>
      <c r="H211" s="7">
        <f t="shared" ref="H211" si="49">SUM(H212)</f>
        <v>2993.7</v>
      </c>
      <c r="I211" s="7">
        <f t="shared" si="44"/>
        <v>65.21938041915385</v>
      </c>
    </row>
    <row r="212" spans="1:9" ht="31.5" x14ac:dyDescent="0.25">
      <c r="A212" s="2" t="s">
        <v>40</v>
      </c>
      <c r="B212" s="4"/>
      <c r="C212" s="4" t="s">
        <v>8</v>
      </c>
      <c r="D212" s="4" t="s">
        <v>139</v>
      </c>
      <c r="E212" s="4" t="s">
        <v>943</v>
      </c>
      <c r="F212" s="4" t="s">
        <v>69</v>
      </c>
      <c r="G212" s="7">
        <v>4590.2</v>
      </c>
      <c r="H212" s="7">
        <v>2993.7</v>
      </c>
      <c r="I212" s="7">
        <f t="shared" si="44"/>
        <v>65.21938041915385</v>
      </c>
    </row>
    <row r="213" spans="1:9" ht="47.25" x14ac:dyDescent="0.25">
      <c r="A213" s="2" t="s">
        <v>944</v>
      </c>
      <c r="B213" s="4"/>
      <c r="C213" s="4" t="s">
        <v>8</v>
      </c>
      <c r="D213" s="4" t="s">
        <v>139</v>
      </c>
      <c r="E213" s="4" t="s">
        <v>929</v>
      </c>
      <c r="F213" s="4"/>
      <c r="G213" s="7">
        <f>SUM(G214)</f>
        <v>4516.6000000000004</v>
      </c>
      <c r="H213" s="7">
        <f>SUM(H214)</f>
        <v>4516.6000000000004</v>
      </c>
      <c r="I213" s="7">
        <f t="shared" si="44"/>
        <v>100</v>
      </c>
    </row>
    <row r="214" spans="1:9" ht="31.5" x14ac:dyDescent="0.25">
      <c r="A214" s="2" t="s">
        <v>40</v>
      </c>
      <c r="B214" s="4"/>
      <c r="C214" s="4" t="s">
        <v>8</v>
      </c>
      <c r="D214" s="4" t="s">
        <v>139</v>
      </c>
      <c r="E214" s="4" t="s">
        <v>929</v>
      </c>
      <c r="F214" s="4" t="s">
        <v>69</v>
      </c>
      <c r="G214" s="7">
        <v>4516.6000000000004</v>
      </c>
      <c r="H214" s="7">
        <v>4516.6000000000004</v>
      </c>
      <c r="I214" s="7">
        <f t="shared" si="44"/>
        <v>100</v>
      </c>
    </row>
    <row r="215" spans="1:9" ht="47.25" x14ac:dyDescent="0.25">
      <c r="A215" s="2" t="s">
        <v>945</v>
      </c>
      <c r="B215" s="4"/>
      <c r="C215" s="4" t="s">
        <v>8</v>
      </c>
      <c r="D215" s="4" t="s">
        <v>139</v>
      </c>
      <c r="E215" s="4" t="s">
        <v>931</v>
      </c>
      <c r="F215" s="4"/>
      <c r="G215" s="7">
        <f>SUM(G216)</f>
        <v>3313.1</v>
      </c>
      <c r="H215" s="7">
        <f t="shared" ref="H215" si="50">SUM(H216)</f>
        <v>5285.4</v>
      </c>
      <c r="I215" s="7">
        <f t="shared" si="44"/>
        <v>159.53034921976396</v>
      </c>
    </row>
    <row r="216" spans="1:9" ht="31.5" x14ac:dyDescent="0.25">
      <c r="A216" s="2" t="s">
        <v>40</v>
      </c>
      <c r="B216" s="4"/>
      <c r="C216" s="4" t="s">
        <v>8</v>
      </c>
      <c r="D216" s="4" t="s">
        <v>139</v>
      </c>
      <c r="E216" s="4" t="s">
        <v>931</v>
      </c>
      <c r="F216" s="4" t="s">
        <v>69</v>
      </c>
      <c r="G216" s="7">
        <v>3313.1</v>
      </c>
      <c r="H216" s="7">
        <v>5285.4</v>
      </c>
      <c r="I216" s="7">
        <f t="shared" si="44"/>
        <v>159.53034921976396</v>
      </c>
    </row>
    <row r="217" spans="1:9" ht="30" customHeight="1" x14ac:dyDescent="0.25">
      <c r="A217" s="34" t="s">
        <v>565</v>
      </c>
      <c r="B217" s="4"/>
      <c r="C217" s="4" t="s">
        <v>8</v>
      </c>
      <c r="D217" s="4" t="s">
        <v>139</v>
      </c>
      <c r="E217" s="4" t="s">
        <v>461</v>
      </c>
      <c r="F217" s="4"/>
      <c r="G217" s="7">
        <f>SUM(G218)</f>
        <v>4252.3999999999996</v>
      </c>
      <c r="H217" s="7">
        <f t="shared" ref="H217:H218" si="51">SUM(H218)</f>
        <v>4252.3999999999996</v>
      </c>
      <c r="I217" s="7">
        <f t="shared" si="44"/>
        <v>100</v>
      </c>
    </row>
    <row r="218" spans="1:9" ht="30" customHeight="1" x14ac:dyDescent="0.25">
      <c r="A218" s="2" t="s">
        <v>376</v>
      </c>
      <c r="B218" s="4"/>
      <c r="C218" s="4" t="s">
        <v>8</v>
      </c>
      <c r="D218" s="4" t="s">
        <v>139</v>
      </c>
      <c r="E218" s="4" t="s">
        <v>462</v>
      </c>
      <c r="F218" s="4"/>
      <c r="G218" s="7">
        <f>SUM(G219)</f>
        <v>4252.3999999999996</v>
      </c>
      <c r="H218" s="7">
        <f t="shared" si="51"/>
        <v>4252.3999999999996</v>
      </c>
      <c r="I218" s="7">
        <f t="shared" si="44"/>
        <v>100</v>
      </c>
    </row>
    <row r="219" spans="1:9" ht="30" customHeight="1" x14ac:dyDescent="0.25">
      <c r="A219" s="2" t="s">
        <v>40</v>
      </c>
      <c r="B219" s="4"/>
      <c r="C219" s="4" t="s">
        <v>8</v>
      </c>
      <c r="D219" s="4" t="s">
        <v>139</v>
      </c>
      <c r="E219" s="4" t="s">
        <v>462</v>
      </c>
      <c r="F219" s="4" t="s">
        <v>69</v>
      </c>
      <c r="G219" s="7">
        <v>4252.3999999999996</v>
      </c>
      <c r="H219" s="7">
        <v>4252.3999999999996</v>
      </c>
      <c r="I219" s="7">
        <f t="shared" si="44"/>
        <v>100</v>
      </c>
    </row>
    <row r="220" spans="1:9" ht="31.5" x14ac:dyDescent="0.25">
      <c r="A220" s="34" t="s">
        <v>517</v>
      </c>
      <c r="B220" s="4"/>
      <c r="C220" s="4" t="s">
        <v>8</v>
      </c>
      <c r="D220" s="4" t="s">
        <v>139</v>
      </c>
      <c r="E220" s="4" t="s">
        <v>435</v>
      </c>
      <c r="F220" s="4"/>
      <c r="G220" s="7">
        <f>SUM(G221)+G225</f>
        <v>561103.69999999995</v>
      </c>
      <c r="H220" s="7">
        <f>SUM(H221)+H225</f>
        <v>557392.5</v>
      </c>
      <c r="I220" s="7">
        <f t="shared" si="44"/>
        <v>99.33858928394163</v>
      </c>
    </row>
    <row r="221" spans="1:9" x14ac:dyDescent="0.25">
      <c r="A221" s="34" t="s">
        <v>26</v>
      </c>
      <c r="B221" s="4"/>
      <c r="C221" s="4" t="s">
        <v>8</v>
      </c>
      <c r="D221" s="4" t="s">
        <v>139</v>
      </c>
      <c r="E221" s="4" t="s">
        <v>436</v>
      </c>
      <c r="F221" s="4"/>
      <c r="G221" s="7">
        <f>SUM(G222)+G223</f>
        <v>522324.6</v>
      </c>
      <c r="H221" s="7">
        <f t="shared" ref="H221" si="52">SUM(H222)+H223</f>
        <v>522324.6</v>
      </c>
      <c r="I221" s="7">
        <f t="shared" si="44"/>
        <v>100</v>
      </c>
    </row>
    <row r="222" spans="1:9" ht="31.5" x14ac:dyDescent="0.25">
      <c r="A222" s="34" t="s">
        <v>40</v>
      </c>
      <c r="B222" s="4"/>
      <c r="C222" s="4" t="s">
        <v>8</v>
      </c>
      <c r="D222" s="4" t="s">
        <v>139</v>
      </c>
      <c r="E222" s="4" t="s">
        <v>436</v>
      </c>
      <c r="F222" s="4" t="s">
        <v>69</v>
      </c>
      <c r="G222" s="7">
        <v>167070.5</v>
      </c>
      <c r="H222" s="7">
        <v>167070.5</v>
      </c>
      <c r="I222" s="7">
        <f t="shared" si="44"/>
        <v>100</v>
      </c>
    </row>
    <row r="223" spans="1:9" ht="31.5" x14ac:dyDescent="0.25">
      <c r="A223" s="34" t="s">
        <v>609</v>
      </c>
      <c r="B223" s="4"/>
      <c r="C223" s="4" t="s">
        <v>8</v>
      </c>
      <c r="D223" s="4" t="s">
        <v>139</v>
      </c>
      <c r="E223" s="5" t="s">
        <v>741</v>
      </c>
      <c r="F223" s="4"/>
      <c r="G223" s="7">
        <f>SUM(G224)</f>
        <v>355254.1</v>
      </c>
      <c r="H223" s="7">
        <f>SUM(H224)</f>
        <v>355254.1</v>
      </c>
      <c r="I223" s="7">
        <f t="shared" si="44"/>
        <v>100</v>
      </c>
    </row>
    <row r="224" spans="1:9" ht="31.5" x14ac:dyDescent="0.25">
      <c r="A224" s="34" t="s">
        <v>40</v>
      </c>
      <c r="B224" s="4"/>
      <c r="C224" s="4" t="s">
        <v>8</v>
      </c>
      <c r="D224" s="4" t="s">
        <v>139</v>
      </c>
      <c r="E224" s="5" t="s">
        <v>741</v>
      </c>
      <c r="F224" s="4" t="s">
        <v>69</v>
      </c>
      <c r="G224" s="7">
        <v>355254.1</v>
      </c>
      <c r="H224" s="7">
        <v>355254.1</v>
      </c>
      <c r="I224" s="7">
        <f t="shared" si="44"/>
        <v>100</v>
      </c>
    </row>
    <row r="225" spans="1:9" ht="31.5" x14ac:dyDescent="0.25">
      <c r="A225" s="2" t="s">
        <v>223</v>
      </c>
      <c r="B225" s="4"/>
      <c r="C225" s="4" t="s">
        <v>8</v>
      </c>
      <c r="D225" s="4" t="s">
        <v>139</v>
      </c>
      <c r="E225" s="4" t="s">
        <v>453</v>
      </c>
      <c r="F225" s="4"/>
      <c r="G225" s="7">
        <f>SUM(G226)+G227</f>
        <v>38779.1</v>
      </c>
      <c r="H225" s="7">
        <f t="shared" ref="H225" si="53">SUM(H226)+H227</f>
        <v>35067.9</v>
      </c>
      <c r="I225" s="7">
        <f t="shared" si="44"/>
        <v>90.429896516422517</v>
      </c>
    </row>
    <row r="226" spans="1:9" ht="31.5" x14ac:dyDescent="0.25">
      <c r="A226" s="2" t="s">
        <v>224</v>
      </c>
      <c r="B226" s="4"/>
      <c r="C226" s="4" t="s">
        <v>8</v>
      </c>
      <c r="D226" s="4" t="s">
        <v>139</v>
      </c>
      <c r="E226" s="4" t="s">
        <v>453</v>
      </c>
      <c r="F226" s="4" t="s">
        <v>205</v>
      </c>
      <c r="G226" s="7">
        <f>5909+1009.9</f>
        <v>6918.9</v>
      </c>
      <c r="H226" s="7">
        <v>3207.7</v>
      </c>
      <c r="I226" s="7">
        <f t="shared" si="44"/>
        <v>46.361415831996418</v>
      </c>
    </row>
    <row r="227" spans="1:9" ht="31.5" x14ac:dyDescent="0.25">
      <c r="A227" s="2" t="s">
        <v>610</v>
      </c>
      <c r="B227" s="4"/>
      <c r="C227" s="4" t="s">
        <v>8</v>
      </c>
      <c r="D227" s="4" t="s">
        <v>139</v>
      </c>
      <c r="E227" s="4" t="s">
        <v>738</v>
      </c>
      <c r="F227" s="4"/>
      <c r="G227" s="7">
        <f>SUM(G228)</f>
        <v>31860.2</v>
      </c>
      <c r="H227" s="7">
        <f t="shared" ref="H227" si="54">SUM(H228)</f>
        <v>31860.2</v>
      </c>
      <c r="I227" s="7">
        <f t="shared" si="44"/>
        <v>100</v>
      </c>
    </row>
    <row r="228" spans="1:9" ht="31.5" x14ac:dyDescent="0.25">
      <c r="A228" s="2" t="s">
        <v>224</v>
      </c>
      <c r="B228" s="4"/>
      <c r="C228" s="4" t="s">
        <v>8</v>
      </c>
      <c r="D228" s="4" t="s">
        <v>139</v>
      </c>
      <c r="E228" s="4" t="s">
        <v>738</v>
      </c>
      <c r="F228" s="4" t="s">
        <v>205</v>
      </c>
      <c r="G228" s="7">
        <f>32032.7-172.5</f>
        <v>31860.2</v>
      </c>
      <c r="H228" s="7">
        <v>31860.2</v>
      </c>
      <c r="I228" s="7">
        <f t="shared" si="44"/>
        <v>100</v>
      </c>
    </row>
    <row r="229" spans="1:9" ht="22.5" customHeight="1" x14ac:dyDescent="0.25">
      <c r="A229" s="95" t="s">
        <v>18</v>
      </c>
      <c r="B229" s="22"/>
      <c r="C229" s="96" t="s">
        <v>8</v>
      </c>
      <c r="D229" s="96" t="s">
        <v>19</v>
      </c>
      <c r="E229" s="31"/>
      <c r="F229" s="31"/>
      <c r="G229" s="9">
        <f>SUM(G230+G234+G242+G248+G258+G255)</f>
        <v>38806.6</v>
      </c>
      <c r="H229" s="9">
        <f t="shared" ref="H229" si="55">SUM(H230+H234+H242+H248+H258+H255)</f>
        <v>37004.800000000003</v>
      </c>
      <c r="I229" s="7">
        <f t="shared" si="44"/>
        <v>95.35697535986148</v>
      </c>
    </row>
    <row r="230" spans="1:9" ht="47.25" hidden="1" x14ac:dyDescent="0.25">
      <c r="A230" s="95" t="s">
        <v>404</v>
      </c>
      <c r="B230" s="22"/>
      <c r="C230" s="96" t="s">
        <v>8</v>
      </c>
      <c r="D230" s="96" t="s">
        <v>19</v>
      </c>
      <c r="E230" s="31" t="s">
        <v>405</v>
      </c>
      <c r="F230" s="31"/>
      <c r="G230" s="9">
        <f>SUM(G231)</f>
        <v>0</v>
      </c>
      <c r="H230" s="9">
        <f t="shared" ref="H230" si="56">SUM(H231)</f>
        <v>0</v>
      </c>
      <c r="I230" s="7"/>
    </row>
    <row r="231" spans="1:9" hidden="1" x14ac:dyDescent="0.25">
      <c r="A231" s="2" t="s">
        <v>26</v>
      </c>
      <c r="B231" s="22"/>
      <c r="C231" s="96" t="s">
        <v>8</v>
      </c>
      <c r="D231" s="96" t="s">
        <v>19</v>
      </c>
      <c r="E231" s="31" t="s">
        <v>519</v>
      </c>
      <c r="F231" s="31"/>
      <c r="G231" s="9">
        <f t="shared" ref="G231:H232" si="57">SUM(G232)</f>
        <v>0</v>
      </c>
      <c r="H231" s="9">
        <f t="shared" si="57"/>
        <v>0</v>
      </c>
      <c r="I231" s="7"/>
    </row>
    <row r="232" spans="1:9" ht="31.5" hidden="1" x14ac:dyDescent="0.25">
      <c r="A232" s="95" t="s">
        <v>193</v>
      </c>
      <c r="B232" s="22"/>
      <c r="C232" s="96" t="s">
        <v>8</v>
      </c>
      <c r="D232" s="96" t="s">
        <v>19</v>
      </c>
      <c r="E232" s="31" t="s">
        <v>520</v>
      </c>
      <c r="F232" s="31"/>
      <c r="G232" s="9">
        <f t="shared" si="57"/>
        <v>0</v>
      </c>
      <c r="H232" s="9">
        <f t="shared" si="57"/>
        <v>0</v>
      </c>
      <c r="I232" s="7"/>
    </row>
    <row r="233" spans="1:9" ht="31.5" hidden="1" x14ac:dyDescent="0.25">
      <c r="A233" s="34" t="s">
        <v>40</v>
      </c>
      <c r="B233" s="22"/>
      <c r="C233" s="96" t="s">
        <v>8</v>
      </c>
      <c r="D233" s="96" t="s">
        <v>19</v>
      </c>
      <c r="E233" s="31" t="s">
        <v>520</v>
      </c>
      <c r="F233" s="31">
        <v>200</v>
      </c>
      <c r="G233" s="9">
        <v>0</v>
      </c>
      <c r="H233" s="9">
        <v>0</v>
      </c>
      <c r="I233" s="7"/>
    </row>
    <row r="234" spans="1:9" ht="31.5" x14ac:dyDescent="0.25">
      <c r="A234" s="95" t="s">
        <v>408</v>
      </c>
      <c r="B234" s="22"/>
      <c r="C234" s="96" t="s">
        <v>8</v>
      </c>
      <c r="D234" s="96" t="s">
        <v>19</v>
      </c>
      <c r="E234" s="96" t="s">
        <v>191</v>
      </c>
      <c r="F234" s="31"/>
      <c r="G234" s="9">
        <f>SUM(G235+G238)</f>
        <v>13525</v>
      </c>
      <c r="H234" s="9">
        <f t="shared" ref="H234" si="58">SUM(H235+H238)</f>
        <v>13525</v>
      </c>
      <c r="I234" s="7">
        <f t="shared" si="44"/>
        <v>100</v>
      </c>
    </row>
    <row r="235" spans="1:9" ht="31.5" x14ac:dyDescent="0.25">
      <c r="A235" s="95" t="s">
        <v>50</v>
      </c>
      <c r="B235" s="22"/>
      <c r="C235" s="96" t="s">
        <v>8</v>
      </c>
      <c r="D235" s="96" t="s">
        <v>19</v>
      </c>
      <c r="E235" s="96" t="s">
        <v>406</v>
      </c>
      <c r="F235" s="31"/>
      <c r="G235" s="9">
        <f>SUM(G236)</f>
        <v>6300</v>
      </c>
      <c r="H235" s="9">
        <f t="shared" ref="H235" si="59">SUM(H236)</f>
        <v>6300</v>
      </c>
      <c r="I235" s="7">
        <f t="shared" si="44"/>
        <v>100</v>
      </c>
    </row>
    <row r="236" spans="1:9" ht="31.5" x14ac:dyDescent="0.25">
      <c r="A236" s="95" t="s">
        <v>615</v>
      </c>
      <c r="B236" s="22"/>
      <c r="C236" s="96" t="s">
        <v>8</v>
      </c>
      <c r="D236" s="96" t="s">
        <v>19</v>
      </c>
      <c r="E236" s="96" t="s">
        <v>407</v>
      </c>
      <c r="F236" s="96"/>
      <c r="G236" s="9">
        <f>SUM(G237)</f>
        <v>6300</v>
      </c>
      <c r="H236" s="9">
        <f>SUM(H237)</f>
        <v>6300</v>
      </c>
      <c r="I236" s="7">
        <f t="shared" si="44"/>
        <v>100</v>
      </c>
    </row>
    <row r="237" spans="1:9" ht="31.5" x14ac:dyDescent="0.25">
      <c r="A237" s="95" t="s">
        <v>188</v>
      </c>
      <c r="B237" s="22"/>
      <c r="C237" s="96" t="s">
        <v>8</v>
      </c>
      <c r="D237" s="96" t="s">
        <v>19</v>
      </c>
      <c r="E237" s="96" t="s">
        <v>407</v>
      </c>
      <c r="F237" s="96" t="s">
        <v>95</v>
      </c>
      <c r="G237" s="9">
        <v>6300</v>
      </c>
      <c r="H237" s="9">
        <v>6300</v>
      </c>
      <c r="I237" s="7">
        <f t="shared" si="44"/>
        <v>100</v>
      </c>
    </row>
    <row r="238" spans="1:9" x14ac:dyDescent="0.25">
      <c r="A238" s="95" t="s">
        <v>409</v>
      </c>
      <c r="B238" s="22"/>
      <c r="C238" s="96" t="s">
        <v>8</v>
      </c>
      <c r="D238" s="96" t="s">
        <v>19</v>
      </c>
      <c r="E238" s="96" t="s">
        <v>192</v>
      </c>
      <c r="F238" s="96"/>
      <c r="G238" s="9">
        <f>G241</f>
        <v>7225</v>
      </c>
      <c r="H238" s="9">
        <f>H241</f>
        <v>7225</v>
      </c>
      <c r="I238" s="7">
        <f t="shared" si="44"/>
        <v>100</v>
      </c>
    </row>
    <row r="239" spans="1:9" ht="31.5" x14ac:dyDescent="0.25">
      <c r="A239" s="119" t="s">
        <v>50</v>
      </c>
      <c r="B239" s="22"/>
      <c r="C239" s="96" t="s">
        <v>8</v>
      </c>
      <c r="D239" s="96" t="s">
        <v>19</v>
      </c>
      <c r="E239" s="96" t="s">
        <v>726</v>
      </c>
      <c r="F239" s="96"/>
      <c r="G239" s="9">
        <f>SUM(G241)</f>
        <v>7225</v>
      </c>
      <c r="H239" s="9">
        <f>SUM(H241)</f>
        <v>7225</v>
      </c>
      <c r="I239" s="7">
        <f t="shared" si="44"/>
        <v>100</v>
      </c>
    </row>
    <row r="240" spans="1:9" ht="31.5" x14ac:dyDescent="0.25">
      <c r="A240" s="95" t="s">
        <v>615</v>
      </c>
      <c r="B240" s="22"/>
      <c r="C240" s="96" t="s">
        <v>8</v>
      </c>
      <c r="D240" s="96" t="s">
        <v>19</v>
      </c>
      <c r="E240" s="96" t="s">
        <v>731</v>
      </c>
      <c r="F240" s="96"/>
      <c r="G240" s="9">
        <f>SUM(G241)</f>
        <v>7225</v>
      </c>
      <c r="H240" s="9">
        <f t="shared" ref="H240" si="60">SUM(H241)</f>
        <v>7225</v>
      </c>
      <c r="I240" s="7">
        <f t="shared" si="44"/>
        <v>100</v>
      </c>
    </row>
    <row r="241" spans="1:9" ht="31.5" x14ac:dyDescent="0.25">
      <c r="A241" s="95" t="s">
        <v>188</v>
      </c>
      <c r="B241" s="22"/>
      <c r="C241" s="96" t="s">
        <v>8</v>
      </c>
      <c r="D241" s="96" t="s">
        <v>19</v>
      </c>
      <c r="E241" s="96" t="s">
        <v>731</v>
      </c>
      <c r="F241" s="96" t="s">
        <v>95</v>
      </c>
      <c r="G241" s="9">
        <v>7225</v>
      </c>
      <c r="H241" s="9">
        <v>7225</v>
      </c>
      <c r="I241" s="7">
        <f t="shared" si="44"/>
        <v>100</v>
      </c>
    </row>
    <row r="242" spans="1:9" ht="31.5" x14ac:dyDescent="0.25">
      <c r="A242" s="2" t="s">
        <v>410</v>
      </c>
      <c r="B242" s="4"/>
      <c r="C242" s="4" t="s">
        <v>8</v>
      </c>
      <c r="D242" s="4" t="s">
        <v>19</v>
      </c>
      <c r="E242" s="4" t="s">
        <v>243</v>
      </c>
      <c r="F242" s="4"/>
      <c r="G242" s="7">
        <f t="shared" ref="G242:H243" si="61">SUM(G243)</f>
        <v>12892.5</v>
      </c>
      <c r="H242" s="7">
        <f t="shared" si="61"/>
        <v>12794.3</v>
      </c>
      <c r="I242" s="7">
        <f t="shared" si="44"/>
        <v>99.238316850882285</v>
      </c>
    </row>
    <row r="243" spans="1:9" ht="31.5" x14ac:dyDescent="0.25">
      <c r="A243" s="2" t="s">
        <v>411</v>
      </c>
      <c r="B243" s="4"/>
      <c r="C243" s="4" t="s">
        <v>8</v>
      </c>
      <c r="D243" s="4" t="s">
        <v>19</v>
      </c>
      <c r="E243" s="4" t="s">
        <v>244</v>
      </c>
      <c r="F243" s="4"/>
      <c r="G243" s="7">
        <f t="shared" si="61"/>
        <v>12892.5</v>
      </c>
      <c r="H243" s="7">
        <f t="shared" si="61"/>
        <v>12794.3</v>
      </c>
      <c r="I243" s="7">
        <f t="shared" si="44"/>
        <v>99.238316850882285</v>
      </c>
    </row>
    <row r="244" spans="1:9" ht="31.5" x14ac:dyDescent="0.25">
      <c r="A244" s="2" t="s">
        <v>33</v>
      </c>
      <c r="B244" s="4"/>
      <c r="C244" s="4" t="s">
        <v>8</v>
      </c>
      <c r="D244" s="4" t="s">
        <v>19</v>
      </c>
      <c r="E244" s="4" t="s">
        <v>245</v>
      </c>
      <c r="F244" s="4"/>
      <c r="G244" s="7">
        <f>SUM(G245:G247)</f>
        <v>12892.5</v>
      </c>
      <c r="H244" s="7">
        <f>SUM(H245:H247)</f>
        <v>12794.3</v>
      </c>
      <c r="I244" s="7">
        <f t="shared" si="44"/>
        <v>99.238316850882285</v>
      </c>
    </row>
    <row r="245" spans="1:9" ht="47.25" x14ac:dyDescent="0.25">
      <c r="A245" s="2" t="s">
        <v>39</v>
      </c>
      <c r="B245" s="4"/>
      <c r="C245" s="4" t="s">
        <v>8</v>
      </c>
      <c r="D245" s="4" t="s">
        <v>19</v>
      </c>
      <c r="E245" s="4" t="s">
        <v>245</v>
      </c>
      <c r="F245" s="4" t="s">
        <v>67</v>
      </c>
      <c r="G245" s="7">
        <v>12072.7</v>
      </c>
      <c r="H245" s="7">
        <v>12072.7</v>
      </c>
      <c r="I245" s="7">
        <f t="shared" si="44"/>
        <v>100</v>
      </c>
    </row>
    <row r="246" spans="1:9" ht="31.5" x14ac:dyDescent="0.25">
      <c r="A246" s="2" t="s">
        <v>40</v>
      </c>
      <c r="B246" s="4"/>
      <c r="C246" s="4" t="s">
        <v>8</v>
      </c>
      <c r="D246" s="4" t="s">
        <v>19</v>
      </c>
      <c r="E246" s="4" t="s">
        <v>245</v>
      </c>
      <c r="F246" s="4" t="s">
        <v>69</v>
      </c>
      <c r="G246" s="7">
        <v>804.3</v>
      </c>
      <c r="H246" s="7">
        <v>706.3</v>
      </c>
      <c r="I246" s="7">
        <f t="shared" si="44"/>
        <v>87.815491731940824</v>
      </c>
    </row>
    <row r="247" spans="1:9" x14ac:dyDescent="0.25">
      <c r="A247" s="2" t="s">
        <v>17</v>
      </c>
      <c r="B247" s="4"/>
      <c r="C247" s="4" t="s">
        <v>8</v>
      </c>
      <c r="D247" s="4" t="s">
        <v>19</v>
      </c>
      <c r="E247" s="4" t="s">
        <v>245</v>
      </c>
      <c r="F247" s="4" t="s">
        <v>74</v>
      </c>
      <c r="G247" s="7">
        <v>15.5</v>
      </c>
      <c r="H247" s="7">
        <v>15.3</v>
      </c>
      <c r="I247" s="7">
        <f t="shared" si="44"/>
        <v>98.709677419354847</v>
      </c>
    </row>
    <row r="248" spans="1:9" ht="47.25" x14ac:dyDescent="0.25">
      <c r="A248" s="36" t="s">
        <v>626</v>
      </c>
      <c r="B248" s="22"/>
      <c r="C248" s="96" t="s">
        <v>8</v>
      </c>
      <c r="D248" s="96" t="s">
        <v>19</v>
      </c>
      <c r="E248" s="31" t="s">
        <v>414</v>
      </c>
      <c r="F248" s="96"/>
      <c r="G248" s="9">
        <f>SUM(G249)</f>
        <v>9765.2000000000007</v>
      </c>
      <c r="H248" s="9">
        <f t="shared" ref="H248" si="62">SUM(H249)</f>
        <v>9239.6</v>
      </c>
      <c r="I248" s="7">
        <f t="shared" si="44"/>
        <v>94.617621758898935</v>
      </c>
    </row>
    <row r="249" spans="1:9" x14ac:dyDescent="0.25">
      <c r="A249" s="2" t="s">
        <v>26</v>
      </c>
      <c r="B249" s="22"/>
      <c r="C249" s="96" t="s">
        <v>8</v>
      </c>
      <c r="D249" s="96" t="s">
        <v>19</v>
      </c>
      <c r="E249" s="31" t="s">
        <v>415</v>
      </c>
      <c r="F249" s="96"/>
      <c r="G249" s="9">
        <f>SUM(G250+G251)+G253</f>
        <v>9765.2000000000007</v>
      </c>
      <c r="H249" s="9">
        <f t="shared" ref="H249" si="63">SUM(H250+H251)+H253</f>
        <v>9239.6</v>
      </c>
      <c r="I249" s="7">
        <f t="shared" si="44"/>
        <v>94.617621758898935</v>
      </c>
    </row>
    <row r="250" spans="1:9" ht="31.5" x14ac:dyDescent="0.25">
      <c r="A250" s="2" t="s">
        <v>40</v>
      </c>
      <c r="B250" s="22"/>
      <c r="C250" s="96" t="s">
        <v>8</v>
      </c>
      <c r="D250" s="96" t="s">
        <v>19</v>
      </c>
      <c r="E250" s="31" t="s">
        <v>415</v>
      </c>
      <c r="F250" s="96" t="s">
        <v>69</v>
      </c>
      <c r="G250" s="9">
        <v>8434.7999999999993</v>
      </c>
      <c r="H250" s="9">
        <v>7909.2</v>
      </c>
      <c r="I250" s="7">
        <f t="shared" si="44"/>
        <v>93.76867264191209</v>
      </c>
    </row>
    <row r="251" spans="1:9" ht="31.5" x14ac:dyDescent="0.25">
      <c r="A251" s="95" t="s">
        <v>575</v>
      </c>
      <c r="B251" s="22"/>
      <c r="C251" s="96" t="s">
        <v>8</v>
      </c>
      <c r="D251" s="96" t="s">
        <v>19</v>
      </c>
      <c r="E251" s="31" t="s">
        <v>904</v>
      </c>
      <c r="F251" s="31"/>
      <c r="G251" s="9">
        <f>SUM(G252)</f>
        <v>149.19999999999999</v>
      </c>
      <c r="H251" s="9">
        <f>SUM(H252)</f>
        <v>149.19999999999999</v>
      </c>
      <c r="I251" s="7">
        <f t="shared" si="44"/>
        <v>100</v>
      </c>
    </row>
    <row r="252" spans="1:9" ht="31.5" x14ac:dyDescent="0.25">
      <c r="A252" s="95" t="s">
        <v>40</v>
      </c>
      <c r="B252" s="22"/>
      <c r="C252" s="96" t="s">
        <v>8</v>
      </c>
      <c r="D252" s="96" t="s">
        <v>19</v>
      </c>
      <c r="E252" s="31" t="s">
        <v>904</v>
      </c>
      <c r="F252" s="31">
        <v>200</v>
      </c>
      <c r="G252" s="9">
        <f>149.2</f>
        <v>149.19999999999999</v>
      </c>
      <c r="H252" s="9">
        <v>149.19999999999999</v>
      </c>
      <c r="I252" s="7">
        <f t="shared" si="44"/>
        <v>100</v>
      </c>
    </row>
    <row r="253" spans="1:9" ht="31.5" x14ac:dyDescent="0.25">
      <c r="A253" s="142" t="s">
        <v>918</v>
      </c>
      <c r="B253" s="22"/>
      <c r="C253" s="143" t="s">
        <v>8</v>
      </c>
      <c r="D253" s="143" t="s">
        <v>19</v>
      </c>
      <c r="E253" s="31" t="s">
        <v>917</v>
      </c>
      <c r="F253" s="31"/>
      <c r="G253" s="9">
        <f>SUM(G254)</f>
        <v>1181.2</v>
      </c>
      <c r="H253" s="9">
        <f>SUM(H254)</f>
        <v>1181.2</v>
      </c>
      <c r="I253" s="7">
        <f t="shared" si="44"/>
        <v>100</v>
      </c>
    </row>
    <row r="254" spans="1:9" ht="31.5" x14ac:dyDescent="0.25">
      <c r="A254" s="142" t="s">
        <v>40</v>
      </c>
      <c r="B254" s="22"/>
      <c r="C254" s="143" t="s">
        <v>8</v>
      </c>
      <c r="D254" s="143" t="s">
        <v>19</v>
      </c>
      <c r="E254" s="31" t="s">
        <v>917</v>
      </c>
      <c r="F254" s="31">
        <v>200</v>
      </c>
      <c r="G254" s="9">
        <f>1180+1.2</f>
        <v>1181.2</v>
      </c>
      <c r="H254" s="9">
        <v>1181.2</v>
      </c>
      <c r="I254" s="7">
        <f t="shared" si="44"/>
        <v>100</v>
      </c>
    </row>
    <row r="255" spans="1:9" ht="31.5" x14ac:dyDescent="0.25">
      <c r="A255" s="34" t="s">
        <v>736</v>
      </c>
      <c r="B255" s="22"/>
      <c r="C255" s="96" t="s">
        <v>8</v>
      </c>
      <c r="D255" s="96" t="s">
        <v>19</v>
      </c>
      <c r="E255" s="31" t="s">
        <v>589</v>
      </c>
      <c r="F255" s="96"/>
      <c r="G255" s="9">
        <f>SUM(G256)</f>
        <v>1178</v>
      </c>
      <c r="H255" s="9">
        <f t="shared" ref="H255:H256" si="64">SUM(H256)</f>
        <v>0</v>
      </c>
      <c r="I255" s="7">
        <f t="shared" si="44"/>
        <v>0</v>
      </c>
    </row>
    <row r="256" spans="1:9" x14ac:dyDescent="0.25">
      <c r="A256" s="2" t="s">
        <v>26</v>
      </c>
      <c r="B256" s="22"/>
      <c r="C256" s="96" t="s">
        <v>8</v>
      </c>
      <c r="D256" s="96" t="s">
        <v>19</v>
      </c>
      <c r="E256" s="31" t="s">
        <v>590</v>
      </c>
      <c r="F256" s="96"/>
      <c r="G256" s="9">
        <f>SUM(G257)</f>
        <v>1178</v>
      </c>
      <c r="H256" s="9">
        <f t="shared" si="64"/>
        <v>0</v>
      </c>
      <c r="I256" s="7">
        <f t="shared" si="44"/>
        <v>0</v>
      </c>
    </row>
    <row r="257" spans="1:9" ht="31.5" x14ac:dyDescent="0.25">
      <c r="A257" s="2" t="s">
        <v>40</v>
      </c>
      <c r="B257" s="22"/>
      <c r="C257" s="96" t="s">
        <v>8</v>
      </c>
      <c r="D257" s="96" t="s">
        <v>19</v>
      </c>
      <c r="E257" s="31" t="s">
        <v>590</v>
      </c>
      <c r="F257" s="96" t="s">
        <v>69</v>
      </c>
      <c r="G257" s="9">
        <v>1178</v>
      </c>
      <c r="H257" s="9">
        <v>0</v>
      </c>
      <c r="I257" s="7">
        <f t="shared" si="44"/>
        <v>0</v>
      </c>
    </row>
    <row r="258" spans="1:9" ht="47.25" x14ac:dyDescent="0.25">
      <c r="A258" s="95" t="s">
        <v>526</v>
      </c>
      <c r="B258" s="22"/>
      <c r="C258" s="96" t="s">
        <v>8</v>
      </c>
      <c r="D258" s="96" t="s">
        <v>19</v>
      </c>
      <c r="E258" s="31" t="s">
        <v>459</v>
      </c>
      <c r="F258" s="96"/>
      <c r="G258" s="9">
        <f>SUM(G259)</f>
        <v>1445.9</v>
      </c>
      <c r="H258" s="9">
        <f t="shared" ref="H258" si="65">SUM(H259)</f>
        <v>1445.9</v>
      </c>
      <c r="I258" s="7">
        <f t="shared" si="44"/>
        <v>100</v>
      </c>
    </row>
    <row r="259" spans="1:9" ht="36.75" customHeight="1" x14ac:dyDescent="0.25">
      <c r="A259" s="95" t="s">
        <v>527</v>
      </c>
      <c r="B259" s="22"/>
      <c r="C259" s="96" t="s">
        <v>8</v>
      </c>
      <c r="D259" s="96" t="s">
        <v>19</v>
      </c>
      <c r="E259" s="31" t="s">
        <v>760</v>
      </c>
      <c r="F259" s="96"/>
      <c r="G259" s="9">
        <f t="shared" ref="G259:H259" si="66">SUM(G260)</f>
        <v>1445.9</v>
      </c>
      <c r="H259" s="9">
        <f t="shared" si="66"/>
        <v>1445.9</v>
      </c>
      <c r="I259" s="7">
        <f t="shared" si="44"/>
        <v>100</v>
      </c>
    </row>
    <row r="260" spans="1:9" ht="31.5" x14ac:dyDescent="0.25">
      <c r="A260" s="34" t="s">
        <v>188</v>
      </c>
      <c r="B260" s="22"/>
      <c r="C260" s="96" t="s">
        <v>8</v>
      </c>
      <c r="D260" s="96" t="s">
        <v>19</v>
      </c>
      <c r="E260" s="31" t="s">
        <v>760</v>
      </c>
      <c r="F260" s="96" t="s">
        <v>95</v>
      </c>
      <c r="G260" s="9">
        <v>1445.9</v>
      </c>
      <c r="H260" s="9">
        <v>1445.9</v>
      </c>
      <c r="I260" s="7">
        <f t="shared" ref="I260:I323" si="67">H260/G260*100</f>
        <v>100</v>
      </c>
    </row>
    <row r="261" spans="1:9" x14ac:dyDescent="0.25">
      <c r="A261" s="95" t="s">
        <v>195</v>
      </c>
      <c r="B261" s="22"/>
      <c r="C261" s="96" t="s">
        <v>136</v>
      </c>
      <c r="D261" s="96"/>
      <c r="E261" s="31"/>
      <c r="F261" s="96"/>
      <c r="G261" s="9">
        <f>SUM(G262+G277+G324+G393)</f>
        <v>924985.39999999991</v>
      </c>
      <c r="H261" s="9">
        <f>SUM(H262+H277+H324+H393)</f>
        <v>861966</v>
      </c>
      <c r="I261" s="7">
        <f t="shared" si="67"/>
        <v>93.186984356726072</v>
      </c>
    </row>
    <row r="262" spans="1:9" x14ac:dyDescent="0.25">
      <c r="A262" s="95" t="s">
        <v>141</v>
      </c>
      <c r="B262" s="22"/>
      <c r="C262" s="96" t="s">
        <v>136</v>
      </c>
      <c r="D262" s="96" t="s">
        <v>25</v>
      </c>
      <c r="E262" s="31"/>
      <c r="F262" s="96"/>
      <c r="G262" s="9">
        <f>SUM(G263)</f>
        <v>1320.7</v>
      </c>
      <c r="H262" s="9">
        <f>SUM(H263)</f>
        <v>1320.7</v>
      </c>
      <c r="I262" s="7">
        <f t="shared" si="67"/>
        <v>100</v>
      </c>
    </row>
    <row r="263" spans="1:9" ht="31.5" x14ac:dyDescent="0.25">
      <c r="A263" s="95" t="s">
        <v>581</v>
      </c>
      <c r="B263" s="22"/>
      <c r="C263" s="96" t="s">
        <v>136</v>
      </c>
      <c r="D263" s="96" t="s">
        <v>25</v>
      </c>
      <c r="E263" s="31" t="s">
        <v>196</v>
      </c>
      <c r="F263" s="96"/>
      <c r="G263" s="9">
        <f>SUM(G264)</f>
        <v>1320.7</v>
      </c>
      <c r="H263" s="9">
        <f>SUM(H264)</f>
        <v>1320.7</v>
      </c>
      <c r="I263" s="7">
        <f t="shared" si="67"/>
        <v>100</v>
      </c>
    </row>
    <row r="264" spans="1:9" ht="31.5" x14ac:dyDescent="0.25">
      <c r="A264" s="95" t="s">
        <v>295</v>
      </c>
      <c r="B264" s="22"/>
      <c r="C264" s="96" t="s">
        <v>197</v>
      </c>
      <c r="D264" s="96" t="s">
        <v>25</v>
      </c>
      <c r="E264" s="31" t="s">
        <v>198</v>
      </c>
      <c r="F264" s="96"/>
      <c r="G264" s="9">
        <f>SUM(G267)+G265</f>
        <v>1320.7</v>
      </c>
      <c r="H264" s="9">
        <f>SUM(H267)+H265</f>
        <v>1320.7</v>
      </c>
      <c r="I264" s="7">
        <f t="shared" si="67"/>
        <v>100</v>
      </c>
    </row>
    <row r="265" spans="1:9" hidden="1" x14ac:dyDescent="0.25">
      <c r="A265" s="2" t="s">
        <v>26</v>
      </c>
      <c r="B265" s="22"/>
      <c r="C265" s="96" t="s">
        <v>197</v>
      </c>
      <c r="D265" s="96" t="s">
        <v>25</v>
      </c>
      <c r="E265" s="31" t="s">
        <v>458</v>
      </c>
      <c r="F265" s="96"/>
      <c r="G265" s="9">
        <f>SUM(G266)</f>
        <v>0</v>
      </c>
      <c r="H265" s="9">
        <f>SUM(H266)</f>
        <v>0</v>
      </c>
      <c r="I265" s="7" t="e">
        <f t="shared" si="67"/>
        <v>#DIV/0!</v>
      </c>
    </row>
    <row r="266" spans="1:9" hidden="1" x14ac:dyDescent="0.25">
      <c r="A266" s="2" t="s">
        <v>17</v>
      </c>
      <c r="B266" s="22"/>
      <c r="C266" s="96" t="s">
        <v>197</v>
      </c>
      <c r="D266" s="96" t="s">
        <v>25</v>
      </c>
      <c r="E266" s="31" t="s">
        <v>458</v>
      </c>
      <c r="F266" s="96" t="s">
        <v>74</v>
      </c>
      <c r="G266" s="9"/>
      <c r="H266" s="9"/>
      <c r="I266" s="7" t="e">
        <f t="shared" si="67"/>
        <v>#DIV/0!</v>
      </c>
    </row>
    <row r="267" spans="1:9" ht="31.5" x14ac:dyDescent="0.25">
      <c r="A267" s="95" t="s">
        <v>627</v>
      </c>
      <c r="B267" s="22"/>
      <c r="C267" s="96" t="s">
        <v>197</v>
      </c>
      <c r="D267" s="96" t="s">
        <v>25</v>
      </c>
      <c r="E267" s="31" t="s">
        <v>515</v>
      </c>
      <c r="F267" s="96"/>
      <c r="G267" s="9">
        <f>SUM(G271)+G274+G268</f>
        <v>1320.7</v>
      </c>
      <c r="H267" s="9">
        <f>SUM(H271)+H274+H268</f>
        <v>1320.7</v>
      </c>
      <c r="I267" s="7">
        <f t="shared" si="67"/>
        <v>100</v>
      </c>
    </row>
    <row r="268" spans="1:9" ht="47.25" x14ac:dyDescent="0.25">
      <c r="A268" s="162" t="s">
        <v>977</v>
      </c>
      <c r="B268" s="22"/>
      <c r="C268" s="96" t="s">
        <v>197</v>
      </c>
      <c r="D268" s="96" t="s">
        <v>25</v>
      </c>
      <c r="E268" s="31" t="s">
        <v>516</v>
      </c>
      <c r="F268" s="96"/>
      <c r="G268" s="9">
        <f>SUM(G269:G270)</f>
        <v>211.2</v>
      </c>
      <c r="H268" s="9">
        <f>SUM(H269:H270)</f>
        <v>211.2</v>
      </c>
      <c r="I268" s="7">
        <f t="shared" si="67"/>
        <v>100</v>
      </c>
    </row>
    <row r="269" spans="1:9" ht="31.5" hidden="1" x14ac:dyDescent="0.25">
      <c r="A269" s="2" t="s">
        <v>224</v>
      </c>
      <c r="B269" s="22"/>
      <c r="C269" s="96" t="s">
        <v>197</v>
      </c>
      <c r="D269" s="96" t="s">
        <v>25</v>
      </c>
      <c r="E269" s="31" t="s">
        <v>516</v>
      </c>
      <c r="F269" s="96" t="s">
        <v>205</v>
      </c>
      <c r="G269" s="9"/>
      <c r="H269" s="9"/>
      <c r="I269" s="7" t="e">
        <f t="shared" si="67"/>
        <v>#DIV/0!</v>
      </c>
    </row>
    <row r="270" spans="1:9" x14ac:dyDescent="0.25">
      <c r="A270" s="2" t="s">
        <v>17</v>
      </c>
      <c r="B270" s="22"/>
      <c r="C270" s="96" t="s">
        <v>197</v>
      </c>
      <c r="D270" s="96" t="s">
        <v>25</v>
      </c>
      <c r="E270" s="31" t="s">
        <v>516</v>
      </c>
      <c r="F270" s="96" t="s">
        <v>74</v>
      </c>
      <c r="G270" s="9">
        <v>211.2</v>
      </c>
      <c r="H270" s="9">
        <v>211.2</v>
      </c>
      <c r="I270" s="7">
        <f t="shared" si="67"/>
        <v>100</v>
      </c>
    </row>
    <row r="271" spans="1:9" ht="31.5" hidden="1" x14ac:dyDescent="0.25">
      <c r="A271" s="95" t="s">
        <v>675</v>
      </c>
      <c r="B271" s="22"/>
      <c r="C271" s="96" t="s">
        <v>197</v>
      </c>
      <c r="D271" s="96" t="s">
        <v>25</v>
      </c>
      <c r="E271" s="31" t="s">
        <v>514</v>
      </c>
      <c r="F271" s="96"/>
      <c r="G271" s="9">
        <f>SUM(G272:G273)</f>
        <v>0</v>
      </c>
      <c r="H271" s="9">
        <f t="shared" ref="H271" si="68">SUM(H272)</f>
        <v>0</v>
      </c>
      <c r="I271" s="7" t="e">
        <f t="shared" si="67"/>
        <v>#DIV/0!</v>
      </c>
    </row>
    <row r="272" spans="1:9" ht="31.5" hidden="1" x14ac:dyDescent="0.25">
      <c r="A272" s="2" t="s">
        <v>224</v>
      </c>
      <c r="B272" s="22"/>
      <c r="C272" s="96" t="s">
        <v>197</v>
      </c>
      <c r="D272" s="96" t="s">
        <v>25</v>
      </c>
      <c r="E272" s="31" t="s">
        <v>514</v>
      </c>
      <c r="F272" s="96" t="s">
        <v>205</v>
      </c>
      <c r="G272" s="9"/>
      <c r="H272" s="9"/>
      <c r="I272" s="7" t="e">
        <f t="shared" si="67"/>
        <v>#DIV/0!</v>
      </c>
    </row>
    <row r="273" spans="1:9" hidden="1" x14ac:dyDescent="0.25">
      <c r="A273" s="2" t="s">
        <v>17</v>
      </c>
      <c r="B273" s="22"/>
      <c r="C273" s="96" t="s">
        <v>197</v>
      </c>
      <c r="D273" s="96" t="s">
        <v>25</v>
      </c>
      <c r="E273" s="31" t="s">
        <v>514</v>
      </c>
      <c r="F273" s="96" t="s">
        <v>74</v>
      </c>
      <c r="G273" s="9"/>
      <c r="H273" s="9"/>
      <c r="I273" s="7" t="e">
        <f t="shared" si="67"/>
        <v>#DIV/0!</v>
      </c>
    </row>
    <row r="274" spans="1:9" ht="31.5" x14ac:dyDescent="0.25">
      <c r="A274" s="95" t="s">
        <v>678</v>
      </c>
      <c r="B274" s="22"/>
      <c r="C274" s="96" t="s">
        <v>197</v>
      </c>
      <c r="D274" s="96" t="s">
        <v>25</v>
      </c>
      <c r="E274" s="31" t="s">
        <v>528</v>
      </c>
      <c r="F274" s="96"/>
      <c r="G274" s="9">
        <f>SUM(G275:G276)</f>
        <v>1109.5</v>
      </c>
      <c r="H274" s="9">
        <f t="shared" ref="H274" si="69">SUM(H275:H276)</f>
        <v>1109.5</v>
      </c>
      <c r="I274" s="7">
        <f t="shared" si="67"/>
        <v>100</v>
      </c>
    </row>
    <row r="275" spans="1:9" ht="31.5" hidden="1" x14ac:dyDescent="0.25">
      <c r="A275" s="2" t="s">
        <v>224</v>
      </c>
      <c r="B275" s="22"/>
      <c r="C275" s="96" t="s">
        <v>197</v>
      </c>
      <c r="D275" s="96" t="s">
        <v>25</v>
      </c>
      <c r="E275" s="31" t="s">
        <v>528</v>
      </c>
      <c r="F275" s="96" t="s">
        <v>205</v>
      </c>
      <c r="G275" s="9"/>
      <c r="H275" s="9"/>
      <c r="I275" s="7" t="e">
        <f t="shared" si="67"/>
        <v>#DIV/0!</v>
      </c>
    </row>
    <row r="276" spans="1:9" x14ac:dyDescent="0.25">
      <c r="A276" s="2" t="s">
        <v>17</v>
      </c>
      <c r="B276" s="22"/>
      <c r="C276" s="96" t="s">
        <v>197</v>
      </c>
      <c r="D276" s="96" t="s">
        <v>25</v>
      </c>
      <c r="E276" s="31" t="s">
        <v>528</v>
      </c>
      <c r="F276" s="96" t="s">
        <v>74</v>
      </c>
      <c r="G276" s="9">
        <v>1109.5</v>
      </c>
      <c r="H276" s="9">
        <v>1109.5</v>
      </c>
      <c r="I276" s="7">
        <f t="shared" si="67"/>
        <v>100</v>
      </c>
    </row>
    <row r="277" spans="1:9" x14ac:dyDescent="0.25">
      <c r="A277" s="2" t="s">
        <v>142</v>
      </c>
      <c r="B277" s="4"/>
      <c r="C277" s="4" t="s">
        <v>136</v>
      </c>
      <c r="D277" s="4" t="s">
        <v>32</v>
      </c>
      <c r="E277" s="4"/>
      <c r="F277" s="4"/>
      <c r="G277" s="7">
        <f>SUM(G278+G282+G285+G307+G316+G321)</f>
        <v>178360</v>
      </c>
      <c r="H277" s="7">
        <f>SUM(H278+H282+H285+H307+H316+H321)</f>
        <v>175069.3</v>
      </c>
      <c r="I277" s="7">
        <f t="shared" si="67"/>
        <v>98.155023547880688</v>
      </c>
    </row>
    <row r="278" spans="1:9" ht="31.5" x14ac:dyDescent="0.25">
      <c r="A278" s="2" t="s">
        <v>417</v>
      </c>
      <c r="B278" s="4"/>
      <c r="C278" s="4" t="s">
        <v>136</v>
      </c>
      <c r="D278" s="4" t="s">
        <v>32</v>
      </c>
      <c r="E278" s="4" t="s">
        <v>246</v>
      </c>
      <c r="F278" s="4"/>
      <c r="G278" s="7">
        <f t="shared" ref="G278:H278" si="70">SUM(G279)</f>
        <v>33568.5</v>
      </c>
      <c r="H278" s="7">
        <f t="shared" si="70"/>
        <v>32820</v>
      </c>
      <c r="I278" s="7">
        <f t="shared" si="67"/>
        <v>97.770231020152821</v>
      </c>
    </row>
    <row r="279" spans="1:9" x14ac:dyDescent="0.25">
      <c r="A279" s="2" t="s">
        <v>26</v>
      </c>
      <c r="B279" s="4"/>
      <c r="C279" s="4" t="s">
        <v>136</v>
      </c>
      <c r="D279" s="4" t="s">
        <v>32</v>
      </c>
      <c r="E279" s="4" t="s">
        <v>247</v>
      </c>
      <c r="F279" s="4"/>
      <c r="G279" s="7">
        <f>SUM(G280:G281)</f>
        <v>33568.5</v>
      </c>
      <c r="H279" s="7">
        <f>SUM(H280:H281)</f>
        <v>32820</v>
      </c>
      <c r="I279" s="7">
        <f t="shared" si="67"/>
        <v>97.770231020152821</v>
      </c>
    </row>
    <row r="280" spans="1:9" ht="30.75" customHeight="1" x14ac:dyDescent="0.25">
      <c r="A280" s="2" t="s">
        <v>40</v>
      </c>
      <c r="B280" s="4"/>
      <c r="C280" s="4" t="s">
        <v>136</v>
      </c>
      <c r="D280" s="4" t="s">
        <v>32</v>
      </c>
      <c r="E280" s="4" t="s">
        <v>247</v>
      </c>
      <c r="F280" s="4" t="s">
        <v>69</v>
      </c>
      <c r="G280" s="7">
        <v>4087.7</v>
      </c>
      <c r="H280" s="7">
        <v>3339.2</v>
      </c>
      <c r="I280" s="7">
        <f t="shared" si="67"/>
        <v>81.688969347065594</v>
      </c>
    </row>
    <row r="281" spans="1:9" ht="21" customHeight="1" x14ac:dyDescent="0.25">
      <c r="A281" s="2" t="s">
        <v>17</v>
      </c>
      <c r="B281" s="4"/>
      <c r="C281" s="4" t="s">
        <v>136</v>
      </c>
      <c r="D281" s="4" t="s">
        <v>32</v>
      </c>
      <c r="E281" s="4" t="s">
        <v>247</v>
      </c>
      <c r="F281" s="4" t="s">
        <v>74</v>
      </c>
      <c r="G281" s="7">
        <v>29480.799999999999</v>
      </c>
      <c r="H281" s="7">
        <v>29480.799999999999</v>
      </c>
      <c r="I281" s="7">
        <f t="shared" si="67"/>
        <v>100</v>
      </c>
    </row>
    <row r="282" spans="1:9" ht="31.5" x14ac:dyDescent="0.25">
      <c r="A282" s="2" t="s">
        <v>418</v>
      </c>
      <c r="B282" s="4"/>
      <c r="C282" s="4" t="s">
        <v>136</v>
      </c>
      <c r="D282" s="4" t="s">
        <v>32</v>
      </c>
      <c r="E282" s="4" t="s">
        <v>248</v>
      </c>
      <c r="F282" s="4"/>
      <c r="G282" s="7">
        <f t="shared" ref="G282:H283" si="71">SUM(G283)</f>
        <v>1891.7</v>
      </c>
      <c r="H282" s="7">
        <f t="shared" si="71"/>
        <v>1718.5</v>
      </c>
      <c r="I282" s="7">
        <f t="shared" si="67"/>
        <v>90.844214198868741</v>
      </c>
    </row>
    <row r="283" spans="1:9" x14ac:dyDescent="0.25">
      <c r="A283" s="2" t="s">
        <v>26</v>
      </c>
      <c r="B283" s="4"/>
      <c r="C283" s="4" t="s">
        <v>136</v>
      </c>
      <c r="D283" s="4" t="s">
        <v>32</v>
      </c>
      <c r="E283" s="4" t="s">
        <v>249</v>
      </c>
      <c r="F283" s="4"/>
      <c r="G283" s="7">
        <f t="shared" si="71"/>
        <v>1891.7</v>
      </c>
      <c r="H283" s="7">
        <f t="shared" si="71"/>
        <v>1718.5</v>
      </c>
      <c r="I283" s="7">
        <f t="shared" si="67"/>
        <v>90.844214198868741</v>
      </c>
    </row>
    <row r="284" spans="1:9" ht="31.5" x14ac:dyDescent="0.25">
      <c r="A284" s="2" t="s">
        <v>40</v>
      </c>
      <c r="B284" s="4"/>
      <c r="C284" s="4" t="s">
        <v>136</v>
      </c>
      <c r="D284" s="4" t="s">
        <v>32</v>
      </c>
      <c r="E284" s="4" t="s">
        <v>249</v>
      </c>
      <c r="F284" s="4" t="s">
        <v>69</v>
      </c>
      <c r="G284" s="7">
        <v>1891.7</v>
      </c>
      <c r="H284" s="7">
        <v>1718.5</v>
      </c>
      <c r="I284" s="7">
        <f t="shared" si="67"/>
        <v>90.844214198868741</v>
      </c>
    </row>
    <row r="285" spans="1:9" ht="31.5" x14ac:dyDescent="0.25">
      <c r="A285" s="2" t="s">
        <v>509</v>
      </c>
      <c r="B285" s="4"/>
      <c r="C285" s="4" t="s">
        <v>136</v>
      </c>
      <c r="D285" s="4" t="s">
        <v>32</v>
      </c>
      <c r="E285" s="4" t="s">
        <v>202</v>
      </c>
      <c r="F285" s="4"/>
      <c r="G285" s="7">
        <f>SUM(G286)</f>
        <v>88725.2</v>
      </c>
      <c r="H285" s="7">
        <f>SUM(H286)</f>
        <v>88316</v>
      </c>
      <c r="I285" s="7">
        <f t="shared" si="67"/>
        <v>99.538800701491809</v>
      </c>
    </row>
    <row r="286" spans="1:9" x14ac:dyDescent="0.25">
      <c r="A286" s="2" t="s">
        <v>225</v>
      </c>
      <c r="B286" s="4"/>
      <c r="C286" s="4" t="s">
        <v>136</v>
      </c>
      <c r="D286" s="4" t="s">
        <v>32</v>
      </c>
      <c r="E286" s="4" t="s">
        <v>252</v>
      </c>
      <c r="F286" s="4"/>
      <c r="G286" s="7">
        <f>SUM(G297)+G287</f>
        <v>88725.2</v>
      </c>
      <c r="H286" s="7">
        <f>SUM(H297)+H287</f>
        <v>88316</v>
      </c>
      <c r="I286" s="7">
        <f t="shared" si="67"/>
        <v>99.538800701491809</v>
      </c>
    </row>
    <row r="287" spans="1:9" x14ac:dyDescent="0.25">
      <c r="A287" s="2" t="s">
        <v>26</v>
      </c>
      <c r="B287" s="4"/>
      <c r="C287" s="4" t="s">
        <v>136</v>
      </c>
      <c r="D287" s="4" t="s">
        <v>32</v>
      </c>
      <c r="E287" s="4" t="s">
        <v>340</v>
      </c>
      <c r="F287" s="4"/>
      <c r="G287" s="7">
        <f>SUM(G295)+G288+G289+G291+G293</f>
        <v>56251.7</v>
      </c>
      <c r="H287" s="7">
        <f t="shared" ref="H287" si="72">SUM(H295)+H288+H289+H291+H293</f>
        <v>55900.500000000007</v>
      </c>
      <c r="I287" s="7">
        <f t="shared" si="67"/>
        <v>99.375663313286552</v>
      </c>
    </row>
    <row r="288" spans="1:9" ht="31.5" x14ac:dyDescent="0.25">
      <c r="A288" s="2" t="s">
        <v>40</v>
      </c>
      <c r="B288" s="4"/>
      <c r="C288" s="4" t="s">
        <v>136</v>
      </c>
      <c r="D288" s="4" t="s">
        <v>32</v>
      </c>
      <c r="E288" s="4" t="s">
        <v>340</v>
      </c>
      <c r="F288" s="4" t="s">
        <v>69</v>
      </c>
      <c r="G288" s="7">
        <f>7775.4-1182.7</f>
        <v>6592.7</v>
      </c>
      <c r="H288" s="7">
        <v>6589.3</v>
      </c>
      <c r="I288" s="7">
        <f t="shared" si="67"/>
        <v>99.94842780651328</v>
      </c>
    </row>
    <row r="289" spans="1:9" ht="31.5" x14ac:dyDescent="0.25">
      <c r="A289" s="2" t="s">
        <v>717</v>
      </c>
      <c r="B289" s="4"/>
      <c r="C289" s="4" t="s">
        <v>136</v>
      </c>
      <c r="D289" s="4" t="s">
        <v>32</v>
      </c>
      <c r="E289" s="4" t="s">
        <v>714</v>
      </c>
      <c r="F289" s="4"/>
      <c r="G289" s="7">
        <f>SUM(G290)</f>
        <v>32688</v>
      </c>
      <c r="H289" s="7">
        <f t="shared" ref="H289" si="73">SUM(H290)</f>
        <v>32459</v>
      </c>
      <c r="I289" s="7">
        <f t="shared" si="67"/>
        <v>99.29943710230053</v>
      </c>
    </row>
    <row r="290" spans="1:9" ht="31.5" x14ac:dyDescent="0.25">
      <c r="A290" s="2" t="s">
        <v>40</v>
      </c>
      <c r="B290" s="4"/>
      <c r="C290" s="4" t="s">
        <v>136</v>
      </c>
      <c r="D290" s="4" t="s">
        <v>32</v>
      </c>
      <c r="E290" s="4" t="s">
        <v>714</v>
      </c>
      <c r="F290" s="4" t="s">
        <v>69</v>
      </c>
      <c r="G290" s="7">
        <v>32688</v>
      </c>
      <c r="H290" s="7">
        <v>32459</v>
      </c>
      <c r="I290" s="7">
        <f t="shared" si="67"/>
        <v>99.29943710230053</v>
      </c>
    </row>
    <row r="291" spans="1:9" ht="31.5" x14ac:dyDescent="0.25">
      <c r="A291" s="2" t="s">
        <v>718</v>
      </c>
      <c r="B291" s="4"/>
      <c r="C291" s="4" t="s">
        <v>136</v>
      </c>
      <c r="D291" s="4" t="s">
        <v>32</v>
      </c>
      <c r="E291" s="4" t="s">
        <v>715</v>
      </c>
      <c r="F291" s="4"/>
      <c r="G291" s="7">
        <f>SUM(G292)</f>
        <v>16921.3</v>
      </c>
      <c r="H291" s="7">
        <f t="shared" ref="H291" si="74">SUM(H292)</f>
        <v>16802.900000000001</v>
      </c>
      <c r="I291" s="7">
        <f t="shared" si="67"/>
        <v>99.300290166831161</v>
      </c>
    </row>
    <row r="292" spans="1:9" ht="31.5" x14ac:dyDescent="0.25">
      <c r="A292" s="2" t="s">
        <v>40</v>
      </c>
      <c r="B292" s="4"/>
      <c r="C292" s="4" t="s">
        <v>136</v>
      </c>
      <c r="D292" s="4" t="s">
        <v>32</v>
      </c>
      <c r="E292" s="4" t="s">
        <v>715</v>
      </c>
      <c r="F292" s="4" t="s">
        <v>69</v>
      </c>
      <c r="G292" s="7">
        <v>16921.3</v>
      </c>
      <c r="H292" s="7">
        <v>16802.900000000001</v>
      </c>
      <c r="I292" s="7">
        <f t="shared" si="67"/>
        <v>99.300290166831161</v>
      </c>
    </row>
    <row r="293" spans="1:9" ht="31.5" x14ac:dyDescent="0.25">
      <c r="A293" s="2" t="s">
        <v>719</v>
      </c>
      <c r="B293" s="4"/>
      <c r="C293" s="4" t="s">
        <v>136</v>
      </c>
      <c r="D293" s="4" t="s">
        <v>32</v>
      </c>
      <c r="E293" s="4" t="s">
        <v>716</v>
      </c>
      <c r="F293" s="4"/>
      <c r="G293" s="7">
        <f>SUM(G294)</f>
        <v>49.7</v>
      </c>
      <c r="H293" s="7">
        <f t="shared" ref="H293" si="75">SUM(H294)</f>
        <v>49.3</v>
      </c>
      <c r="I293" s="7">
        <f t="shared" si="67"/>
        <v>99.195171026156927</v>
      </c>
    </row>
    <row r="294" spans="1:9" ht="31.5" x14ac:dyDescent="0.25">
      <c r="A294" s="2" t="s">
        <v>40</v>
      </c>
      <c r="B294" s="4"/>
      <c r="C294" s="4" t="s">
        <v>136</v>
      </c>
      <c r="D294" s="4" t="s">
        <v>32</v>
      </c>
      <c r="E294" s="4" t="s">
        <v>716</v>
      </c>
      <c r="F294" s="4" t="s">
        <v>69</v>
      </c>
      <c r="G294" s="7">
        <v>49.7</v>
      </c>
      <c r="H294" s="7">
        <v>49.3</v>
      </c>
      <c r="I294" s="7">
        <f t="shared" si="67"/>
        <v>99.195171026156927</v>
      </c>
    </row>
    <row r="295" spans="1:9" ht="63" hidden="1" x14ac:dyDescent="0.25">
      <c r="A295" s="2" t="s">
        <v>612</v>
      </c>
      <c r="B295" s="4"/>
      <c r="C295" s="4" t="s">
        <v>136</v>
      </c>
      <c r="D295" s="4" t="s">
        <v>32</v>
      </c>
      <c r="E295" s="4" t="s">
        <v>742</v>
      </c>
      <c r="F295" s="4"/>
      <c r="G295" s="7">
        <f>SUM(G296)</f>
        <v>0</v>
      </c>
      <c r="H295" s="7">
        <f>SUM(H296)</f>
        <v>0</v>
      </c>
      <c r="I295" s="7"/>
    </row>
    <row r="296" spans="1:9" ht="31.5" hidden="1" x14ac:dyDescent="0.25">
      <c r="A296" s="2" t="s">
        <v>40</v>
      </c>
      <c r="B296" s="4"/>
      <c r="C296" s="4" t="s">
        <v>136</v>
      </c>
      <c r="D296" s="4" t="s">
        <v>32</v>
      </c>
      <c r="E296" s="4" t="s">
        <v>742</v>
      </c>
      <c r="F296" s="4" t="s">
        <v>69</v>
      </c>
      <c r="G296" s="7"/>
      <c r="H296" s="7"/>
      <c r="I296" s="7"/>
    </row>
    <row r="297" spans="1:9" ht="31.5" x14ac:dyDescent="0.25">
      <c r="A297" s="2" t="s">
        <v>223</v>
      </c>
      <c r="B297" s="4"/>
      <c r="C297" s="4" t="s">
        <v>136</v>
      </c>
      <c r="D297" s="4" t="s">
        <v>32</v>
      </c>
      <c r="E297" s="4" t="s">
        <v>253</v>
      </c>
      <c r="F297" s="4"/>
      <c r="G297" s="7">
        <f>SUM(G298)+G305+G299+G301+G303</f>
        <v>32473.5</v>
      </c>
      <c r="H297" s="7">
        <f t="shared" ref="H297" si="76">SUM(H298)+H305+H299+H301+H303</f>
        <v>32415.5</v>
      </c>
      <c r="I297" s="7">
        <f t="shared" si="67"/>
        <v>99.82139282799821</v>
      </c>
    </row>
    <row r="298" spans="1:9" ht="31.5" x14ac:dyDescent="0.25">
      <c r="A298" s="2" t="s">
        <v>224</v>
      </c>
      <c r="B298" s="4"/>
      <c r="C298" s="4" t="s">
        <v>136</v>
      </c>
      <c r="D298" s="4" t="s">
        <v>32</v>
      </c>
      <c r="E298" s="4" t="s">
        <v>253</v>
      </c>
      <c r="F298" s="4" t="s">
        <v>205</v>
      </c>
      <c r="G298" s="7">
        <f>32653.2-179.7</f>
        <v>32473.5</v>
      </c>
      <c r="H298" s="7">
        <v>32415.5</v>
      </c>
      <c r="I298" s="7">
        <f t="shared" si="67"/>
        <v>99.82139282799821</v>
      </c>
    </row>
    <row r="299" spans="1:9" ht="31.5" hidden="1" x14ac:dyDescent="0.25">
      <c r="A299" s="2" t="s">
        <v>717</v>
      </c>
      <c r="B299" s="4"/>
      <c r="C299" s="4" t="s">
        <v>136</v>
      </c>
      <c r="D299" s="4" t="s">
        <v>32</v>
      </c>
      <c r="E299" s="4" t="s">
        <v>720</v>
      </c>
      <c r="F299" s="4"/>
      <c r="G299" s="7">
        <f>SUM(G300)</f>
        <v>0</v>
      </c>
      <c r="H299" s="7">
        <f t="shared" ref="H299" si="77">SUM(H300)</f>
        <v>0</v>
      </c>
      <c r="I299" s="7" t="e">
        <f t="shared" si="67"/>
        <v>#DIV/0!</v>
      </c>
    </row>
    <row r="300" spans="1:9" ht="31.5" hidden="1" x14ac:dyDescent="0.25">
      <c r="A300" s="2" t="s">
        <v>224</v>
      </c>
      <c r="B300" s="4"/>
      <c r="C300" s="4" t="s">
        <v>136</v>
      </c>
      <c r="D300" s="4" t="s">
        <v>32</v>
      </c>
      <c r="E300" s="4" t="s">
        <v>720</v>
      </c>
      <c r="F300" s="4" t="s">
        <v>205</v>
      </c>
      <c r="G300" s="7"/>
      <c r="H300" s="7"/>
      <c r="I300" s="7" t="e">
        <f t="shared" si="67"/>
        <v>#DIV/0!</v>
      </c>
    </row>
    <row r="301" spans="1:9" ht="31.5" hidden="1" x14ac:dyDescent="0.25">
      <c r="A301" s="2" t="s">
        <v>718</v>
      </c>
      <c r="B301" s="4"/>
      <c r="C301" s="4" t="s">
        <v>136</v>
      </c>
      <c r="D301" s="4" t="s">
        <v>32</v>
      </c>
      <c r="E301" s="4" t="s">
        <v>721</v>
      </c>
      <c r="F301" s="4"/>
      <c r="G301" s="7">
        <f>SUM(G302)</f>
        <v>0</v>
      </c>
      <c r="H301" s="7">
        <f t="shared" ref="H301" si="78">SUM(H302)</f>
        <v>0</v>
      </c>
      <c r="I301" s="7" t="e">
        <f t="shared" si="67"/>
        <v>#DIV/0!</v>
      </c>
    </row>
    <row r="302" spans="1:9" ht="31.5" hidden="1" x14ac:dyDescent="0.25">
      <c r="A302" s="2" t="s">
        <v>224</v>
      </c>
      <c r="B302" s="4"/>
      <c r="C302" s="4" t="s">
        <v>136</v>
      </c>
      <c r="D302" s="4" t="s">
        <v>32</v>
      </c>
      <c r="E302" s="4" t="s">
        <v>721</v>
      </c>
      <c r="F302" s="4" t="s">
        <v>205</v>
      </c>
      <c r="G302" s="7"/>
      <c r="H302" s="7"/>
      <c r="I302" s="7" t="e">
        <f t="shared" si="67"/>
        <v>#DIV/0!</v>
      </c>
    </row>
    <row r="303" spans="1:9" ht="31.5" hidden="1" x14ac:dyDescent="0.25">
      <c r="A303" s="2" t="s">
        <v>719</v>
      </c>
      <c r="B303" s="4"/>
      <c r="C303" s="4" t="s">
        <v>136</v>
      </c>
      <c r="D303" s="4" t="s">
        <v>32</v>
      </c>
      <c r="E303" s="4" t="s">
        <v>722</v>
      </c>
      <c r="F303" s="4"/>
      <c r="G303" s="7">
        <f>SUM(G304)</f>
        <v>0</v>
      </c>
      <c r="H303" s="7">
        <f t="shared" ref="H303" si="79">SUM(H304)</f>
        <v>0</v>
      </c>
      <c r="I303" s="7" t="e">
        <f t="shared" si="67"/>
        <v>#DIV/0!</v>
      </c>
    </row>
    <row r="304" spans="1:9" ht="31.5" hidden="1" x14ac:dyDescent="0.25">
      <c r="A304" s="2" t="s">
        <v>224</v>
      </c>
      <c r="B304" s="4"/>
      <c r="C304" s="4" t="s">
        <v>136</v>
      </c>
      <c r="D304" s="4" t="s">
        <v>32</v>
      </c>
      <c r="E304" s="4" t="s">
        <v>722</v>
      </c>
      <c r="F304" s="4" t="s">
        <v>205</v>
      </c>
      <c r="G304" s="7"/>
      <c r="H304" s="7"/>
      <c r="I304" s="7" t="e">
        <f t="shared" si="67"/>
        <v>#DIV/0!</v>
      </c>
    </row>
    <row r="305" spans="1:9" ht="63" hidden="1" x14ac:dyDescent="0.25">
      <c r="A305" s="2" t="s">
        <v>612</v>
      </c>
      <c r="B305" s="4"/>
      <c r="C305" s="4" t="s">
        <v>136</v>
      </c>
      <c r="D305" s="4" t="s">
        <v>32</v>
      </c>
      <c r="E305" s="4" t="s">
        <v>761</v>
      </c>
      <c r="F305" s="4"/>
      <c r="G305" s="7">
        <f>SUM(G306)</f>
        <v>0</v>
      </c>
      <c r="H305" s="7">
        <f t="shared" ref="H305" si="80">SUM(H306)</f>
        <v>0</v>
      </c>
      <c r="I305" s="7" t="e">
        <f t="shared" si="67"/>
        <v>#DIV/0!</v>
      </c>
    </row>
    <row r="306" spans="1:9" ht="31.5" hidden="1" x14ac:dyDescent="0.25">
      <c r="A306" s="2" t="s">
        <v>224</v>
      </c>
      <c r="B306" s="4"/>
      <c r="C306" s="4" t="s">
        <v>136</v>
      </c>
      <c r="D306" s="4" t="s">
        <v>32</v>
      </c>
      <c r="E306" s="4" t="s">
        <v>761</v>
      </c>
      <c r="F306" s="4" t="s">
        <v>205</v>
      </c>
      <c r="G306" s="7"/>
      <c r="H306" s="7"/>
      <c r="I306" s="7" t="e">
        <f t="shared" si="67"/>
        <v>#DIV/0!</v>
      </c>
    </row>
    <row r="307" spans="1:9" ht="31.5" customHeight="1" x14ac:dyDescent="0.25">
      <c r="A307" s="95" t="s">
        <v>396</v>
      </c>
      <c r="B307" s="4"/>
      <c r="C307" s="4" t="s">
        <v>136</v>
      </c>
      <c r="D307" s="4" t="s">
        <v>32</v>
      </c>
      <c r="E307" s="4" t="s">
        <v>180</v>
      </c>
      <c r="F307" s="4"/>
      <c r="G307" s="7">
        <f>SUM(G308)+G313</f>
        <v>44022.8</v>
      </c>
      <c r="H307" s="7">
        <f>SUM(H308)+H313</f>
        <v>42063.1</v>
      </c>
      <c r="I307" s="7">
        <f t="shared" si="67"/>
        <v>95.548443079495158</v>
      </c>
    </row>
    <row r="308" spans="1:9" ht="47.25" x14ac:dyDescent="0.25">
      <c r="A308" s="95" t="s">
        <v>397</v>
      </c>
      <c r="B308" s="4"/>
      <c r="C308" s="4" t="s">
        <v>136</v>
      </c>
      <c r="D308" s="4" t="s">
        <v>32</v>
      </c>
      <c r="E308" s="4" t="s">
        <v>181</v>
      </c>
      <c r="F308" s="4"/>
      <c r="G308" s="7">
        <f>SUM(G309)+G311</f>
        <v>8296.2999999999993</v>
      </c>
      <c r="H308" s="7">
        <f t="shared" ref="H308" si="81">SUM(H309)+H311</f>
        <v>6336.6</v>
      </c>
      <c r="I308" s="7">
        <f t="shared" si="67"/>
        <v>76.378626616684556</v>
      </c>
    </row>
    <row r="309" spans="1:9" ht="31.5" x14ac:dyDescent="0.25">
      <c r="A309" s="95" t="s">
        <v>343</v>
      </c>
      <c r="B309" s="4"/>
      <c r="C309" s="4" t="s">
        <v>136</v>
      </c>
      <c r="D309" s="4" t="s">
        <v>32</v>
      </c>
      <c r="E309" s="4" t="s">
        <v>182</v>
      </c>
      <c r="F309" s="4"/>
      <c r="G309" s="7">
        <f>SUM(G310:G310)</f>
        <v>8296.2999999999993</v>
      </c>
      <c r="H309" s="7">
        <f>SUM(H310:H310)</f>
        <v>6336.6</v>
      </c>
      <c r="I309" s="7">
        <f t="shared" si="67"/>
        <v>76.378626616684556</v>
      </c>
    </row>
    <row r="310" spans="1:9" ht="31.5" x14ac:dyDescent="0.25">
      <c r="A310" s="2" t="s">
        <v>40</v>
      </c>
      <c r="B310" s="4"/>
      <c r="C310" s="4" t="s">
        <v>136</v>
      </c>
      <c r="D310" s="4" t="s">
        <v>32</v>
      </c>
      <c r="E310" s="4" t="s">
        <v>182</v>
      </c>
      <c r="F310" s="4" t="s">
        <v>69</v>
      </c>
      <c r="G310" s="7">
        <v>8296.2999999999993</v>
      </c>
      <c r="H310" s="7">
        <v>6336.6</v>
      </c>
      <c r="I310" s="7">
        <f t="shared" si="67"/>
        <v>76.378626616684556</v>
      </c>
    </row>
    <row r="311" spans="1:9" ht="63" hidden="1" x14ac:dyDescent="0.25">
      <c r="A311" s="2" t="s">
        <v>612</v>
      </c>
      <c r="B311" s="4"/>
      <c r="C311" s="4" t="s">
        <v>136</v>
      </c>
      <c r="D311" s="4" t="s">
        <v>32</v>
      </c>
      <c r="E311" s="4" t="s">
        <v>600</v>
      </c>
      <c r="F311" s="4"/>
      <c r="G311" s="7">
        <f>SUM(G312)</f>
        <v>0</v>
      </c>
      <c r="H311" s="7">
        <f t="shared" ref="H311" si="82">SUM(H312)</f>
        <v>0</v>
      </c>
      <c r="I311" s="7" t="e">
        <f t="shared" si="67"/>
        <v>#DIV/0!</v>
      </c>
    </row>
    <row r="312" spans="1:9" ht="31.5" hidden="1" x14ac:dyDescent="0.25">
      <c r="A312" s="2" t="s">
        <v>40</v>
      </c>
      <c r="B312" s="4"/>
      <c r="C312" s="4" t="s">
        <v>136</v>
      </c>
      <c r="D312" s="4" t="s">
        <v>32</v>
      </c>
      <c r="E312" s="4" t="s">
        <v>600</v>
      </c>
      <c r="F312" s="4" t="s">
        <v>69</v>
      </c>
      <c r="G312" s="7"/>
      <c r="H312" s="7">
        <v>0</v>
      </c>
      <c r="I312" s="7" t="e">
        <f t="shared" si="67"/>
        <v>#DIV/0!</v>
      </c>
    </row>
    <row r="313" spans="1:9" ht="31.5" x14ac:dyDescent="0.25">
      <c r="A313" s="2" t="s">
        <v>398</v>
      </c>
      <c r="B313" s="4"/>
      <c r="C313" s="4" t="s">
        <v>136</v>
      </c>
      <c r="D313" s="4" t="s">
        <v>32</v>
      </c>
      <c r="E313" s="4" t="s">
        <v>194</v>
      </c>
      <c r="F313" s="4"/>
      <c r="G313" s="7">
        <f>SUM(G314)</f>
        <v>35726.5</v>
      </c>
      <c r="H313" s="7">
        <f t="shared" ref="H313" si="83">SUM(H314)</f>
        <v>35726.5</v>
      </c>
      <c r="I313" s="7">
        <f t="shared" si="67"/>
        <v>100</v>
      </c>
    </row>
    <row r="314" spans="1:9" ht="31.5" x14ac:dyDescent="0.25">
      <c r="A314" s="2" t="s">
        <v>343</v>
      </c>
      <c r="B314" s="4"/>
      <c r="C314" s="4" t="s">
        <v>136</v>
      </c>
      <c r="D314" s="4" t="s">
        <v>32</v>
      </c>
      <c r="E314" s="4" t="s">
        <v>416</v>
      </c>
      <c r="F314" s="4"/>
      <c r="G314" s="7">
        <f>SUM(G315)</f>
        <v>35726.5</v>
      </c>
      <c r="H314" s="7">
        <f>SUM(H315)</f>
        <v>35726.5</v>
      </c>
      <c r="I314" s="7">
        <f t="shared" si="67"/>
        <v>100</v>
      </c>
    </row>
    <row r="315" spans="1:9" x14ac:dyDescent="0.25">
      <c r="A315" s="2" t="s">
        <v>17</v>
      </c>
      <c r="B315" s="4"/>
      <c r="C315" s="4" t="s">
        <v>136</v>
      </c>
      <c r="D315" s="4" t="s">
        <v>32</v>
      </c>
      <c r="E315" s="4" t="s">
        <v>416</v>
      </c>
      <c r="F315" s="4" t="s">
        <v>74</v>
      </c>
      <c r="G315" s="7">
        <v>35726.5</v>
      </c>
      <c r="H315" s="7">
        <v>35726.5</v>
      </c>
      <c r="I315" s="7">
        <f t="shared" si="67"/>
        <v>100</v>
      </c>
    </row>
    <row r="316" spans="1:9" ht="31.5" x14ac:dyDescent="0.25">
      <c r="A316" s="34" t="s">
        <v>441</v>
      </c>
      <c r="B316" s="4"/>
      <c r="C316" s="4" t="s">
        <v>136</v>
      </c>
      <c r="D316" s="4" t="s">
        <v>32</v>
      </c>
      <c r="E316" s="5" t="s">
        <v>437</v>
      </c>
      <c r="F316" s="5"/>
      <c r="G316" s="7">
        <f>SUM(G317)+G319</f>
        <v>7044.4</v>
      </c>
      <c r="H316" s="7">
        <f t="shared" ref="H316" si="84">SUM(H317)+H319</f>
        <v>7044.4</v>
      </c>
      <c r="I316" s="7">
        <f t="shared" si="67"/>
        <v>100</v>
      </c>
    </row>
    <row r="317" spans="1:9" x14ac:dyDescent="0.25">
      <c r="A317" s="34" t="s">
        <v>26</v>
      </c>
      <c r="B317" s="4"/>
      <c r="C317" s="4" t="s">
        <v>136</v>
      </c>
      <c r="D317" s="4" t="s">
        <v>32</v>
      </c>
      <c r="E317" s="5" t="s">
        <v>438</v>
      </c>
      <c r="F317" s="5"/>
      <c r="G317" s="7">
        <f t="shared" ref="G317:H317" si="85">SUM(G318)</f>
        <v>7044.4</v>
      </c>
      <c r="H317" s="7">
        <f t="shared" si="85"/>
        <v>7044.4</v>
      </c>
      <c r="I317" s="7">
        <f t="shared" si="67"/>
        <v>100</v>
      </c>
    </row>
    <row r="318" spans="1:9" ht="31.5" x14ac:dyDescent="0.25">
      <c r="A318" s="34" t="s">
        <v>40</v>
      </c>
      <c r="B318" s="4"/>
      <c r="C318" s="4" t="s">
        <v>136</v>
      </c>
      <c r="D318" s="4" t="s">
        <v>32</v>
      </c>
      <c r="E318" s="5" t="s">
        <v>438</v>
      </c>
      <c r="F318" s="5" t="s">
        <v>69</v>
      </c>
      <c r="G318" s="7">
        <v>7044.4</v>
      </c>
      <c r="H318" s="7">
        <v>7044.4</v>
      </c>
      <c r="I318" s="7">
        <f t="shared" si="67"/>
        <v>100</v>
      </c>
    </row>
    <row r="319" spans="1:9" ht="47.25" hidden="1" x14ac:dyDescent="0.25">
      <c r="A319" s="34" t="s">
        <v>544</v>
      </c>
      <c r="B319" s="4"/>
      <c r="C319" s="4" t="s">
        <v>136</v>
      </c>
      <c r="D319" s="4" t="s">
        <v>32</v>
      </c>
      <c r="E319" s="5" t="s">
        <v>545</v>
      </c>
      <c r="F319" s="5"/>
      <c r="G319" s="7">
        <f>SUM(G320)</f>
        <v>0</v>
      </c>
      <c r="H319" s="7">
        <f t="shared" ref="H319" si="86">SUM(H320)</f>
        <v>0</v>
      </c>
      <c r="I319" s="7" t="e">
        <f t="shared" si="67"/>
        <v>#DIV/0!</v>
      </c>
    </row>
    <row r="320" spans="1:9" ht="31.5" hidden="1" x14ac:dyDescent="0.25">
      <c r="A320" s="34" t="s">
        <v>40</v>
      </c>
      <c r="B320" s="4"/>
      <c r="C320" s="4" t="s">
        <v>136</v>
      </c>
      <c r="D320" s="4" t="s">
        <v>32</v>
      </c>
      <c r="E320" s="5" t="s">
        <v>545</v>
      </c>
      <c r="F320" s="5" t="s">
        <v>69</v>
      </c>
      <c r="G320" s="7"/>
      <c r="H320" s="7"/>
      <c r="I320" s="7" t="e">
        <f t="shared" si="67"/>
        <v>#DIV/0!</v>
      </c>
    </row>
    <row r="321" spans="1:9" ht="31.5" x14ac:dyDescent="0.25">
      <c r="A321" s="34" t="s">
        <v>442</v>
      </c>
      <c r="B321" s="4"/>
      <c r="C321" s="4" t="s">
        <v>136</v>
      </c>
      <c r="D321" s="4" t="s">
        <v>32</v>
      </c>
      <c r="E321" s="5" t="s">
        <v>439</v>
      </c>
      <c r="F321" s="5"/>
      <c r="G321" s="7">
        <f t="shared" ref="G321:H322" si="87">SUM(G322)</f>
        <v>3107.4</v>
      </c>
      <c r="H321" s="7">
        <f t="shared" si="87"/>
        <v>3107.3</v>
      </c>
      <c r="I321" s="7">
        <f t="shared" si="67"/>
        <v>99.996781875522942</v>
      </c>
    </row>
    <row r="322" spans="1:9" x14ac:dyDescent="0.25">
      <c r="A322" s="34" t="s">
        <v>26</v>
      </c>
      <c r="B322" s="4"/>
      <c r="C322" s="4" t="s">
        <v>136</v>
      </c>
      <c r="D322" s="4" t="s">
        <v>32</v>
      </c>
      <c r="E322" s="5" t="s">
        <v>440</v>
      </c>
      <c r="F322" s="5"/>
      <c r="G322" s="7">
        <f t="shared" si="87"/>
        <v>3107.4</v>
      </c>
      <c r="H322" s="7">
        <f t="shared" si="87"/>
        <v>3107.3</v>
      </c>
      <c r="I322" s="7">
        <f t="shared" si="67"/>
        <v>99.996781875522942</v>
      </c>
    </row>
    <row r="323" spans="1:9" ht="31.5" x14ac:dyDescent="0.25">
      <c r="A323" s="34" t="s">
        <v>40</v>
      </c>
      <c r="B323" s="4"/>
      <c r="C323" s="4" t="s">
        <v>136</v>
      </c>
      <c r="D323" s="4" t="s">
        <v>32</v>
      </c>
      <c r="E323" s="5" t="s">
        <v>440</v>
      </c>
      <c r="F323" s="5" t="s">
        <v>69</v>
      </c>
      <c r="G323" s="7">
        <f>3784.8-677.4</f>
        <v>3107.4</v>
      </c>
      <c r="H323" s="7">
        <v>3107.3</v>
      </c>
      <c r="I323" s="7">
        <f t="shared" si="67"/>
        <v>99.996781875522942</v>
      </c>
    </row>
    <row r="324" spans="1:9" x14ac:dyDescent="0.25">
      <c r="A324" s="2" t="s">
        <v>143</v>
      </c>
      <c r="B324" s="4"/>
      <c r="C324" s="4" t="s">
        <v>136</v>
      </c>
      <c r="D324" s="4" t="s">
        <v>42</v>
      </c>
      <c r="E324" s="4"/>
      <c r="F324" s="4"/>
      <c r="G324" s="7">
        <f>G325+G333+G336+G361+G369+G375+G385+G390</f>
        <v>732190.19999999984</v>
      </c>
      <c r="H324" s="7">
        <f t="shared" ref="H324" si="88">H325+H333+H336+H361+H369+H375+H385+H390</f>
        <v>678504.7</v>
      </c>
      <c r="I324" s="7">
        <f t="shared" ref="I324:I387" si="89">H324/G324*100</f>
        <v>92.667820465228857</v>
      </c>
    </row>
    <row r="325" spans="1:9" ht="31.5" x14ac:dyDescent="0.25">
      <c r="A325" s="35" t="s">
        <v>419</v>
      </c>
      <c r="B325" s="6"/>
      <c r="C325" s="4" t="s">
        <v>136</v>
      </c>
      <c r="D325" s="4" t="s">
        <v>42</v>
      </c>
      <c r="E325" s="4" t="s">
        <v>254</v>
      </c>
      <c r="F325" s="4"/>
      <c r="G325" s="7">
        <f>SUM(G326)+G330</f>
        <v>200847.1</v>
      </c>
      <c r="H325" s="7">
        <f t="shared" ref="H325" si="90">SUM(H326)+H330</f>
        <v>200227.3</v>
      </c>
      <c r="I325" s="7">
        <f t="shared" si="89"/>
        <v>99.691407045458945</v>
      </c>
    </row>
    <row r="326" spans="1:9" x14ac:dyDescent="0.25">
      <c r="A326" s="2" t="s">
        <v>26</v>
      </c>
      <c r="B326" s="4"/>
      <c r="C326" s="4" t="s">
        <v>136</v>
      </c>
      <c r="D326" s="4" t="s">
        <v>42</v>
      </c>
      <c r="E326" s="4" t="s">
        <v>255</v>
      </c>
      <c r="F326" s="4"/>
      <c r="G326" s="7">
        <f>SUM(G327)+G328</f>
        <v>197677.80000000002</v>
      </c>
      <c r="H326" s="7">
        <f t="shared" ref="H326" si="91">SUM(H327)+H328</f>
        <v>197058</v>
      </c>
      <c r="I326" s="7">
        <f t="shared" si="89"/>
        <v>99.686459481034291</v>
      </c>
    </row>
    <row r="327" spans="1:9" ht="31.5" x14ac:dyDescent="0.25">
      <c r="A327" s="2" t="s">
        <v>40</v>
      </c>
      <c r="B327" s="4"/>
      <c r="C327" s="4" t="s">
        <v>136</v>
      </c>
      <c r="D327" s="4" t="s">
        <v>42</v>
      </c>
      <c r="E327" s="4" t="s">
        <v>255</v>
      </c>
      <c r="F327" s="4" t="s">
        <v>69</v>
      </c>
      <c r="G327" s="7">
        <v>196495.1</v>
      </c>
      <c r="H327" s="7">
        <v>196461.6</v>
      </c>
      <c r="I327" s="7">
        <f t="shared" si="89"/>
        <v>99.98295122880927</v>
      </c>
    </row>
    <row r="328" spans="1:9" ht="59.25" customHeight="1" x14ac:dyDescent="0.25">
      <c r="A328" s="34" t="s">
        <v>543</v>
      </c>
      <c r="B328" s="4"/>
      <c r="C328" s="4" t="s">
        <v>136</v>
      </c>
      <c r="D328" s="4" t="s">
        <v>42</v>
      </c>
      <c r="E328" s="5" t="s">
        <v>755</v>
      </c>
      <c r="F328" s="4"/>
      <c r="G328" s="7">
        <f>SUM(G329)</f>
        <v>1182.7</v>
      </c>
      <c r="H328" s="7">
        <f>SUM(H329)</f>
        <v>596.4</v>
      </c>
      <c r="I328" s="7">
        <f t="shared" si="89"/>
        <v>50.426989092753857</v>
      </c>
    </row>
    <row r="329" spans="1:9" ht="31.5" x14ac:dyDescent="0.25">
      <c r="A329" s="2" t="s">
        <v>40</v>
      </c>
      <c r="B329" s="4"/>
      <c r="C329" s="4" t="s">
        <v>136</v>
      </c>
      <c r="D329" s="4" t="s">
        <v>42</v>
      </c>
      <c r="E329" s="5" t="s">
        <v>755</v>
      </c>
      <c r="F329" s="4" t="s">
        <v>69</v>
      </c>
      <c r="G329" s="7">
        <v>1182.7</v>
      </c>
      <c r="H329" s="7">
        <v>596.4</v>
      </c>
      <c r="I329" s="7">
        <f t="shared" si="89"/>
        <v>50.426989092753857</v>
      </c>
    </row>
    <row r="330" spans="1:9" ht="31.5" x14ac:dyDescent="0.25">
      <c r="A330" s="34" t="s">
        <v>33</v>
      </c>
      <c r="B330" s="4"/>
      <c r="C330" s="4" t="s">
        <v>136</v>
      </c>
      <c r="D330" s="4" t="s">
        <v>42</v>
      </c>
      <c r="E330" s="5" t="s">
        <v>946</v>
      </c>
      <c r="F330" s="4"/>
      <c r="G330" s="7">
        <f>G331+G332</f>
        <v>3169.3</v>
      </c>
      <c r="H330" s="7">
        <f t="shared" ref="H330" si="92">H331+H332</f>
        <v>3169.3</v>
      </c>
      <c r="I330" s="7">
        <f t="shared" si="89"/>
        <v>100</v>
      </c>
    </row>
    <row r="331" spans="1:9" ht="47.25" x14ac:dyDescent="0.25">
      <c r="A331" s="2" t="s">
        <v>39</v>
      </c>
      <c r="B331" s="4"/>
      <c r="C331" s="4" t="s">
        <v>136</v>
      </c>
      <c r="D331" s="4" t="s">
        <v>42</v>
      </c>
      <c r="E331" s="5" t="s">
        <v>946</v>
      </c>
      <c r="F331" s="4" t="s">
        <v>67</v>
      </c>
      <c r="G331" s="7">
        <v>1753.3</v>
      </c>
      <c r="H331" s="7">
        <v>1753.3</v>
      </c>
      <c r="I331" s="7">
        <f t="shared" si="89"/>
        <v>100</v>
      </c>
    </row>
    <row r="332" spans="1:9" ht="31.5" x14ac:dyDescent="0.25">
      <c r="A332" s="2" t="s">
        <v>40</v>
      </c>
      <c r="B332" s="4"/>
      <c r="C332" s="4" t="s">
        <v>136</v>
      </c>
      <c r="D332" s="4" t="s">
        <v>42</v>
      </c>
      <c r="E332" s="5" t="s">
        <v>946</v>
      </c>
      <c r="F332" s="4" t="s">
        <v>69</v>
      </c>
      <c r="G332" s="7">
        <f>1943.3-527.3</f>
        <v>1416</v>
      </c>
      <c r="H332" s="7">
        <v>1416</v>
      </c>
      <c r="I332" s="7">
        <f t="shared" si="89"/>
        <v>100</v>
      </c>
    </row>
    <row r="333" spans="1:9" ht="31.5" x14ac:dyDescent="0.25">
      <c r="A333" s="2" t="s">
        <v>418</v>
      </c>
      <c r="B333" s="4"/>
      <c r="C333" s="4" t="s">
        <v>136</v>
      </c>
      <c r="D333" s="4" t="s">
        <v>42</v>
      </c>
      <c r="E333" s="4" t="s">
        <v>248</v>
      </c>
      <c r="F333" s="4"/>
      <c r="G333" s="7">
        <f t="shared" ref="G333:H334" si="93">SUM(G334)</f>
        <v>17636.3</v>
      </c>
      <c r="H333" s="7">
        <f t="shared" si="93"/>
        <v>17636.3</v>
      </c>
      <c r="I333" s="7">
        <f t="shared" si="89"/>
        <v>100</v>
      </c>
    </row>
    <row r="334" spans="1:9" x14ac:dyDescent="0.25">
      <c r="A334" s="2" t="s">
        <v>26</v>
      </c>
      <c r="B334" s="4"/>
      <c r="C334" s="4" t="s">
        <v>136</v>
      </c>
      <c r="D334" s="4" t="s">
        <v>42</v>
      </c>
      <c r="E334" s="4" t="s">
        <v>249</v>
      </c>
      <c r="F334" s="4"/>
      <c r="G334" s="7">
        <f t="shared" si="93"/>
        <v>17636.3</v>
      </c>
      <c r="H334" s="7">
        <f t="shared" si="93"/>
        <v>17636.3</v>
      </c>
      <c r="I334" s="7">
        <f t="shared" si="89"/>
        <v>100</v>
      </c>
    </row>
    <row r="335" spans="1:9" ht="27" customHeight="1" x14ac:dyDescent="0.25">
      <c r="A335" s="2" t="s">
        <v>40</v>
      </c>
      <c r="B335" s="4"/>
      <c r="C335" s="4" t="s">
        <v>136</v>
      </c>
      <c r="D335" s="4" t="s">
        <v>42</v>
      </c>
      <c r="E335" s="4" t="s">
        <v>249</v>
      </c>
      <c r="F335" s="4" t="s">
        <v>69</v>
      </c>
      <c r="G335" s="7">
        <v>17636.3</v>
      </c>
      <c r="H335" s="7">
        <v>17636.3</v>
      </c>
      <c r="I335" s="7">
        <f t="shared" si="89"/>
        <v>100</v>
      </c>
    </row>
    <row r="336" spans="1:9" ht="31.5" x14ac:dyDescent="0.25">
      <c r="A336" s="2" t="s">
        <v>952</v>
      </c>
      <c r="B336" s="4"/>
      <c r="C336" s="4" t="s">
        <v>136</v>
      </c>
      <c r="D336" s="4" t="s">
        <v>42</v>
      </c>
      <c r="E336" s="4" t="s">
        <v>341</v>
      </c>
      <c r="F336" s="4"/>
      <c r="G336" s="7">
        <f>SUM(G353)+G337</f>
        <v>323142.39999999997</v>
      </c>
      <c r="H336" s="7">
        <f>SUM(H353)+H337</f>
        <v>270101.3</v>
      </c>
      <c r="I336" s="7">
        <f t="shared" si="89"/>
        <v>83.585843269097467</v>
      </c>
    </row>
    <row r="337" spans="1:9" x14ac:dyDescent="0.25">
      <c r="A337" s="2" t="s">
        <v>26</v>
      </c>
      <c r="B337" s="4"/>
      <c r="C337" s="4" t="s">
        <v>136</v>
      </c>
      <c r="D337" s="4" t="s">
        <v>42</v>
      </c>
      <c r="E337" s="4" t="s">
        <v>469</v>
      </c>
      <c r="F337" s="4"/>
      <c r="G337" s="7">
        <f>G338+G339</f>
        <v>271370.3</v>
      </c>
      <c r="H337" s="7">
        <f>H338+H339</f>
        <v>218329.4</v>
      </c>
      <c r="I337" s="7">
        <f t="shared" si="89"/>
        <v>80.454419661989533</v>
      </c>
    </row>
    <row r="338" spans="1:9" ht="31.5" x14ac:dyDescent="0.25">
      <c r="A338" s="2" t="s">
        <v>40</v>
      </c>
      <c r="B338" s="4"/>
      <c r="C338" s="4" t="s">
        <v>136</v>
      </c>
      <c r="D338" s="4" t="s">
        <v>42</v>
      </c>
      <c r="E338" s="4" t="s">
        <v>469</v>
      </c>
      <c r="F338" s="4" t="s">
        <v>69</v>
      </c>
      <c r="G338" s="7">
        <v>161474.70000000001</v>
      </c>
      <c r="H338" s="7">
        <v>108912.9</v>
      </c>
      <c r="I338" s="7">
        <f t="shared" si="89"/>
        <v>67.448894470774661</v>
      </c>
    </row>
    <row r="339" spans="1:9" x14ac:dyDescent="0.25">
      <c r="A339" s="2" t="s">
        <v>613</v>
      </c>
      <c r="B339" s="4"/>
      <c r="C339" s="4" t="s">
        <v>136</v>
      </c>
      <c r="D339" s="4" t="s">
        <v>42</v>
      </c>
      <c r="E339" s="4" t="s">
        <v>748</v>
      </c>
      <c r="F339" s="4"/>
      <c r="G339" s="7">
        <f>G340+G341+G343+G345+G347+G349+G351</f>
        <v>109895.59999999999</v>
      </c>
      <c r="H339" s="7">
        <f t="shared" ref="H339" si="94">H340+H341+H343+H345+H347+H349+H351</f>
        <v>109416.5</v>
      </c>
      <c r="I339" s="7">
        <f t="shared" si="89"/>
        <v>99.564040780522618</v>
      </c>
    </row>
    <row r="340" spans="1:9" ht="31.5" hidden="1" x14ac:dyDescent="0.25">
      <c r="A340" s="2" t="s">
        <v>40</v>
      </c>
      <c r="B340" s="4"/>
      <c r="C340" s="4" t="s">
        <v>136</v>
      </c>
      <c r="D340" s="4" t="s">
        <v>42</v>
      </c>
      <c r="E340" s="4" t="s">
        <v>748</v>
      </c>
      <c r="F340" s="4" t="s">
        <v>69</v>
      </c>
      <c r="G340" s="7">
        <v>0</v>
      </c>
      <c r="H340" s="7">
        <v>0</v>
      </c>
      <c r="I340" s="7"/>
    </row>
    <row r="341" spans="1:9" ht="31.5" x14ac:dyDescent="0.25">
      <c r="A341" s="2" t="s">
        <v>922</v>
      </c>
      <c r="B341" s="4"/>
      <c r="C341" s="4" t="s">
        <v>136</v>
      </c>
      <c r="D341" s="4" t="s">
        <v>42</v>
      </c>
      <c r="E341" s="4" t="s">
        <v>924</v>
      </c>
      <c r="F341" s="4"/>
      <c r="G341" s="7">
        <f>SUM(G342)</f>
        <v>2936.2</v>
      </c>
      <c r="H341" s="7">
        <f>SUM(H342)</f>
        <v>2936.2</v>
      </c>
      <c r="I341" s="7">
        <f t="shared" si="89"/>
        <v>100</v>
      </c>
    </row>
    <row r="342" spans="1:9" ht="31.5" x14ac:dyDescent="0.25">
      <c r="A342" s="2" t="s">
        <v>40</v>
      </c>
      <c r="B342" s="4"/>
      <c r="C342" s="4" t="s">
        <v>136</v>
      </c>
      <c r="D342" s="4" t="s">
        <v>42</v>
      </c>
      <c r="E342" s="4" t="s">
        <v>924</v>
      </c>
      <c r="F342" s="4" t="s">
        <v>69</v>
      </c>
      <c r="G342" s="7">
        <v>2936.2</v>
      </c>
      <c r="H342" s="7">
        <v>2936.2</v>
      </c>
      <c r="I342" s="7">
        <f t="shared" si="89"/>
        <v>100</v>
      </c>
    </row>
    <row r="343" spans="1:9" ht="47.25" x14ac:dyDescent="0.25">
      <c r="A343" s="2" t="s">
        <v>926</v>
      </c>
      <c r="B343" s="4"/>
      <c r="C343" s="4" t="s">
        <v>136</v>
      </c>
      <c r="D343" s="4" t="s">
        <v>42</v>
      </c>
      <c r="E343" s="4" t="s">
        <v>927</v>
      </c>
      <c r="F343" s="4"/>
      <c r="G343" s="7">
        <f>SUM(G344)</f>
        <v>54207.8</v>
      </c>
      <c r="H343" s="7">
        <f>SUM(H344)</f>
        <v>55701.599999999999</v>
      </c>
      <c r="I343" s="7">
        <f t="shared" si="89"/>
        <v>102.75569198528625</v>
      </c>
    </row>
    <row r="344" spans="1:9" ht="31.5" x14ac:dyDescent="0.25">
      <c r="A344" s="2" t="s">
        <v>40</v>
      </c>
      <c r="B344" s="4"/>
      <c r="C344" s="4" t="s">
        <v>136</v>
      </c>
      <c r="D344" s="4" t="s">
        <v>42</v>
      </c>
      <c r="E344" s="4" t="s">
        <v>927</v>
      </c>
      <c r="F344" s="4" t="s">
        <v>69</v>
      </c>
      <c r="G344" s="7">
        <v>54207.8</v>
      </c>
      <c r="H344" s="7">
        <v>55701.599999999999</v>
      </c>
      <c r="I344" s="7">
        <f t="shared" si="89"/>
        <v>102.75569198528625</v>
      </c>
    </row>
    <row r="345" spans="1:9" ht="31.5" x14ac:dyDescent="0.25">
      <c r="A345" s="2" t="s">
        <v>937</v>
      </c>
      <c r="B345" s="4"/>
      <c r="C345" s="4" t="s">
        <v>136</v>
      </c>
      <c r="D345" s="4" t="s">
        <v>42</v>
      </c>
      <c r="E345" s="4" t="s">
        <v>943</v>
      </c>
      <c r="F345" s="4"/>
      <c r="G345" s="7">
        <f>SUM(G346)</f>
        <v>1058.5</v>
      </c>
      <c r="H345" s="7">
        <f t="shared" ref="H345" si="95">SUM(H346)</f>
        <v>1057.8</v>
      </c>
      <c r="I345" s="7">
        <f t="shared" si="89"/>
        <v>99.933868682097298</v>
      </c>
    </row>
    <row r="346" spans="1:9" ht="31.5" x14ac:dyDescent="0.25">
      <c r="A346" s="2" t="s">
        <v>40</v>
      </c>
      <c r="B346" s="4"/>
      <c r="C346" s="4" t="s">
        <v>136</v>
      </c>
      <c r="D346" s="4" t="s">
        <v>42</v>
      </c>
      <c r="E346" s="4" t="s">
        <v>943</v>
      </c>
      <c r="F346" s="4" t="s">
        <v>69</v>
      </c>
      <c r="G346" s="7">
        <v>1058.5</v>
      </c>
      <c r="H346" s="7">
        <v>1057.8</v>
      </c>
      <c r="I346" s="7">
        <f t="shared" si="89"/>
        <v>99.933868682097298</v>
      </c>
    </row>
    <row r="347" spans="1:9" ht="47.25" x14ac:dyDescent="0.25">
      <c r="A347" s="2" t="s">
        <v>928</v>
      </c>
      <c r="B347" s="4"/>
      <c r="C347" s="4" t="s">
        <v>136</v>
      </c>
      <c r="D347" s="4" t="s">
        <v>42</v>
      </c>
      <c r="E347" s="4" t="s">
        <v>929</v>
      </c>
      <c r="F347" s="4"/>
      <c r="G347" s="7">
        <f>SUM(G348)</f>
        <v>15483.4</v>
      </c>
      <c r="H347" s="7">
        <f>SUM(H348)</f>
        <v>15483.4</v>
      </c>
      <c r="I347" s="7">
        <f t="shared" si="89"/>
        <v>100</v>
      </c>
    </row>
    <row r="348" spans="1:9" ht="31.5" x14ac:dyDescent="0.25">
      <c r="A348" s="2" t="s">
        <v>40</v>
      </c>
      <c r="B348" s="4"/>
      <c r="C348" s="4" t="s">
        <v>136</v>
      </c>
      <c r="D348" s="4" t="s">
        <v>42</v>
      </c>
      <c r="E348" s="4" t="s">
        <v>929</v>
      </c>
      <c r="F348" s="4" t="s">
        <v>69</v>
      </c>
      <c r="G348" s="7">
        <v>15483.4</v>
      </c>
      <c r="H348" s="7">
        <v>15483.4</v>
      </c>
      <c r="I348" s="7">
        <f t="shared" si="89"/>
        <v>100</v>
      </c>
    </row>
    <row r="349" spans="1:9" ht="47.25" x14ac:dyDescent="0.25">
      <c r="A349" s="2" t="s">
        <v>930</v>
      </c>
      <c r="B349" s="4"/>
      <c r="C349" s="4" t="s">
        <v>136</v>
      </c>
      <c r="D349" s="4" t="s">
        <v>42</v>
      </c>
      <c r="E349" s="4" t="s">
        <v>931</v>
      </c>
      <c r="F349" s="4"/>
      <c r="G349" s="7">
        <f>SUM(G350)</f>
        <v>34622.300000000003</v>
      </c>
      <c r="H349" s="7">
        <f>SUM(H350)</f>
        <v>32650.1</v>
      </c>
      <c r="I349" s="7">
        <f t="shared" si="89"/>
        <v>94.30367133321586</v>
      </c>
    </row>
    <row r="350" spans="1:9" ht="31.5" x14ac:dyDescent="0.25">
      <c r="A350" s="2" t="s">
        <v>40</v>
      </c>
      <c r="B350" s="4"/>
      <c r="C350" s="4" t="s">
        <v>136</v>
      </c>
      <c r="D350" s="4" t="s">
        <v>42</v>
      </c>
      <c r="E350" s="4" t="s">
        <v>931</v>
      </c>
      <c r="F350" s="4" t="s">
        <v>69</v>
      </c>
      <c r="G350" s="7">
        <v>34622.300000000003</v>
      </c>
      <c r="H350" s="7">
        <v>32650.1</v>
      </c>
      <c r="I350" s="7">
        <f t="shared" si="89"/>
        <v>94.30367133321586</v>
      </c>
    </row>
    <row r="351" spans="1:9" ht="31.5" x14ac:dyDescent="0.25">
      <c r="A351" s="2" t="s">
        <v>932</v>
      </c>
      <c r="B351" s="4"/>
      <c r="C351" s="4" t="s">
        <v>136</v>
      </c>
      <c r="D351" s="4" t="s">
        <v>42</v>
      </c>
      <c r="E351" s="4" t="s">
        <v>933</v>
      </c>
      <c r="F351" s="4"/>
      <c r="G351" s="7">
        <f>SUM(G352)</f>
        <v>1587.4</v>
      </c>
      <c r="H351" s="7">
        <f>SUM(H352)</f>
        <v>1587.4</v>
      </c>
      <c r="I351" s="7">
        <f t="shared" si="89"/>
        <v>100</v>
      </c>
    </row>
    <row r="352" spans="1:9" ht="31.5" x14ac:dyDescent="0.25">
      <c r="A352" s="2" t="s">
        <v>40</v>
      </c>
      <c r="B352" s="4"/>
      <c r="C352" s="4" t="s">
        <v>136</v>
      </c>
      <c r="D352" s="4" t="s">
        <v>42</v>
      </c>
      <c r="E352" s="4" t="s">
        <v>933</v>
      </c>
      <c r="F352" s="4" t="s">
        <v>69</v>
      </c>
      <c r="G352" s="7">
        <v>1587.4</v>
      </c>
      <c r="H352" s="7">
        <v>1587.4</v>
      </c>
      <c r="I352" s="7">
        <f t="shared" si="89"/>
        <v>100</v>
      </c>
    </row>
    <row r="353" spans="1:9" x14ac:dyDescent="0.25">
      <c r="A353" s="34" t="s">
        <v>565</v>
      </c>
      <c r="B353" s="4"/>
      <c r="C353" s="4" t="s">
        <v>136</v>
      </c>
      <c r="D353" s="4" t="s">
        <v>42</v>
      </c>
      <c r="E353" s="4" t="s">
        <v>461</v>
      </c>
      <c r="F353" s="4"/>
      <c r="G353" s="7">
        <f>SUM(G355)+G356</f>
        <v>51772.1</v>
      </c>
      <c r="H353" s="7">
        <f t="shared" ref="H353" si="96">SUM(H355)+H356</f>
        <v>51771.9</v>
      </c>
      <c r="I353" s="7">
        <f t="shared" si="89"/>
        <v>99.999613691544297</v>
      </c>
    </row>
    <row r="354" spans="1:9" x14ac:dyDescent="0.25">
      <c r="A354" s="2" t="s">
        <v>376</v>
      </c>
      <c r="B354" s="4"/>
      <c r="C354" s="4" t="s">
        <v>136</v>
      </c>
      <c r="D354" s="4" t="s">
        <v>42</v>
      </c>
      <c r="E354" s="4" t="s">
        <v>462</v>
      </c>
      <c r="F354" s="4"/>
      <c r="G354" s="7">
        <f>SUM(G355)</f>
        <v>51772.1</v>
      </c>
      <c r="H354" s="7">
        <f>SUM(H355)</f>
        <v>51771.9</v>
      </c>
      <c r="I354" s="7">
        <f t="shared" si="89"/>
        <v>99.999613691544297</v>
      </c>
    </row>
    <row r="355" spans="1:9" ht="31.5" x14ac:dyDescent="0.25">
      <c r="A355" s="2" t="s">
        <v>40</v>
      </c>
      <c r="B355" s="4"/>
      <c r="C355" s="4" t="s">
        <v>136</v>
      </c>
      <c r="D355" s="4" t="s">
        <v>42</v>
      </c>
      <c r="E355" s="4" t="s">
        <v>462</v>
      </c>
      <c r="F355" s="4" t="s">
        <v>69</v>
      </c>
      <c r="G355" s="7">
        <v>51772.1</v>
      </c>
      <c r="H355" s="7">
        <v>51771.9</v>
      </c>
      <c r="I355" s="7">
        <f t="shared" si="89"/>
        <v>99.999613691544297</v>
      </c>
    </row>
    <row r="356" spans="1:9" ht="31.5" hidden="1" x14ac:dyDescent="0.25">
      <c r="A356" s="2" t="s">
        <v>637</v>
      </c>
      <c r="B356" s="4"/>
      <c r="C356" s="4" t="s">
        <v>136</v>
      </c>
      <c r="D356" s="4" t="s">
        <v>42</v>
      </c>
      <c r="E356" s="4" t="s">
        <v>463</v>
      </c>
      <c r="F356" s="4"/>
      <c r="G356" s="7">
        <f>SUM(G357)</f>
        <v>0</v>
      </c>
      <c r="H356" s="7">
        <f>SUM(H357)</f>
        <v>0</v>
      </c>
      <c r="I356" s="7" t="e">
        <f t="shared" si="89"/>
        <v>#DIV/0!</v>
      </c>
    </row>
    <row r="357" spans="1:9" ht="31.5" hidden="1" x14ac:dyDescent="0.25">
      <c r="A357" s="2" t="s">
        <v>40</v>
      </c>
      <c r="B357" s="4"/>
      <c r="C357" s="4" t="s">
        <v>136</v>
      </c>
      <c r="D357" s="4" t="s">
        <v>42</v>
      </c>
      <c r="E357" s="4" t="s">
        <v>463</v>
      </c>
      <c r="F357" s="4" t="s">
        <v>69</v>
      </c>
      <c r="G357" s="7"/>
      <c r="H357" s="7"/>
      <c r="I357" s="7" t="e">
        <f t="shared" si="89"/>
        <v>#DIV/0!</v>
      </c>
    </row>
    <row r="358" spans="1:9" ht="31.5" hidden="1" x14ac:dyDescent="0.25">
      <c r="A358" s="2" t="s">
        <v>410</v>
      </c>
      <c r="B358" s="4"/>
      <c r="C358" s="4" t="s">
        <v>136</v>
      </c>
      <c r="D358" s="4" t="s">
        <v>42</v>
      </c>
      <c r="E358" s="4" t="s">
        <v>243</v>
      </c>
      <c r="F358" s="4"/>
      <c r="G358" s="7">
        <f>SUM(G359)</f>
        <v>0</v>
      </c>
      <c r="H358" s="7"/>
      <c r="I358" s="7" t="e">
        <f t="shared" si="89"/>
        <v>#DIV/0!</v>
      </c>
    </row>
    <row r="359" spans="1:9" ht="31.5" hidden="1" x14ac:dyDescent="0.25">
      <c r="A359" s="2" t="s">
        <v>223</v>
      </c>
      <c r="B359" s="4"/>
      <c r="C359" s="4" t="s">
        <v>136</v>
      </c>
      <c r="D359" s="4" t="s">
        <v>42</v>
      </c>
      <c r="E359" s="4" t="s">
        <v>256</v>
      </c>
      <c r="F359" s="4"/>
      <c r="G359" s="7">
        <f>SUM(G360)</f>
        <v>0</v>
      </c>
      <c r="H359" s="7"/>
      <c r="I359" s="7" t="e">
        <f t="shared" si="89"/>
        <v>#DIV/0!</v>
      </c>
    </row>
    <row r="360" spans="1:9" ht="31.5" hidden="1" x14ac:dyDescent="0.25">
      <c r="A360" s="2" t="s">
        <v>224</v>
      </c>
      <c r="B360" s="4"/>
      <c r="C360" s="4" t="s">
        <v>136</v>
      </c>
      <c r="D360" s="4" t="s">
        <v>42</v>
      </c>
      <c r="E360" s="4" t="s">
        <v>256</v>
      </c>
      <c r="F360" s="4" t="s">
        <v>205</v>
      </c>
      <c r="G360" s="7">
        <v>0</v>
      </c>
      <c r="H360" s="7"/>
      <c r="I360" s="7" t="e">
        <f t="shared" si="89"/>
        <v>#DIV/0!</v>
      </c>
    </row>
    <row r="361" spans="1:9" ht="31.5" x14ac:dyDescent="0.25">
      <c r="A361" s="95" t="s">
        <v>396</v>
      </c>
      <c r="B361" s="4"/>
      <c r="C361" s="4" t="s">
        <v>136</v>
      </c>
      <c r="D361" s="4" t="s">
        <v>42</v>
      </c>
      <c r="E361" s="31" t="s">
        <v>180</v>
      </c>
      <c r="F361" s="4"/>
      <c r="G361" s="7">
        <f t="shared" ref="G361:H361" si="97">SUM(G362)</f>
        <v>43578.7</v>
      </c>
      <c r="H361" s="7">
        <f t="shared" si="97"/>
        <v>43578.7</v>
      </c>
      <c r="I361" s="7">
        <f t="shared" si="89"/>
        <v>100</v>
      </c>
    </row>
    <row r="362" spans="1:9" ht="47.25" x14ac:dyDescent="0.25">
      <c r="A362" s="95" t="s">
        <v>397</v>
      </c>
      <c r="B362" s="4"/>
      <c r="C362" s="4" t="s">
        <v>136</v>
      </c>
      <c r="D362" s="4" t="s">
        <v>42</v>
      </c>
      <c r="E362" s="31" t="s">
        <v>181</v>
      </c>
      <c r="F362" s="4"/>
      <c r="G362" s="7">
        <f>SUM(G363)+G366</f>
        <v>43578.7</v>
      </c>
      <c r="H362" s="7">
        <f t="shared" ref="H362" si="98">SUM(H363)+H366</f>
        <v>43578.7</v>
      </c>
      <c r="I362" s="7">
        <f t="shared" si="89"/>
        <v>100</v>
      </c>
    </row>
    <row r="363" spans="1:9" ht="31.5" x14ac:dyDescent="0.25">
      <c r="A363" s="95" t="s">
        <v>343</v>
      </c>
      <c r="B363" s="4"/>
      <c r="C363" s="4" t="s">
        <v>136</v>
      </c>
      <c r="D363" s="4" t="s">
        <v>42</v>
      </c>
      <c r="E363" s="31" t="s">
        <v>182</v>
      </c>
      <c r="F363" s="4"/>
      <c r="G363" s="7">
        <f>SUM(G364:G365)</f>
        <v>43578.7</v>
      </c>
      <c r="H363" s="7">
        <f>SUM(H364:H365)</f>
        <v>43578.7</v>
      </c>
      <c r="I363" s="7">
        <f t="shared" si="89"/>
        <v>100</v>
      </c>
    </row>
    <row r="364" spans="1:9" ht="31.5" x14ac:dyDescent="0.25">
      <c r="A364" s="95" t="s">
        <v>40</v>
      </c>
      <c r="B364" s="4"/>
      <c r="C364" s="4" t="s">
        <v>136</v>
      </c>
      <c r="D364" s="4" t="s">
        <v>42</v>
      </c>
      <c r="E364" s="31" t="s">
        <v>182</v>
      </c>
      <c r="F364" s="4" t="s">
        <v>69</v>
      </c>
      <c r="G364" s="7">
        <v>43578.7</v>
      </c>
      <c r="H364" s="7">
        <v>43578.7</v>
      </c>
      <c r="I364" s="7">
        <f t="shared" si="89"/>
        <v>100</v>
      </c>
    </row>
    <row r="365" spans="1:9" ht="31.5" hidden="1" x14ac:dyDescent="0.25">
      <c r="A365" s="2" t="s">
        <v>224</v>
      </c>
      <c r="B365" s="4"/>
      <c r="C365" s="4" t="s">
        <v>136</v>
      </c>
      <c r="D365" s="4" t="s">
        <v>42</v>
      </c>
      <c r="E365" s="31" t="s">
        <v>182</v>
      </c>
      <c r="F365" s="4" t="s">
        <v>205</v>
      </c>
      <c r="G365" s="7"/>
      <c r="H365" s="7"/>
      <c r="I365" s="7" t="e">
        <f t="shared" si="89"/>
        <v>#DIV/0!</v>
      </c>
    </row>
    <row r="366" spans="1:9" ht="31.5" hidden="1" x14ac:dyDescent="0.25">
      <c r="A366" s="34" t="s">
        <v>628</v>
      </c>
      <c r="B366" s="4"/>
      <c r="C366" s="4" t="s">
        <v>136</v>
      </c>
      <c r="D366" s="4" t="s">
        <v>42</v>
      </c>
      <c r="E366" s="31" t="s">
        <v>871</v>
      </c>
      <c r="F366" s="4"/>
      <c r="G366" s="7">
        <f>SUM(G367)</f>
        <v>0</v>
      </c>
      <c r="H366" s="7"/>
      <c r="I366" s="7" t="e">
        <f t="shared" si="89"/>
        <v>#DIV/0!</v>
      </c>
    </row>
    <row r="367" spans="1:9" ht="31.5" hidden="1" x14ac:dyDescent="0.25">
      <c r="A367" s="2" t="s">
        <v>745</v>
      </c>
      <c r="B367" s="4"/>
      <c r="C367" s="4" t="s">
        <v>136</v>
      </c>
      <c r="D367" s="4" t="s">
        <v>42</v>
      </c>
      <c r="E367" s="31" t="s">
        <v>872</v>
      </c>
      <c r="F367" s="4"/>
      <c r="G367" s="7">
        <f>SUM(G368)</f>
        <v>0</v>
      </c>
      <c r="H367" s="7"/>
      <c r="I367" s="7" t="e">
        <f t="shared" si="89"/>
        <v>#DIV/0!</v>
      </c>
    </row>
    <row r="368" spans="1:9" ht="31.5" hidden="1" x14ac:dyDescent="0.25">
      <c r="A368" s="95" t="s">
        <v>40</v>
      </c>
      <c r="B368" s="4"/>
      <c r="C368" s="4" t="s">
        <v>136</v>
      </c>
      <c r="D368" s="4" t="s">
        <v>42</v>
      </c>
      <c r="E368" s="31" t="s">
        <v>872</v>
      </c>
      <c r="F368" s="4" t="s">
        <v>69</v>
      </c>
      <c r="G368" s="7"/>
      <c r="H368" s="7"/>
      <c r="I368" s="7" t="e">
        <f t="shared" si="89"/>
        <v>#DIV/0!</v>
      </c>
    </row>
    <row r="369" spans="1:9" x14ac:dyDescent="0.25">
      <c r="A369" s="34" t="s">
        <v>445</v>
      </c>
      <c r="B369" s="4"/>
      <c r="C369" s="4" t="s">
        <v>136</v>
      </c>
      <c r="D369" s="4" t="s">
        <v>42</v>
      </c>
      <c r="E369" s="5" t="s">
        <v>443</v>
      </c>
      <c r="F369" s="5"/>
      <c r="G369" s="7">
        <f>G370+G372</f>
        <v>15035.2</v>
      </c>
      <c r="H369" s="7">
        <f t="shared" ref="H369" si="99">H370+H372</f>
        <v>15035.099999999999</v>
      </c>
      <c r="I369" s="7">
        <f t="shared" si="89"/>
        <v>99.999334894115137</v>
      </c>
    </row>
    <row r="370" spans="1:9" x14ac:dyDescent="0.25">
      <c r="A370" s="34" t="s">
        <v>26</v>
      </c>
      <c r="B370" s="4"/>
      <c r="C370" s="4" t="s">
        <v>136</v>
      </c>
      <c r="D370" s="4" t="s">
        <v>42</v>
      </c>
      <c r="E370" s="5" t="s">
        <v>444</v>
      </c>
      <c r="F370" s="5"/>
      <c r="G370" s="7">
        <f>SUM(G371)</f>
        <v>4082.3</v>
      </c>
      <c r="H370" s="7">
        <f>SUM(H371)</f>
        <v>4082.3</v>
      </c>
      <c r="I370" s="7">
        <f t="shared" si="89"/>
        <v>100</v>
      </c>
    </row>
    <row r="371" spans="1:9" ht="36.75" customHeight="1" x14ac:dyDescent="0.25">
      <c r="A371" s="34" t="s">
        <v>40</v>
      </c>
      <c r="B371" s="4"/>
      <c r="C371" s="4" t="s">
        <v>136</v>
      </c>
      <c r="D371" s="4" t="s">
        <v>42</v>
      </c>
      <c r="E371" s="5" t="s">
        <v>444</v>
      </c>
      <c r="F371" s="5" t="s">
        <v>69</v>
      </c>
      <c r="G371" s="7">
        <v>4082.3</v>
      </c>
      <c r="H371" s="7">
        <v>4082.3</v>
      </c>
      <c r="I371" s="7">
        <f t="shared" si="89"/>
        <v>100</v>
      </c>
    </row>
    <row r="372" spans="1:9" ht="31.5" x14ac:dyDescent="0.25">
      <c r="A372" s="34" t="s">
        <v>33</v>
      </c>
      <c r="B372" s="4"/>
      <c r="C372" s="4" t="s">
        <v>136</v>
      </c>
      <c r="D372" s="4" t="s">
        <v>42</v>
      </c>
      <c r="E372" s="5" t="s">
        <v>947</v>
      </c>
      <c r="F372" s="5"/>
      <c r="G372" s="7">
        <f>G373+G374</f>
        <v>10952.9</v>
      </c>
      <c r="H372" s="7">
        <f t="shared" ref="H372" si="100">H373+H374</f>
        <v>10952.8</v>
      </c>
      <c r="I372" s="7">
        <f t="shared" si="89"/>
        <v>99.999086999790009</v>
      </c>
    </row>
    <row r="373" spans="1:9" ht="47.25" x14ac:dyDescent="0.25">
      <c r="A373" s="2" t="s">
        <v>39</v>
      </c>
      <c r="B373" s="4"/>
      <c r="C373" s="4" t="s">
        <v>136</v>
      </c>
      <c r="D373" s="4" t="s">
        <v>42</v>
      </c>
      <c r="E373" s="5" t="s">
        <v>947</v>
      </c>
      <c r="F373" s="5" t="s">
        <v>67</v>
      </c>
      <c r="G373" s="7">
        <v>9502.2999999999993</v>
      </c>
      <c r="H373" s="7">
        <v>9502.2999999999993</v>
      </c>
      <c r="I373" s="7">
        <f t="shared" si="89"/>
        <v>100</v>
      </c>
    </row>
    <row r="374" spans="1:9" ht="31.5" x14ac:dyDescent="0.25">
      <c r="A374" s="2" t="s">
        <v>40</v>
      </c>
      <c r="B374" s="4"/>
      <c r="C374" s="4" t="s">
        <v>136</v>
      </c>
      <c r="D374" s="4" t="s">
        <v>42</v>
      </c>
      <c r="E374" s="5" t="s">
        <v>947</v>
      </c>
      <c r="F374" s="5" t="s">
        <v>69</v>
      </c>
      <c r="G374" s="7">
        <f>1460.6-10</f>
        <v>1450.6</v>
      </c>
      <c r="H374" s="7">
        <v>1450.5</v>
      </c>
      <c r="I374" s="7">
        <f t="shared" si="89"/>
        <v>99.993106300841035</v>
      </c>
    </row>
    <row r="375" spans="1:9" x14ac:dyDescent="0.25">
      <c r="A375" s="34" t="s">
        <v>446</v>
      </c>
      <c r="B375" s="4"/>
      <c r="C375" s="4" t="s">
        <v>136</v>
      </c>
      <c r="D375" s="4" t="s">
        <v>42</v>
      </c>
      <c r="E375" s="5" t="s">
        <v>450</v>
      </c>
      <c r="F375" s="5"/>
      <c r="G375" s="7">
        <f>G376+G378+G382</f>
        <v>68520.3</v>
      </c>
      <c r="H375" s="7">
        <f t="shared" ref="H375" si="101">H376+H378+H382</f>
        <v>68495.899999999994</v>
      </c>
      <c r="I375" s="7">
        <f t="shared" si="89"/>
        <v>99.964390115046186</v>
      </c>
    </row>
    <row r="376" spans="1:9" x14ac:dyDescent="0.25">
      <c r="A376" s="34" t="s">
        <v>26</v>
      </c>
      <c r="B376" s="4"/>
      <c r="C376" s="4" t="s">
        <v>136</v>
      </c>
      <c r="D376" s="4" t="s">
        <v>42</v>
      </c>
      <c r="E376" s="5" t="s">
        <v>451</v>
      </c>
      <c r="F376" s="5"/>
      <c r="G376" s="7">
        <f>SUM(G377)</f>
        <v>32058.5</v>
      </c>
      <c r="H376" s="7">
        <f>SUM(H377)</f>
        <v>32058.5</v>
      </c>
      <c r="I376" s="7">
        <f t="shared" si="89"/>
        <v>100</v>
      </c>
    </row>
    <row r="377" spans="1:9" ht="31.5" x14ac:dyDescent="0.25">
      <c r="A377" s="34" t="s">
        <v>40</v>
      </c>
      <c r="B377" s="4"/>
      <c r="C377" s="4" t="s">
        <v>136</v>
      </c>
      <c r="D377" s="4" t="s">
        <v>42</v>
      </c>
      <c r="E377" s="5" t="s">
        <v>451</v>
      </c>
      <c r="F377" s="5" t="s">
        <v>69</v>
      </c>
      <c r="G377" s="7">
        <v>32058.5</v>
      </c>
      <c r="H377" s="7">
        <v>32058.5</v>
      </c>
      <c r="I377" s="7">
        <f t="shared" si="89"/>
        <v>100</v>
      </c>
    </row>
    <row r="378" spans="1:9" ht="31.5" x14ac:dyDescent="0.25">
      <c r="A378" s="34" t="s">
        <v>33</v>
      </c>
      <c r="B378" s="4"/>
      <c r="C378" s="4" t="s">
        <v>136</v>
      </c>
      <c r="D378" s="4" t="s">
        <v>42</v>
      </c>
      <c r="E378" s="5" t="s">
        <v>948</v>
      </c>
      <c r="F378" s="5"/>
      <c r="G378" s="7">
        <f>G379+G380+G381</f>
        <v>25686.7</v>
      </c>
      <c r="H378" s="7">
        <f t="shared" ref="H378" si="102">H379+H380+H381</f>
        <v>25679.4</v>
      </c>
      <c r="I378" s="7">
        <f t="shared" si="89"/>
        <v>99.971580623435472</v>
      </c>
    </row>
    <row r="379" spans="1:9" ht="47.25" x14ac:dyDescent="0.25">
      <c r="A379" s="2" t="s">
        <v>39</v>
      </c>
      <c r="B379" s="4"/>
      <c r="C379" s="4" t="s">
        <v>136</v>
      </c>
      <c r="D379" s="4" t="s">
        <v>42</v>
      </c>
      <c r="E379" s="5" t="s">
        <v>948</v>
      </c>
      <c r="F379" s="5" t="s">
        <v>67</v>
      </c>
      <c r="G379" s="7">
        <v>20366.2</v>
      </c>
      <c r="H379" s="7">
        <v>20366.2</v>
      </c>
      <c r="I379" s="7">
        <f t="shared" si="89"/>
        <v>100</v>
      </c>
    </row>
    <row r="380" spans="1:9" ht="31.5" x14ac:dyDescent="0.25">
      <c r="A380" s="2" t="s">
        <v>40</v>
      </c>
      <c r="B380" s="4"/>
      <c r="C380" s="4" t="s">
        <v>136</v>
      </c>
      <c r="D380" s="4" t="s">
        <v>42</v>
      </c>
      <c r="E380" s="5" t="s">
        <v>948</v>
      </c>
      <c r="F380" s="5" t="s">
        <v>69</v>
      </c>
      <c r="G380" s="7">
        <f>12088.5-6863.2</f>
        <v>5225.3</v>
      </c>
      <c r="H380" s="7">
        <v>5218</v>
      </c>
      <c r="I380" s="7">
        <f t="shared" si="89"/>
        <v>99.860295102673518</v>
      </c>
    </row>
    <row r="381" spans="1:9" x14ac:dyDescent="0.25">
      <c r="A381" s="152" t="s">
        <v>17</v>
      </c>
      <c r="B381" s="4"/>
      <c r="C381" s="4" t="s">
        <v>136</v>
      </c>
      <c r="D381" s="4" t="s">
        <v>42</v>
      </c>
      <c r="E381" s="5" t="s">
        <v>948</v>
      </c>
      <c r="F381" s="5" t="s">
        <v>74</v>
      </c>
      <c r="G381" s="7">
        <f>188.7-93.5</f>
        <v>95.199999999999989</v>
      </c>
      <c r="H381" s="7">
        <v>95.2</v>
      </c>
      <c r="I381" s="7">
        <f t="shared" si="89"/>
        <v>100.00000000000003</v>
      </c>
    </row>
    <row r="382" spans="1:9" ht="31.5" x14ac:dyDescent="0.25">
      <c r="A382" s="34" t="s">
        <v>628</v>
      </c>
      <c r="B382" s="4"/>
      <c r="C382" s="4" t="s">
        <v>136</v>
      </c>
      <c r="D382" s="4" t="s">
        <v>42</v>
      </c>
      <c r="E382" s="5" t="s">
        <v>530</v>
      </c>
      <c r="F382" s="5"/>
      <c r="G382" s="7">
        <f>SUM(G383)</f>
        <v>10775.1</v>
      </c>
      <c r="H382" s="7">
        <f t="shared" ref="H382" si="103">SUM(H383)</f>
        <v>10758</v>
      </c>
      <c r="I382" s="7">
        <f t="shared" si="89"/>
        <v>99.841300776790931</v>
      </c>
    </row>
    <row r="383" spans="1:9" ht="31.5" x14ac:dyDescent="0.25">
      <c r="A383" s="34" t="s">
        <v>623</v>
      </c>
      <c r="B383" s="4"/>
      <c r="C383" s="4" t="s">
        <v>136</v>
      </c>
      <c r="D383" s="4" t="s">
        <v>42</v>
      </c>
      <c r="E383" s="5" t="s">
        <v>744</v>
      </c>
      <c r="F383" s="5"/>
      <c r="G383" s="7">
        <f>SUM(G384)</f>
        <v>10775.1</v>
      </c>
      <c r="H383" s="7">
        <f t="shared" ref="H383" si="104">SUM(H384)</f>
        <v>10758</v>
      </c>
      <c r="I383" s="7">
        <f t="shared" si="89"/>
        <v>99.841300776790931</v>
      </c>
    </row>
    <row r="384" spans="1:9" ht="31.5" x14ac:dyDescent="0.25">
      <c r="A384" s="34" t="s">
        <v>40</v>
      </c>
      <c r="B384" s="4"/>
      <c r="C384" s="4" t="s">
        <v>136</v>
      </c>
      <c r="D384" s="4" t="s">
        <v>42</v>
      </c>
      <c r="E384" s="5" t="s">
        <v>744</v>
      </c>
      <c r="F384" s="5" t="s">
        <v>69</v>
      </c>
      <c r="G384" s="7">
        <v>10775.1</v>
      </c>
      <c r="H384" s="7">
        <v>10758</v>
      </c>
      <c r="I384" s="7">
        <f t="shared" si="89"/>
        <v>99.841300776790931</v>
      </c>
    </row>
    <row r="385" spans="1:13" x14ac:dyDescent="0.25">
      <c r="A385" s="34" t="s">
        <v>447</v>
      </c>
      <c r="B385" s="4"/>
      <c r="C385" s="4" t="s">
        <v>136</v>
      </c>
      <c r="D385" s="4" t="s">
        <v>42</v>
      </c>
      <c r="E385" s="5" t="s">
        <v>448</v>
      </c>
      <c r="F385" s="5"/>
      <c r="G385" s="7">
        <f>SUM(G386)+G388</f>
        <v>63415.199999999997</v>
      </c>
      <c r="H385" s="7">
        <f t="shared" ref="H385" si="105">SUM(H386)+H388</f>
        <v>63415.1</v>
      </c>
      <c r="I385" s="7">
        <f t="shared" si="89"/>
        <v>99.999842309099392</v>
      </c>
    </row>
    <row r="386" spans="1:13" x14ac:dyDescent="0.25">
      <c r="A386" s="34" t="s">
        <v>26</v>
      </c>
      <c r="B386" s="4"/>
      <c r="C386" s="4" t="s">
        <v>136</v>
      </c>
      <c r="D386" s="4" t="s">
        <v>42</v>
      </c>
      <c r="E386" s="5" t="s">
        <v>449</v>
      </c>
      <c r="F386" s="5"/>
      <c r="G386" s="7">
        <f t="shared" ref="G386:H386" si="106">SUM(G387)</f>
        <v>63165.2</v>
      </c>
      <c r="H386" s="7">
        <f t="shared" si="106"/>
        <v>63165.1</v>
      </c>
      <c r="I386" s="7">
        <f t="shared" si="89"/>
        <v>99.999841684978435</v>
      </c>
    </row>
    <row r="387" spans="1:13" ht="31.5" x14ac:dyDescent="0.25">
      <c r="A387" s="34" t="s">
        <v>40</v>
      </c>
      <c r="B387" s="4"/>
      <c r="C387" s="4" t="s">
        <v>136</v>
      </c>
      <c r="D387" s="4" t="s">
        <v>42</v>
      </c>
      <c r="E387" s="5" t="s">
        <v>449</v>
      </c>
      <c r="F387" s="5" t="s">
        <v>69</v>
      </c>
      <c r="G387" s="7">
        <v>63165.2</v>
      </c>
      <c r="H387" s="7">
        <v>63165.1</v>
      </c>
      <c r="I387" s="7">
        <f t="shared" si="89"/>
        <v>99.999841684978435</v>
      </c>
    </row>
    <row r="388" spans="1:13" ht="31.5" x14ac:dyDescent="0.25">
      <c r="A388" s="2" t="s">
        <v>296</v>
      </c>
      <c r="B388" s="4"/>
      <c r="C388" s="4" t="s">
        <v>136</v>
      </c>
      <c r="D388" s="4" t="s">
        <v>42</v>
      </c>
      <c r="E388" s="5" t="s">
        <v>710</v>
      </c>
      <c r="F388" s="5"/>
      <c r="G388" s="7">
        <f>SUM(G389)</f>
        <v>250</v>
      </c>
      <c r="H388" s="7">
        <f t="shared" ref="H388" si="107">SUM(H389)</f>
        <v>250</v>
      </c>
      <c r="I388" s="7">
        <f t="shared" ref="I388:I451" si="108">H388/G388*100</f>
        <v>100</v>
      </c>
    </row>
    <row r="389" spans="1:13" ht="31.5" x14ac:dyDescent="0.25">
      <c r="A389" s="2" t="s">
        <v>224</v>
      </c>
      <c r="B389" s="4"/>
      <c r="C389" s="4" t="s">
        <v>136</v>
      </c>
      <c r="D389" s="4" t="s">
        <v>42</v>
      </c>
      <c r="E389" s="5" t="s">
        <v>710</v>
      </c>
      <c r="F389" s="5" t="s">
        <v>205</v>
      </c>
      <c r="G389" s="7">
        <v>250</v>
      </c>
      <c r="H389" s="7">
        <v>250</v>
      </c>
      <c r="I389" s="7">
        <f t="shared" si="108"/>
        <v>100</v>
      </c>
    </row>
    <row r="390" spans="1:13" x14ac:dyDescent="0.25">
      <c r="A390" s="171" t="s">
        <v>157</v>
      </c>
      <c r="B390" s="4"/>
      <c r="C390" s="4" t="s">
        <v>136</v>
      </c>
      <c r="D390" s="4" t="s">
        <v>42</v>
      </c>
      <c r="E390" s="31" t="s">
        <v>158</v>
      </c>
      <c r="F390" s="31"/>
      <c r="G390" s="7">
        <f>G391</f>
        <v>15</v>
      </c>
      <c r="H390" s="7">
        <f>H391</f>
        <v>15</v>
      </c>
      <c r="I390" s="7">
        <f t="shared" si="108"/>
        <v>100</v>
      </c>
    </row>
    <row r="391" spans="1:13" ht="31.5" x14ac:dyDescent="0.25">
      <c r="A391" s="171" t="s">
        <v>76</v>
      </c>
      <c r="B391" s="4"/>
      <c r="C391" s="4" t="s">
        <v>136</v>
      </c>
      <c r="D391" s="4" t="s">
        <v>42</v>
      </c>
      <c r="E391" s="31" t="s">
        <v>83</v>
      </c>
      <c r="F391" s="31"/>
      <c r="G391" s="7">
        <f>G392</f>
        <v>15</v>
      </c>
      <c r="H391" s="7">
        <f>H392</f>
        <v>15</v>
      </c>
      <c r="I391" s="7">
        <f t="shared" si="108"/>
        <v>100</v>
      </c>
    </row>
    <row r="392" spans="1:13" x14ac:dyDescent="0.25">
      <c r="A392" s="171" t="s">
        <v>17</v>
      </c>
      <c r="B392" s="4"/>
      <c r="C392" s="4" t="s">
        <v>136</v>
      </c>
      <c r="D392" s="4" t="s">
        <v>42</v>
      </c>
      <c r="E392" s="31" t="s">
        <v>83</v>
      </c>
      <c r="F392" s="31">
        <v>800</v>
      </c>
      <c r="G392" s="7">
        <v>15</v>
      </c>
      <c r="H392" s="7">
        <v>15</v>
      </c>
      <c r="I392" s="7">
        <f t="shared" si="108"/>
        <v>100</v>
      </c>
    </row>
    <row r="393" spans="1:13" ht="18.75" customHeight="1" x14ac:dyDescent="0.25">
      <c r="A393" s="2" t="s">
        <v>144</v>
      </c>
      <c r="B393" s="4"/>
      <c r="C393" s="96" t="s">
        <v>136</v>
      </c>
      <c r="D393" s="96" t="s">
        <v>136</v>
      </c>
      <c r="E393" s="96"/>
      <c r="F393" s="96"/>
      <c r="G393" s="9">
        <f>SUM(G406)+G409+G397+G413+G394</f>
        <v>13114.5</v>
      </c>
      <c r="H393" s="9">
        <f t="shared" ref="H393" si="109">SUM(H406)+H409+H397+H413+H394</f>
        <v>7071.3</v>
      </c>
      <c r="I393" s="7">
        <f t="shared" si="108"/>
        <v>53.919707194326897</v>
      </c>
    </row>
    <row r="394" spans="1:13" ht="31.5" hidden="1" x14ac:dyDescent="0.25">
      <c r="A394" s="2" t="s">
        <v>638</v>
      </c>
      <c r="B394" s="4"/>
      <c r="C394" s="96" t="s">
        <v>136</v>
      </c>
      <c r="D394" s="96" t="s">
        <v>136</v>
      </c>
      <c r="E394" s="96" t="s">
        <v>592</v>
      </c>
      <c r="F394" s="96"/>
      <c r="G394" s="9">
        <f>SUM(G395)</f>
        <v>0</v>
      </c>
      <c r="H394" s="9">
        <f t="shared" ref="H394:H395" si="110">SUM(H395)</f>
        <v>0</v>
      </c>
      <c r="I394" s="7"/>
      <c r="M394" s="93"/>
    </row>
    <row r="395" spans="1:13" ht="31.5" hidden="1" x14ac:dyDescent="0.25">
      <c r="A395" s="2" t="s">
        <v>296</v>
      </c>
      <c r="B395" s="4"/>
      <c r="C395" s="96" t="s">
        <v>136</v>
      </c>
      <c r="D395" s="96" t="s">
        <v>136</v>
      </c>
      <c r="E395" s="96" t="s">
        <v>602</v>
      </c>
      <c r="F395" s="96"/>
      <c r="G395" s="9">
        <f>SUM(G396)</f>
        <v>0</v>
      </c>
      <c r="H395" s="9">
        <f t="shared" si="110"/>
        <v>0</v>
      </c>
      <c r="I395" s="7"/>
    </row>
    <row r="396" spans="1:13" ht="31.5" hidden="1" x14ac:dyDescent="0.25">
      <c r="A396" s="2" t="s">
        <v>224</v>
      </c>
      <c r="B396" s="4"/>
      <c r="C396" s="96" t="s">
        <v>136</v>
      </c>
      <c r="D396" s="96" t="s">
        <v>136</v>
      </c>
      <c r="E396" s="96" t="s">
        <v>602</v>
      </c>
      <c r="F396" s="96" t="s">
        <v>205</v>
      </c>
      <c r="G396" s="9">
        <v>0</v>
      </c>
      <c r="H396" s="9"/>
      <c r="I396" s="7"/>
    </row>
    <row r="397" spans="1:13" ht="31.5" x14ac:dyDescent="0.25">
      <c r="A397" s="2" t="s">
        <v>509</v>
      </c>
      <c r="B397" s="4"/>
      <c r="C397" s="96" t="s">
        <v>136</v>
      </c>
      <c r="D397" s="140" t="s">
        <v>136</v>
      </c>
      <c r="E397" s="4" t="s">
        <v>202</v>
      </c>
      <c r="F397" s="4"/>
      <c r="G397" s="7">
        <f>SUM(G398)+G401</f>
        <v>6167.6</v>
      </c>
      <c r="H397" s="7">
        <f>SUM(H398)+H401</f>
        <v>1777.9</v>
      </c>
      <c r="I397" s="7">
        <f t="shared" si="108"/>
        <v>28.826447888968154</v>
      </c>
    </row>
    <row r="398" spans="1:13" ht="31.5" hidden="1" x14ac:dyDescent="0.25">
      <c r="A398" s="2" t="s">
        <v>222</v>
      </c>
      <c r="B398" s="4"/>
      <c r="C398" s="96" t="s">
        <v>136</v>
      </c>
      <c r="D398" s="96" t="s">
        <v>136</v>
      </c>
      <c r="E398" s="4" t="s">
        <v>250</v>
      </c>
      <c r="F398" s="4"/>
      <c r="G398" s="7">
        <f t="shared" ref="G398:H399" si="111">SUM(G399)</f>
        <v>0</v>
      </c>
      <c r="H398" s="7">
        <f t="shared" si="111"/>
        <v>0</v>
      </c>
      <c r="I398" s="7" t="e">
        <f t="shared" si="108"/>
        <v>#DIV/0!</v>
      </c>
    </row>
    <row r="399" spans="1:13" ht="31.5" hidden="1" x14ac:dyDescent="0.25">
      <c r="A399" s="2" t="s">
        <v>223</v>
      </c>
      <c r="B399" s="4"/>
      <c r="C399" s="96" t="s">
        <v>136</v>
      </c>
      <c r="D399" s="96" t="s">
        <v>136</v>
      </c>
      <c r="E399" s="4" t="s">
        <v>251</v>
      </c>
      <c r="F399" s="4"/>
      <c r="G399" s="7">
        <f t="shared" si="111"/>
        <v>0</v>
      </c>
      <c r="H399" s="7">
        <f t="shared" si="111"/>
        <v>0</v>
      </c>
      <c r="I399" s="7" t="e">
        <f t="shared" si="108"/>
        <v>#DIV/0!</v>
      </c>
    </row>
    <row r="400" spans="1:13" ht="31.5" hidden="1" x14ac:dyDescent="0.25">
      <c r="A400" s="2" t="s">
        <v>224</v>
      </c>
      <c r="B400" s="4"/>
      <c r="C400" s="96" t="s">
        <v>136</v>
      </c>
      <c r="D400" s="96" t="s">
        <v>136</v>
      </c>
      <c r="E400" s="4" t="s">
        <v>251</v>
      </c>
      <c r="F400" s="4" t="s">
        <v>205</v>
      </c>
      <c r="G400" s="7"/>
      <c r="H400" s="7"/>
      <c r="I400" s="7" t="e">
        <f t="shared" si="108"/>
        <v>#DIV/0!</v>
      </c>
    </row>
    <row r="401" spans="1:9" x14ac:dyDescent="0.25">
      <c r="A401" s="2" t="s">
        <v>225</v>
      </c>
      <c r="B401" s="4"/>
      <c r="C401" s="96" t="s">
        <v>136</v>
      </c>
      <c r="D401" s="96" t="s">
        <v>136</v>
      </c>
      <c r="E401" s="4" t="s">
        <v>252</v>
      </c>
      <c r="F401" s="4"/>
      <c r="G401" s="7">
        <f>SUM(G402)</f>
        <v>6167.6</v>
      </c>
      <c r="H401" s="7">
        <f>SUM(H402)</f>
        <v>1777.9</v>
      </c>
      <c r="I401" s="7">
        <f t="shared" si="108"/>
        <v>28.826447888968154</v>
      </c>
    </row>
    <row r="402" spans="1:9" ht="31.5" x14ac:dyDescent="0.25">
      <c r="A402" s="2" t="s">
        <v>223</v>
      </c>
      <c r="B402" s="4"/>
      <c r="C402" s="96" t="s">
        <v>136</v>
      </c>
      <c r="D402" s="96" t="s">
        <v>136</v>
      </c>
      <c r="E402" s="4" t="s">
        <v>253</v>
      </c>
      <c r="F402" s="4"/>
      <c r="G402" s="7">
        <f>SUM(G403)+G404</f>
        <v>6167.6</v>
      </c>
      <c r="H402" s="7">
        <f t="shared" ref="H402" si="112">SUM(H403)+H404</f>
        <v>1777.9</v>
      </c>
      <c r="I402" s="7">
        <f t="shared" si="108"/>
        <v>28.826447888968154</v>
      </c>
    </row>
    <row r="403" spans="1:9" ht="31.5" x14ac:dyDescent="0.25">
      <c r="A403" s="2" t="s">
        <v>224</v>
      </c>
      <c r="B403" s="4"/>
      <c r="C403" s="96" t="s">
        <v>136</v>
      </c>
      <c r="D403" s="96" t="s">
        <v>136</v>
      </c>
      <c r="E403" s="4" t="s">
        <v>253</v>
      </c>
      <c r="F403" s="4" t="s">
        <v>205</v>
      </c>
      <c r="G403" s="7">
        <v>6167.6</v>
      </c>
      <c r="H403" s="7">
        <v>1777.9</v>
      </c>
      <c r="I403" s="7">
        <f t="shared" si="108"/>
        <v>28.826447888968154</v>
      </c>
    </row>
    <row r="404" spans="1:9" ht="31.5" hidden="1" x14ac:dyDescent="0.25">
      <c r="A404" s="2" t="s">
        <v>707</v>
      </c>
      <c r="B404" s="4"/>
      <c r="C404" s="96" t="s">
        <v>136</v>
      </c>
      <c r="D404" s="96" t="s">
        <v>136</v>
      </c>
      <c r="E404" s="4" t="s">
        <v>958</v>
      </c>
      <c r="F404" s="4"/>
      <c r="G404" s="7">
        <f>SUM(G405)</f>
        <v>0</v>
      </c>
      <c r="H404" s="7">
        <f>SUM(H405)</f>
        <v>0</v>
      </c>
      <c r="I404" s="7"/>
    </row>
    <row r="405" spans="1:9" ht="31.5" hidden="1" x14ac:dyDescent="0.25">
      <c r="A405" s="2" t="s">
        <v>224</v>
      </c>
      <c r="B405" s="4"/>
      <c r="C405" s="96" t="s">
        <v>136</v>
      </c>
      <c r="D405" s="96" t="s">
        <v>136</v>
      </c>
      <c r="E405" s="4" t="s">
        <v>958</v>
      </c>
      <c r="F405" s="4" t="s">
        <v>205</v>
      </c>
      <c r="G405" s="7"/>
      <c r="H405" s="7"/>
      <c r="I405" s="7"/>
    </row>
    <row r="406" spans="1:9" ht="31.5" x14ac:dyDescent="0.25">
      <c r="A406" s="2" t="s">
        <v>412</v>
      </c>
      <c r="B406" s="4"/>
      <c r="C406" s="96" t="s">
        <v>136</v>
      </c>
      <c r="D406" s="96" t="s">
        <v>136</v>
      </c>
      <c r="E406" s="96" t="s">
        <v>243</v>
      </c>
      <c r="F406" s="96"/>
      <c r="G406" s="9">
        <f t="shared" ref="G406:H407" si="113">SUM(G407)</f>
        <v>3434.6000000000004</v>
      </c>
      <c r="H406" s="9">
        <f t="shared" si="113"/>
        <v>3174.1</v>
      </c>
      <c r="I406" s="7">
        <f t="shared" si="108"/>
        <v>92.415419553950954</v>
      </c>
    </row>
    <row r="407" spans="1:9" ht="31.5" x14ac:dyDescent="0.25">
      <c r="A407" s="2" t="s">
        <v>223</v>
      </c>
      <c r="B407" s="4"/>
      <c r="C407" s="96" t="s">
        <v>136</v>
      </c>
      <c r="D407" s="96" t="s">
        <v>136</v>
      </c>
      <c r="E407" s="96" t="s">
        <v>256</v>
      </c>
      <c r="F407" s="96"/>
      <c r="G407" s="9">
        <f t="shared" si="113"/>
        <v>3434.6000000000004</v>
      </c>
      <c r="H407" s="9">
        <f t="shared" si="113"/>
        <v>3174.1</v>
      </c>
      <c r="I407" s="7">
        <f t="shared" si="108"/>
        <v>92.415419553950954</v>
      </c>
    </row>
    <row r="408" spans="1:9" ht="27.75" customHeight="1" x14ac:dyDescent="0.25">
      <c r="A408" s="2" t="s">
        <v>224</v>
      </c>
      <c r="B408" s="4"/>
      <c r="C408" s="96" t="s">
        <v>136</v>
      </c>
      <c r="D408" s="96" t="s">
        <v>136</v>
      </c>
      <c r="E408" s="96" t="s">
        <v>256</v>
      </c>
      <c r="F408" s="96" t="s">
        <v>205</v>
      </c>
      <c r="G408" s="9">
        <f>3452.3-17.7</f>
        <v>3434.6000000000004</v>
      </c>
      <c r="H408" s="9">
        <v>3174.1</v>
      </c>
      <c r="I408" s="7">
        <f t="shared" si="108"/>
        <v>92.415419553950954</v>
      </c>
    </row>
    <row r="409" spans="1:9" ht="31.5" x14ac:dyDescent="0.25">
      <c r="A409" s="2" t="s">
        <v>639</v>
      </c>
      <c r="B409" s="4"/>
      <c r="C409" s="96" t="s">
        <v>136</v>
      </c>
      <c r="D409" s="96" t="s">
        <v>136</v>
      </c>
      <c r="E409" s="96" t="s">
        <v>196</v>
      </c>
      <c r="F409" s="96"/>
      <c r="G409" s="9">
        <f t="shared" ref="G409:H411" si="114">SUM(G410)</f>
        <v>3351</v>
      </c>
      <c r="H409" s="9">
        <f t="shared" si="114"/>
        <v>1958</v>
      </c>
      <c r="I409" s="7">
        <f t="shared" si="108"/>
        <v>58.43031930766935</v>
      </c>
    </row>
    <row r="410" spans="1:9" ht="31.5" x14ac:dyDescent="0.25">
      <c r="A410" s="2" t="s">
        <v>295</v>
      </c>
      <c r="B410" s="4"/>
      <c r="C410" s="96" t="s">
        <v>136</v>
      </c>
      <c r="D410" s="96" t="s">
        <v>136</v>
      </c>
      <c r="E410" s="96" t="s">
        <v>198</v>
      </c>
      <c r="F410" s="96"/>
      <c r="G410" s="9">
        <f t="shared" si="114"/>
        <v>3351</v>
      </c>
      <c r="H410" s="9">
        <f t="shared" si="114"/>
        <v>1958</v>
      </c>
      <c r="I410" s="7">
        <f t="shared" si="108"/>
        <v>58.43031930766935</v>
      </c>
    </row>
    <row r="411" spans="1:9" x14ac:dyDescent="0.25">
      <c r="A411" s="34" t="s">
        <v>26</v>
      </c>
      <c r="B411" s="4"/>
      <c r="C411" s="96" t="s">
        <v>136</v>
      </c>
      <c r="D411" s="96" t="s">
        <v>136</v>
      </c>
      <c r="E411" s="96" t="s">
        <v>458</v>
      </c>
      <c r="F411" s="96"/>
      <c r="G411" s="9">
        <f t="shared" si="114"/>
        <v>3351</v>
      </c>
      <c r="H411" s="9">
        <f t="shared" si="114"/>
        <v>1958</v>
      </c>
      <c r="I411" s="7">
        <f t="shared" si="108"/>
        <v>58.43031930766935</v>
      </c>
    </row>
    <row r="412" spans="1:9" ht="31.5" x14ac:dyDescent="0.25">
      <c r="A412" s="2" t="s">
        <v>40</v>
      </c>
      <c r="B412" s="4"/>
      <c r="C412" s="96" t="s">
        <v>136</v>
      </c>
      <c r="D412" s="96" t="s">
        <v>136</v>
      </c>
      <c r="E412" s="96" t="s">
        <v>458</v>
      </c>
      <c r="F412" s="96" t="s">
        <v>69</v>
      </c>
      <c r="G412" s="9">
        <v>3351</v>
      </c>
      <c r="H412" s="9">
        <v>1958</v>
      </c>
      <c r="I412" s="7">
        <f t="shared" si="108"/>
        <v>58.43031930766935</v>
      </c>
    </row>
    <row r="413" spans="1:9" x14ac:dyDescent="0.25">
      <c r="A413" s="2" t="s">
        <v>157</v>
      </c>
      <c r="B413" s="4"/>
      <c r="C413" s="96" t="s">
        <v>136</v>
      </c>
      <c r="D413" s="96" t="s">
        <v>136</v>
      </c>
      <c r="E413" s="96" t="s">
        <v>158</v>
      </c>
      <c r="F413" s="96"/>
      <c r="G413" s="9">
        <f>SUM(G414)</f>
        <v>161.30000000000001</v>
      </c>
      <c r="H413" s="9">
        <f t="shared" ref="H413" si="115">SUM(H414)</f>
        <v>161.30000000000001</v>
      </c>
      <c r="I413" s="7">
        <f t="shared" si="108"/>
        <v>100</v>
      </c>
    </row>
    <row r="414" spans="1:9" ht="47.25" x14ac:dyDescent="0.25">
      <c r="A414" s="95" t="s">
        <v>289</v>
      </c>
      <c r="B414" s="96"/>
      <c r="C414" s="96" t="s">
        <v>136</v>
      </c>
      <c r="D414" s="96" t="s">
        <v>136</v>
      </c>
      <c r="E414" s="96" t="s">
        <v>759</v>
      </c>
      <c r="F414" s="31"/>
      <c r="G414" s="9">
        <f>SUM(G415:G416)</f>
        <v>161.30000000000001</v>
      </c>
      <c r="H414" s="9">
        <f>SUM(H415:H416)</f>
        <v>161.30000000000001</v>
      </c>
      <c r="I414" s="7">
        <f t="shared" si="108"/>
        <v>100</v>
      </c>
    </row>
    <row r="415" spans="1:9" ht="47.25" x14ac:dyDescent="0.25">
      <c r="A415" s="2" t="s">
        <v>39</v>
      </c>
      <c r="B415" s="96"/>
      <c r="C415" s="96" t="s">
        <v>136</v>
      </c>
      <c r="D415" s="96" t="s">
        <v>136</v>
      </c>
      <c r="E415" s="122" t="s">
        <v>759</v>
      </c>
      <c r="F415" s="96" t="s">
        <v>67</v>
      </c>
      <c r="G415" s="9">
        <v>151.80000000000001</v>
      </c>
      <c r="H415" s="9">
        <v>151.80000000000001</v>
      </c>
      <c r="I415" s="7">
        <f t="shared" si="108"/>
        <v>100</v>
      </c>
    </row>
    <row r="416" spans="1:9" ht="30.75" customHeight="1" x14ac:dyDescent="0.25">
      <c r="A416" s="95" t="s">
        <v>40</v>
      </c>
      <c r="B416" s="96"/>
      <c r="C416" s="96" t="s">
        <v>136</v>
      </c>
      <c r="D416" s="96" t="s">
        <v>136</v>
      </c>
      <c r="E416" s="122" t="s">
        <v>759</v>
      </c>
      <c r="F416" s="96" t="s">
        <v>69</v>
      </c>
      <c r="G416" s="9">
        <v>9.5</v>
      </c>
      <c r="H416" s="9">
        <v>9.5</v>
      </c>
      <c r="I416" s="7">
        <f t="shared" si="108"/>
        <v>100</v>
      </c>
    </row>
    <row r="417" spans="1:9" x14ac:dyDescent="0.25">
      <c r="A417" s="95" t="s">
        <v>640</v>
      </c>
      <c r="B417" s="22"/>
      <c r="C417" s="96" t="s">
        <v>57</v>
      </c>
      <c r="D417" s="31"/>
      <c r="E417" s="31"/>
      <c r="F417" s="31"/>
      <c r="G417" s="9">
        <f>SUM(G418+G424)</f>
        <v>65410.6</v>
      </c>
      <c r="H417" s="9">
        <f>SUM(H418+H424)</f>
        <v>65261.599999999999</v>
      </c>
      <c r="I417" s="7">
        <f t="shared" si="108"/>
        <v>99.772208174210292</v>
      </c>
    </row>
    <row r="418" spans="1:9" x14ac:dyDescent="0.25">
      <c r="A418" s="95" t="s">
        <v>199</v>
      </c>
      <c r="B418" s="22"/>
      <c r="C418" s="96" t="s">
        <v>57</v>
      </c>
      <c r="D418" s="96" t="s">
        <v>42</v>
      </c>
      <c r="E418" s="31"/>
      <c r="F418" s="31"/>
      <c r="G418" s="9">
        <f t="shared" ref="G418:H419" si="116">SUM(G419)</f>
        <v>11105.9</v>
      </c>
      <c r="H418" s="9">
        <f t="shared" si="116"/>
        <v>11011.1</v>
      </c>
      <c r="I418" s="7">
        <f t="shared" si="108"/>
        <v>99.146399661441222</v>
      </c>
    </row>
    <row r="419" spans="1:9" ht="31.5" x14ac:dyDescent="0.25">
      <c r="A419" s="95" t="s">
        <v>582</v>
      </c>
      <c r="B419" s="22"/>
      <c r="C419" s="96" t="s">
        <v>57</v>
      </c>
      <c r="D419" s="96" t="s">
        <v>42</v>
      </c>
      <c r="E419" s="31" t="s">
        <v>200</v>
      </c>
      <c r="F419" s="31"/>
      <c r="G419" s="9">
        <f t="shared" si="116"/>
        <v>11105.9</v>
      </c>
      <c r="H419" s="9">
        <f t="shared" si="116"/>
        <v>11011.1</v>
      </c>
      <c r="I419" s="7">
        <f t="shared" si="108"/>
        <v>99.146399661441222</v>
      </c>
    </row>
    <row r="420" spans="1:9" ht="31.5" x14ac:dyDescent="0.25">
      <c r="A420" s="95" t="s">
        <v>33</v>
      </c>
      <c r="B420" s="22"/>
      <c r="C420" s="96" t="s">
        <v>57</v>
      </c>
      <c r="D420" s="96" t="s">
        <v>42</v>
      </c>
      <c r="E420" s="31" t="s">
        <v>201</v>
      </c>
      <c r="F420" s="31"/>
      <c r="G420" s="9">
        <f>SUM(G421:G423)</f>
        <v>11105.9</v>
      </c>
      <c r="H420" s="9">
        <f>SUM(H421:H423)</f>
        <v>11011.1</v>
      </c>
      <c r="I420" s="7">
        <f t="shared" si="108"/>
        <v>99.146399661441222</v>
      </c>
    </row>
    <row r="421" spans="1:9" ht="47.25" x14ac:dyDescent="0.25">
      <c r="A421" s="2" t="s">
        <v>39</v>
      </c>
      <c r="B421" s="22"/>
      <c r="C421" s="96" t="s">
        <v>57</v>
      </c>
      <c r="D421" s="96" t="s">
        <v>42</v>
      </c>
      <c r="E421" s="31" t="s">
        <v>201</v>
      </c>
      <c r="F421" s="96" t="s">
        <v>67</v>
      </c>
      <c r="G421" s="9">
        <v>9110.1</v>
      </c>
      <c r="H421" s="9">
        <v>9110.1</v>
      </c>
      <c r="I421" s="7">
        <f t="shared" si="108"/>
        <v>100</v>
      </c>
    </row>
    <row r="422" spans="1:9" ht="31.5" x14ac:dyDescent="0.25">
      <c r="A422" s="95" t="s">
        <v>40</v>
      </c>
      <c r="B422" s="22"/>
      <c r="C422" s="96" t="s">
        <v>57</v>
      </c>
      <c r="D422" s="96" t="s">
        <v>42</v>
      </c>
      <c r="E422" s="31" t="s">
        <v>201</v>
      </c>
      <c r="F422" s="96" t="s">
        <v>69</v>
      </c>
      <c r="G422" s="9">
        <f>1418.1+211.6</f>
        <v>1629.6999999999998</v>
      </c>
      <c r="H422" s="9">
        <v>1534.9</v>
      </c>
      <c r="I422" s="7">
        <f t="shared" si="108"/>
        <v>94.18297846229369</v>
      </c>
    </row>
    <row r="423" spans="1:9" x14ac:dyDescent="0.25">
      <c r="A423" s="95" t="s">
        <v>17</v>
      </c>
      <c r="B423" s="22"/>
      <c r="C423" s="96" t="s">
        <v>57</v>
      </c>
      <c r="D423" s="96" t="s">
        <v>42</v>
      </c>
      <c r="E423" s="31" t="s">
        <v>201</v>
      </c>
      <c r="F423" s="96" t="s">
        <v>74</v>
      </c>
      <c r="G423" s="9">
        <f>380.5-14.4</f>
        <v>366.1</v>
      </c>
      <c r="H423" s="9">
        <v>366.1</v>
      </c>
      <c r="I423" s="7">
        <f t="shared" si="108"/>
        <v>100</v>
      </c>
    </row>
    <row r="424" spans="1:9" x14ac:dyDescent="0.25">
      <c r="A424" s="95" t="s">
        <v>145</v>
      </c>
      <c r="B424" s="22"/>
      <c r="C424" s="96" t="s">
        <v>57</v>
      </c>
      <c r="D424" s="96" t="s">
        <v>136</v>
      </c>
      <c r="E424" s="31"/>
      <c r="F424" s="31"/>
      <c r="G424" s="9">
        <f>SUM(G428)+G425</f>
        <v>54304.7</v>
      </c>
      <c r="H424" s="9">
        <f t="shared" ref="H424" si="117">SUM(H428)+H425</f>
        <v>54250.5</v>
      </c>
      <c r="I424" s="7">
        <f t="shared" si="108"/>
        <v>99.900192800991448</v>
      </c>
    </row>
    <row r="425" spans="1:9" ht="31.5" x14ac:dyDescent="0.25">
      <c r="A425" s="2" t="s">
        <v>418</v>
      </c>
      <c r="B425" s="4"/>
      <c r="C425" s="96" t="s">
        <v>57</v>
      </c>
      <c r="D425" s="96" t="s">
        <v>136</v>
      </c>
      <c r="E425" s="4" t="s">
        <v>248</v>
      </c>
      <c r="F425" s="4"/>
      <c r="G425" s="7">
        <f t="shared" ref="G425:H426" si="118">SUM(G426)</f>
        <v>308</v>
      </c>
      <c r="H425" s="7">
        <f t="shared" si="118"/>
        <v>308</v>
      </c>
      <c r="I425" s="7">
        <f t="shared" si="108"/>
        <v>100</v>
      </c>
    </row>
    <row r="426" spans="1:9" x14ac:dyDescent="0.25">
      <c r="A426" s="2" t="s">
        <v>26</v>
      </c>
      <c r="B426" s="4"/>
      <c r="C426" s="96" t="s">
        <v>57</v>
      </c>
      <c r="D426" s="96" t="s">
        <v>136</v>
      </c>
      <c r="E426" s="4" t="s">
        <v>249</v>
      </c>
      <c r="F426" s="4"/>
      <c r="G426" s="7">
        <f t="shared" si="118"/>
        <v>308</v>
      </c>
      <c r="H426" s="7">
        <f t="shared" si="118"/>
        <v>308</v>
      </c>
      <c r="I426" s="7">
        <f t="shared" si="108"/>
        <v>100</v>
      </c>
    </row>
    <row r="427" spans="1:9" ht="31.5" x14ac:dyDescent="0.25">
      <c r="A427" s="2" t="s">
        <v>40</v>
      </c>
      <c r="B427" s="4"/>
      <c r="C427" s="96" t="s">
        <v>57</v>
      </c>
      <c r="D427" s="96" t="s">
        <v>136</v>
      </c>
      <c r="E427" s="4" t="s">
        <v>249</v>
      </c>
      <c r="F427" s="4" t="s">
        <v>69</v>
      </c>
      <c r="G427" s="7">
        <f>313.7-5.7</f>
        <v>308</v>
      </c>
      <c r="H427" s="9">
        <v>308</v>
      </c>
      <c r="I427" s="7">
        <f t="shared" si="108"/>
        <v>100</v>
      </c>
    </row>
    <row r="428" spans="1:9" ht="31.5" x14ac:dyDescent="0.25">
      <c r="A428" s="95" t="s">
        <v>582</v>
      </c>
      <c r="B428" s="22"/>
      <c r="C428" s="96" t="s">
        <v>57</v>
      </c>
      <c r="D428" s="96" t="s">
        <v>136</v>
      </c>
      <c r="E428" s="31" t="s">
        <v>200</v>
      </c>
      <c r="F428" s="31"/>
      <c r="G428" s="9">
        <f>SUM(G429)+G436</f>
        <v>53996.7</v>
      </c>
      <c r="H428" s="9">
        <f t="shared" ref="H428" si="119">SUM(H429)+H436</f>
        <v>53942.5</v>
      </c>
      <c r="I428" s="7">
        <f t="shared" si="108"/>
        <v>99.899623495509914</v>
      </c>
    </row>
    <row r="429" spans="1:9" x14ac:dyDescent="0.25">
      <c r="A429" s="95" t="s">
        <v>26</v>
      </c>
      <c r="B429" s="22"/>
      <c r="C429" s="96" t="s">
        <v>57</v>
      </c>
      <c r="D429" s="96" t="s">
        <v>136</v>
      </c>
      <c r="E429" s="31" t="s">
        <v>207</v>
      </c>
      <c r="F429" s="31"/>
      <c r="G429" s="9">
        <f>SUM(G430)+G433+G434</f>
        <v>5823.7</v>
      </c>
      <c r="H429" s="9">
        <f t="shared" ref="H429" si="120">SUM(H430)+H433+H434</f>
        <v>5769.5</v>
      </c>
      <c r="I429" s="7">
        <f t="shared" si="108"/>
        <v>99.069320191630752</v>
      </c>
    </row>
    <row r="430" spans="1:9" ht="47.25" hidden="1" x14ac:dyDescent="0.25">
      <c r="A430" s="95" t="s">
        <v>641</v>
      </c>
      <c r="B430" s="22"/>
      <c r="C430" s="96" t="s">
        <v>57</v>
      </c>
      <c r="D430" s="96" t="s">
        <v>136</v>
      </c>
      <c r="E430" s="31" t="s">
        <v>226</v>
      </c>
      <c r="F430" s="31"/>
      <c r="G430" s="9">
        <f>SUM(G431)</f>
        <v>0</v>
      </c>
      <c r="H430" s="9">
        <f>SUM(H431)</f>
        <v>0</v>
      </c>
      <c r="I430" s="7" t="e">
        <f t="shared" si="108"/>
        <v>#DIV/0!</v>
      </c>
    </row>
    <row r="431" spans="1:9" hidden="1" x14ac:dyDescent="0.25">
      <c r="A431" s="95" t="s">
        <v>68</v>
      </c>
      <c r="B431" s="22"/>
      <c r="C431" s="96" t="s">
        <v>57</v>
      </c>
      <c r="D431" s="96" t="s">
        <v>136</v>
      </c>
      <c r="E431" s="31" t="s">
        <v>226</v>
      </c>
      <c r="F431" s="96" t="s">
        <v>69</v>
      </c>
      <c r="G431" s="9"/>
      <c r="H431" s="9"/>
      <c r="I431" s="7" t="e">
        <f t="shared" si="108"/>
        <v>#DIV/0!</v>
      </c>
    </row>
    <row r="432" spans="1:9" ht="47.25" hidden="1" x14ac:dyDescent="0.25">
      <c r="A432" s="2" t="s">
        <v>39</v>
      </c>
      <c r="B432" s="22"/>
      <c r="C432" s="96" t="s">
        <v>57</v>
      </c>
      <c r="D432" s="96" t="s">
        <v>136</v>
      </c>
      <c r="E432" s="31" t="s">
        <v>226</v>
      </c>
      <c r="F432" s="31">
        <v>100</v>
      </c>
      <c r="G432" s="9"/>
      <c r="H432" s="9"/>
      <c r="I432" s="7" t="e">
        <f t="shared" si="108"/>
        <v>#DIV/0!</v>
      </c>
    </row>
    <row r="433" spans="1:9" ht="31.5" x14ac:dyDescent="0.25">
      <c r="A433" s="95" t="s">
        <v>40</v>
      </c>
      <c r="B433" s="22"/>
      <c r="C433" s="96" t="s">
        <v>57</v>
      </c>
      <c r="D433" s="96" t="s">
        <v>136</v>
      </c>
      <c r="E433" s="31" t="s">
        <v>207</v>
      </c>
      <c r="F433" s="96" t="s">
        <v>69</v>
      </c>
      <c r="G433" s="9">
        <f>5969-199.5</f>
        <v>5769.5</v>
      </c>
      <c r="H433" s="9">
        <v>5769.5</v>
      </c>
      <c r="I433" s="7">
        <f t="shared" si="108"/>
        <v>100</v>
      </c>
    </row>
    <row r="434" spans="1:9" ht="141.75" x14ac:dyDescent="0.25">
      <c r="A434" s="95" t="s">
        <v>894</v>
      </c>
      <c r="B434" s="22"/>
      <c r="C434" s="96" t="s">
        <v>57</v>
      </c>
      <c r="D434" s="96" t="s">
        <v>136</v>
      </c>
      <c r="E434" s="31" t="s">
        <v>754</v>
      </c>
      <c r="F434" s="96"/>
      <c r="G434" s="9">
        <f>SUM(G435)</f>
        <v>54.2</v>
      </c>
      <c r="H434" s="9">
        <f t="shared" ref="H434" si="121">SUM(H435)</f>
        <v>0</v>
      </c>
      <c r="I434" s="7">
        <f t="shared" si="108"/>
        <v>0</v>
      </c>
    </row>
    <row r="435" spans="1:9" ht="31.5" x14ac:dyDescent="0.25">
      <c r="A435" s="95" t="s">
        <v>40</v>
      </c>
      <c r="B435" s="22"/>
      <c r="C435" s="96" t="s">
        <v>57</v>
      </c>
      <c r="D435" s="96" t="s">
        <v>136</v>
      </c>
      <c r="E435" s="31" t="s">
        <v>754</v>
      </c>
      <c r="F435" s="96" t="s">
        <v>69</v>
      </c>
      <c r="G435" s="9">
        <v>54.2</v>
      </c>
      <c r="H435" s="9">
        <v>0</v>
      </c>
      <c r="I435" s="7">
        <f t="shared" si="108"/>
        <v>0</v>
      </c>
    </row>
    <row r="436" spans="1:9" x14ac:dyDescent="0.25">
      <c r="A436" s="123" t="s">
        <v>899</v>
      </c>
      <c r="B436" s="22"/>
      <c r="C436" s="124" t="s">
        <v>57</v>
      </c>
      <c r="D436" s="124" t="s">
        <v>136</v>
      </c>
      <c r="E436" s="5" t="s">
        <v>900</v>
      </c>
      <c r="F436" s="124"/>
      <c r="G436" s="9">
        <f>SUM(G437)+G439</f>
        <v>48173</v>
      </c>
      <c r="H436" s="9">
        <f>SUM(H437)+H439</f>
        <v>48173</v>
      </c>
      <c r="I436" s="7">
        <f t="shared" si="108"/>
        <v>100</v>
      </c>
    </row>
    <row r="437" spans="1:9" ht="47.25" x14ac:dyDescent="0.25">
      <c r="A437" s="123" t="s">
        <v>902</v>
      </c>
      <c r="B437" s="22"/>
      <c r="C437" s="124" t="s">
        <v>57</v>
      </c>
      <c r="D437" s="124" t="s">
        <v>136</v>
      </c>
      <c r="E437" s="5" t="s">
        <v>901</v>
      </c>
      <c r="F437" s="124"/>
      <c r="G437" s="9">
        <f>SUM(G438)</f>
        <v>6949.9</v>
      </c>
      <c r="H437" s="9">
        <f t="shared" ref="H437" si="122">SUM(H438)</f>
        <v>6949.9</v>
      </c>
      <c r="I437" s="7">
        <f t="shared" si="108"/>
        <v>100</v>
      </c>
    </row>
    <row r="438" spans="1:9" ht="31.5" x14ac:dyDescent="0.25">
      <c r="A438" s="123" t="s">
        <v>40</v>
      </c>
      <c r="B438" s="22"/>
      <c r="C438" s="124" t="s">
        <v>57</v>
      </c>
      <c r="D438" s="124" t="s">
        <v>136</v>
      </c>
      <c r="E438" s="5" t="s">
        <v>901</v>
      </c>
      <c r="F438" s="124" t="s">
        <v>69</v>
      </c>
      <c r="G438" s="9">
        <f>3429.1+3520.8</f>
        <v>6949.9</v>
      </c>
      <c r="H438" s="9">
        <v>6949.9</v>
      </c>
      <c r="I438" s="7">
        <f t="shared" si="108"/>
        <v>100</v>
      </c>
    </row>
    <row r="439" spans="1:9" x14ac:dyDescent="0.25">
      <c r="A439" s="152" t="s">
        <v>624</v>
      </c>
      <c r="B439" s="22"/>
      <c r="C439" s="153" t="s">
        <v>57</v>
      </c>
      <c r="D439" s="153" t="s">
        <v>136</v>
      </c>
      <c r="E439" s="5" t="s">
        <v>949</v>
      </c>
      <c r="F439" s="153"/>
      <c r="G439" s="9">
        <f>G440</f>
        <v>41223.1</v>
      </c>
      <c r="H439" s="9">
        <f>H440</f>
        <v>41223.1</v>
      </c>
      <c r="I439" s="7">
        <f t="shared" si="108"/>
        <v>100</v>
      </c>
    </row>
    <row r="440" spans="1:9" ht="31.5" x14ac:dyDescent="0.25">
      <c r="A440" s="152" t="s">
        <v>40</v>
      </c>
      <c r="B440" s="22"/>
      <c r="C440" s="153" t="s">
        <v>57</v>
      </c>
      <c r="D440" s="153" t="s">
        <v>136</v>
      </c>
      <c r="E440" s="5" t="s">
        <v>949</v>
      </c>
      <c r="F440" s="153" t="s">
        <v>69</v>
      </c>
      <c r="G440" s="9">
        <v>41223.1</v>
      </c>
      <c r="H440" s="9">
        <v>41223.1</v>
      </c>
      <c r="I440" s="7">
        <f t="shared" si="108"/>
        <v>100</v>
      </c>
    </row>
    <row r="441" spans="1:9" ht="17.25" customHeight="1" x14ac:dyDescent="0.25">
      <c r="A441" s="2" t="s">
        <v>85</v>
      </c>
      <c r="B441" s="22"/>
      <c r="C441" s="96" t="s">
        <v>86</v>
      </c>
      <c r="D441" s="96"/>
      <c r="E441" s="31"/>
      <c r="F441" s="96"/>
      <c r="G441" s="9">
        <f>SUM(G468)+G442</f>
        <v>251.3</v>
      </c>
      <c r="H441" s="9">
        <f t="shared" ref="H441" si="123">SUM(H468)+H442</f>
        <v>251.3</v>
      </c>
      <c r="I441" s="7">
        <f t="shared" si="108"/>
        <v>100</v>
      </c>
    </row>
    <row r="442" spans="1:9" x14ac:dyDescent="0.25">
      <c r="A442" s="2" t="s">
        <v>529</v>
      </c>
      <c r="B442" s="22"/>
      <c r="C442" s="96" t="s">
        <v>86</v>
      </c>
      <c r="D442" s="96" t="s">
        <v>136</v>
      </c>
      <c r="E442" s="31"/>
      <c r="F442" s="96"/>
      <c r="G442" s="9">
        <f>SUM(G443+G460)+G446+G449+G457+G453+G463+G466</f>
        <v>251.3</v>
      </c>
      <c r="H442" s="9">
        <f t="shared" ref="H442" si="124">SUM(H443+H460)+H446+H449+H457+H453+H463+H466</f>
        <v>251.3</v>
      </c>
      <c r="I442" s="7">
        <f t="shared" si="108"/>
        <v>100</v>
      </c>
    </row>
    <row r="443" spans="1:9" ht="31.5" x14ac:dyDescent="0.25">
      <c r="A443" s="95" t="s">
        <v>510</v>
      </c>
      <c r="B443" s="22"/>
      <c r="C443" s="96" t="s">
        <v>86</v>
      </c>
      <c r="D443" s="96" t="s">
        <v>136</v>
      </c>
      <c r="E443" s="96" t="s">
        <v>176</v>
      </c>
      <c r="F443" s="31"/>
      <c r="G443" s="9">
        <f>SUM(G444)</f>
        <v>49.5</v>
      </c>
      <c r="H443" s="9">
        <f t="shared" ref="H443:H444" si="125">SUM(H444)</f>
        <v>49.5</v>
      </c>
      <c r="I443" s="7">
        <f t="shared" si="108"/>
        <v>100</v>
      </c>
    </row>
    <row r="444" spans="1:9" ht="31.5" x14ac:dyDescent="0.25">
      <c r="A444" s="95" t="s">
        <v>76</v>
      </c>
      <c r="B444" s="22"/>
      <c r="C444" s="96" t="s">
        <v>86</v>
      </c>
      <c r="D444" s="96" t="s">
        <v>136</v>
      </c>
      <c r="E444" s="31" t="s">
        <v>432</v>
      </c>
      <c r="F444" s="31"/>
      <c r="G444" s="9">
        <f>SUM(G445)</f>
        <v>49.5</v>
      </c>
      <c r="H444" s="9">
        <f t="shared" si="125"/>
        <v>49.5</v>
      </c>
      <c r="I444" s="7">
        <f t="shared" si="108"/>
        <v>100</v>
      </c>
    </row>
    <row r="445" spans="1:9" ht="31.5" x14ac:dyDescent="0.25">
      <c r="A445" s="95" t="s">
        <v>40</v>
      </c>
      <c r="B445" s="22"/>
      <c r="C445" s="96" t="s">
        <v>86</v>
      </c>
      <c r="D445" s="96" t="s">
        <v>136</v>
      </c>
      <c r="E445" s="31" t="s">
        <v>432</v>
      </c>
      <c r="F445" s="31">
        <v>200</v>
      </c>
      <c r="G445" s="9">
        <v>49.5</v>
      </c>
      <c r="H445" s="9">
        <v>49.5</v>
      </c>
      <c r="I445" s="7">
        <f t="shared" si="108"/>
        <v>100</v>
      </c>
    </row>
    <row r="446" spans="1:9" ht="31.5" hidden="1" x14ac:dyDescent="0.25">
      <c r="A446" s="95" t="s">
        <v>642</v>
      </c>
      <c r="B446" s="22"/>
      <c r="C446" s="96" t="s">
        <v>86</v>
      </c>
      <c r="D446" s="96" t="s">
        <v>136</v>
      </c>
      <c r="E446" s="31" t="s">
        <v>169</v>
      </c>
      <c r="F446" s="31"/>
      <c r="G446" s="9">
        <f>SUM(G447)</f>
        <v>0</v>
      </c>
      <c r="H446" s="9"/>
      <c r="I446" s="7" t="e">
        <f t="shared" si="108"/>
        <v>#DIV/0!</v>
      </c>
    </row>
    <row r="447" spans="1:9" ht="31.5" hidden="1" x14ac:dyDescent="0.25">
      <c r="A447" s="95" t="s">
        <v>76</v>
      </c>
      <c r="B447" s="22"/>
      <c r="C447" s="96" t="s">
        <v>86</v>
      </c>
      <c r="D447" s="96" t="s">
        <v>136</v>
      </c>
      <c r="E447" s="31" t="s">
        <v>179</v>
      </c>
      <c r="F447" s="31"/>
      <c r="G447" s="9">
        <f>SUM(G448)</f>
        <v>0</v>
      </c>
      <c r="H447" s="9"/>
      <c r="I447" s="7" t="e">
        <f t="shared" si="108"/>
        <v>#DIV/0!</v>
      </c>
    </row>
    <row r="448" spans="1:9" ht="31.5" hidden="1" x14ac:dyDescent="0.25">
      <c r="A448" s="95" t="s">
        <v>40</v>
      </c>
      <c r="B448" s="22"/>
      <c r="C448" s="96" t="s">
        <v>86</v>
      </c>
      <c r="D448" s="96" t="s">
        <v>136</v>
      </c>
      <c r="E448" s="31" t="s">
        <v>179</v>
      </c>
      <c r="F448" s="31">
        <v>200</v>
      </c>
      <c r="G448" s="9"/>
      <c r="H448" s="9"/>
      <c r="I448" s="7" t="e">
        <f t="shared" si="108"/>
        <v>#DIV/0!</v>
      </c>
    </row>
    <row r="449" spans="1:9" ht="31.5" x14ac:dyDescent="0.25">
      <c r="A449" s="2" t="s">
        <v>400</v>
      </c>
      <c r="B449" s="4"/>
      <c r="C449" s="96" t="s">
        <v>86</v>
      </c>
      <c r="D449" s="96" t="s">
        <v>136</v>
      </c>
      <c r="E449" s="4" t="s">
        <v>230</v>
      </c>
      <c r="F449" s="96"/>
      <c r="G449" s="9">
        <f>SUM(G450)</f>
        <v>75</v>
      </c>
      <c r="H449" s="9">
        <f t="shared" ref="H449:H451" si="126">SUM(H450)</f>
        <v>75</v>
      </c>
      <c r="I449" s="7">
        <f t="shared" si="108"/>
        <v>100</v>
      </c>
    </row>
    <row r="450" spans="1:9" ht="31.5" x14ac:dyDescent="0.25">
      <c r="A450" s="2" t="s">
        <v>401</v>
      </c>
      <c r="B450" s="4"/>
      <c r="C450" s="96" t="s">
        <v>86</v>
      </c>
      <c r="D450" s="96" t="s">
        <v>136</v>
      </c>
      <c r="E450" s="4" t="s">
        <v>231</v>
      </c>
      <c r="F450" s="96"/>
      <c r="G450" s="9">
        <f>SUM(G451)</f>
        <v>75</v>
      </c>
      <c r="H450" s="9">
        <f t="shared" si="126"/>
        <v>75</v>
      </c>
      <c r="I450" s="7">
        <f t="shared" si="108"/>
        <v>100</v>
      </c>
    </row>
    <row r="451" spans="1:9" ht="31.5" x14ac:dyDescent="0.25">
      <c r="A451" s="2" t="s">
        <v>33</v>
      </c>
      <c r="B451" s="4"/>
      <c r="C451" s="96" t="s">
        <v>86</v>
      </c>
      <c r="D451" s="96" t="s">
        <v>136</v>
      </c>
      <c r="E451" s="4" t="s">
        <v>235</v>
      </c>
      <c r="F451" s="96"/>
      <c r="G451" s="9">
        <f>SUM(G452)</f>
        <v>75</v>
      </c>
      <c r="H451" s="9">
        <f t="shared" si="126"/>
        <v>75</v>
      </c>
      <c r="I451" s="7">
        <f t="shared" si="108"/>
        <v>100</v>
      </c>
    </row>
    <row r="452" spans="1:9" ht="31.5" x14ac:dyDescent="0.25">
      <c r="A452" s="95" t="s">
        <v>40</v>
      </c>
      <c r="B452" s="22"/>
      <c r="C452" s="96" t="s">
        <v>86</v>
      </c>
      <c r="D452" s="96" t="s">
        <v>136</v>
      </c>
      <c r="E452" s="4" t="s">
        <v>235</v>
      </c>
      <c r="F452" s="96" t="s">
        <v>69</v>
      </c>
      <c r="G452" s="9">
        <v>75</v>
      </c>
      <c r="H452" s="9">
        <v>75</v>
      </c>
      <c r="I452" s="7">
        <f t="shared" ref="I452:I515" si="127">H452/G452*100</f>
        <v>100</v>
      </c>
    </row>
    <row r="453" spans="1:9" ht="31.5" x14ac:dyDescent="0.25">
      <c r="A453" s="2" t="s">
        <v>410</v>
      </c>
      <c r="B453" s="22"/>
      <c r="C453" s="96" t="s">
        <v>86</v>
      </c>
      <c r="D453" s="96" t="s">
        <v>136</v>
      </c>
      <c r="E453" s="4" t="s">
        <v>243</v>
      </c>
      <c r="F453" s="96"/>
      <c r="G453" s="9">
        <f>SUM(G454)</f>
        <v>110.8</v>
      </c>
      <c r="H453" s="9">
        <f t="shared" ref="H453:H455" si="128">SUM(H454)</f>
        <v>110.8</v>
      </c>
      <c r="I453" s="7">
        <f t="shared" si="127"/>
        <v>100</v>
      </c>
    </row>
    <row r="454" spans="1:9" ht="31.5" x14ac:dyDescent="0.25">
      <c r="A454" s="2" t="s">
        <v>411</v>
      </c>
      <c r="B454" s="22"/>
      <c r="C454" s="96" t="s">
        <v>86</v>
      </c>
      <c r="D454" s="96" t="s">
        <v>136</v>
      </c>
      <c r="E454" s="4" t="s">
        <v>244</v>
      </c>
      <c r="F454" s="96"/>
      <c r="G454" s="9">
        <f>SUM(G455)</f>
        <v>110.8</v>
      </c>
      <c r="H454" s="9">
        <f t="shared" si="128"/>
        <v>110.8</v>
      </c>
      <c r="I454" s="7">
        <f t="shared" si="127"/>
        <v>100</v>
      </c>
    </row>
    <row r="455" spans="1:9" ht="31.5" x14ac:dyDescent="0.25">
      <c r="A455" s="2" t="s">
        <v>33</v>
      </c>
      <c r="B455" s="22"/>
      <c r="C455" s="96" t="s">
        <v>86</v>
      </c>
      <c r="D455" s="96" t="s">
        <v>136</v>
      </c>
      <c r="E455" s="4" t="s">
        <v>245</v>
      </c>
      <c r="F455" s="96"/>
      <c r="G455" s="9">
        <f>SUM(G456)</f>
        <v>110.8</v>
      </c>
      <c r="H455" s="9">
        <f t="shared" si="128"/>
        <v>110.8</v>
      </c>
      <c r="I455" s="7">
        <f t="shared" si="127"/>
        <v>100</v>
      </c>
    </row>
    <row r="456" spans="1:9" ht="31.5" x14ac:dyDescent="0.25">
      <c r="A456" s="95" t="s">
        <v>40</v>
      </c>
      <c r="B456" s="22"/>
      <c r="C456" s="96" t="s">
        <v>86</v>
      </c>
      <c r="D456" s="96" t="s">
        <v>136</v>
      </c>
      <c r="E456" s="4" t="s">
        <v>245</v>
      </c>
      <c r="F456" s="96" t="s">
        <v>69</v>
      </c>
      <c r="G456" s="9">
        <v>110.8</v>
      </c>
      <c r="H456" s="9">
        <v>110.8</v>
      </c>
      <c r="I456" s="7">
        <f t="shared" si="127"/>
        <v>100</v>
      </c>
    </row>
    <row r="457" spans="1:9" ht="31.5" x14ac:dyDescent="0.25">
      <c r="A457" s="95" t="s">
        <v>582</v>
      </c>
      <c r="B457" s="22"/>
      <c r="C457" s="96" t="s">
        <v>86</v>
      </c>
      <c r="D457" s="96" t="s">
        <v>136</v>
      </c>
      <c r="E457" s="31" t="s">
        <v>200</v>
      </c>
      <c r="F457" s="96"/>
      <c r="G457" s="9">
        <f>SUM(G458)</f>
        <v>16</v>
      </c>
      <c r="H457" s="9">
        <f t="shared" ref="H457:H458" si="129">SUM(H458)</f>
        <v>16</v>
      </c>
      <c r="I457" s="7">
        <f t="shared" si="127"/>
        <v>100</v>
      </c>
    </row>
    <row r="458" spans="1:9" ht="31.5" x14ac:dyDescent="0.25">
      <c r="A458" s="95" t="s">
        <v>33</v>
      </c>
      <c r="B458" s="22"/>
      <c r="C458" s="96" t="s">
        <v>86</v>
      </c>
      <c r="D458" s="96" t="s">
        <v>136</v>
      </c>
      <c r="E458" s="31" t="s">
        <v>201</v>
      </c>
      <c r="F458" s="96"/>
      <c r="G458" s="9">
        <f>SUM(G459)</f>
        <v>16</v>
      </c>
      <c r="H458" s="9">
        <f t="shared" si="129"/>
        <v>16</v>
      </c>
      <c r="I458" s="7">
        <f t="shared" si="127"/>
        <v>100</v>
      </c>
    </row>
    <row r="459" spans="1:9" ht="31.5" x14ac:dyDescent="0.25">
      <c r="A459" s="95" t="s">
        <v>40</v>
      </c>
      <c r="B459" s="22"/>
      <c r="C459" s="96" t="s">
        <v>86</v>
      </c>
      <c r="D459" s="96" t="s">
        <v>136</v>
      </c>
      <c r="E459" s="31" t="s">
        <v>201</v>
      </c>
      <c r="F459" s="96" t="s">
        <v>69</v>
      </c>
      <c r="G459" s="9">
        <f>8+8</f>
        <v>16</v>
      </c>
      <c r="H459" s="9">
        <v>16</v>
      </c>
      <c r="I459" s="7">
        <f t="shared" si="127"/>
        <v>100</v>
      </c>
    </row>
    <row r="460" spans="1:9" ht="31.5" hidden="1" x14ac:dyDescent="0.25">
      <c r="A460" s="2" t="s">
        <v>456</v>
      </c>
      <c r="B460" s="22"/>
      <c r="C460" s="96" t="s">
        <v>86</v>
      </c>
      <c r="D460" s="96" t="s">
        <v>136</v>
      </c>
      <c r="E460" s="31" t="s">
        <v>454</v>
      </c>
      <c r="F460" s="31"/>
      <c r="G460" s="9">
        <f>SUM(G461)</f>
        <v>0</v>
      </c>
      <c r="H460" s="9">
        <f t="shared" ref="H460:H461" si="130">SUM(H461)</f>
        <v>0</v>
      </c>
      <c r="I460" s="7" t="e">
        <f t="shared" si="127"/>
        <v>#DIV/0!</v>
      </c>
    </row>
    <row r="461" spans="1:9" ht="31.5" hidden="1" x14ac:dyDescent="0.25">
      <c r="A461" s="95" t="s">
        <v>76</v>
      </c>
      <c r="B461" s="22"/>
      <c r="C461" s="96" t="s">
        <v>86</v>
      </c>
      <c r="D461" s="96" t="s">
        <v>136</v>
      </c>
      <c r="E461" s="31" t="s">
        <v>455</v>
      </c>
      <c r="F461" s="96"/>
      <c r="G461" s="9">
        <f>SUM(G462)</f>
        <v>0</v>
      </c>
      <c r="H461" s="9">
        <f t="shared" si="130"/>
        <v>0</v>
      </c>
      <c r="I461" s="7" t="e">
        <f t="shared" si="127"/>
        <v>#DIV/0!</v>
      </c>
    </row>
    <row r="462" spans="1:9" ht="31.5" hidden="1" x14ac:dyDescent="0.25">
      <c r="A462" s="95" t="s">
        <v>40</v>
      </c>
      <c r="B462" s="22"/>
      <c r="C462" s="96" t="s">
        <v>86</v>
      </c>
      <c r="D462" s="96" t="s">
        <v>136</v>
      </c>
      <c r="E462" s="31" t="s">
        <v>455</v>
      </c>
      <c r="F462" s="96" t="s">
        <v>69</v>
      </c>
      <c r="G462" s="9"/>
      <c r="H462" s="9"/>
      <c r="I462" s="7" t="e">
        <f t="shared" si="127"/>
        <v>#DIV/0!</v>
      </c>
    </row>
    <row r="463" spans="1:9" ht="31.5" hidden="1" x14ac:dyDescent="0.25">
      <c r="A463" s="95" t="s">
        <v>588</v>
      </c>
      <c r="B463" s="22"/>
      <c r="C463" s="96" t="s">
        <v>86</v>
      </c>
      <c r="D463" s="96" t="s">
        <v>136</v>
      </c>
      <c r="E463" s="31" t="s">
        <v>584</v>
      </c>
      <c r="F463" s="96"/>
      <c r="G463" s="9">
        <f>SUM(G464)</f>
        <v>0</v>
      </c>
      <c r="H463" s="9">
        <f t="shared" ref="H463:H464" si="131">SUM(H464)</f>
        <v>0</v>
      </c>
      <c r="I463" s="7" t="e">
        <f t="shared" si="127"/>
        <v>#DIV/0!</v>
      </c>
    </row>
    <row r="464" spans="1:9" ht="31.5" hidden="1" x14ac:dyDescent="0.25">
      <c r="A464" s="95" t="s">
        <v>373</v>
      </c>
      <c r="B464" s="22"/>
      <c r="C464" s="96" t="s">
        <v>86</v>
      </c>
      <c r="D464" s="96" t="s">
        <v>136</v>
      </c>
      <c r="E464" s="31" t="s">
        <v>585</v>
      </c>
      <c r="F464" s="96"/>
      <c r="G464" s="9">
        <f>SUM(G465)</f>
        <v>0</v>
      </c>
      <c r="H464" s="9">
        <f t="shared" si="131"/>
        <v>0</v>
      </c>
      <c r="I464" s="7" t="e">
        <f t="shared" si="127"/>
        <v>#DIV/0!</v>
      </c>
    </row>
    <row r="465" spans="1:9" ht="31.5" hidden="1" x14ac:dyDescent="0.25">
      <c r="A465" s="95" t="s">
        <v>40</v>
      </c>
      <c r="B465" s="22"/>
      <c r="C465" s="96" t="s">
        <v>86</v>
      </c>
      <c r="D465" s="96" t="s">
        <v>136</v>
      </c>
      <c r="E465" s="31" t="s">
        <v>585</v>
      </c>
      <c r="F465" s="96" t="s">
        <v>69</v>
      </c>
      <c r="G465" s="9"/>
      <c r="H465" s="9"/>
      <c r="I465" s="7" t="e">
        <f t="shared" si="127"/>
        <v>#DIV/0!</v>
      </c>
    </row>
    <row r="466" spans="1:9" ht="31.5" hidden="1" x14ac:dyDescent="0.25">
      <c r="A466" s="95" t="s">
        <v>190</v>
      </c>
      <c r="B466" s="22"/>
      <c r="C466" s="96" t="s">
        <v>86</v>
      </c>
      <c r="D466" s="96" t="s">
        <v>136</v>
      </c>
      <c r="E466" s="31" t="s">
        <v>460</v>
      </c>
      <c r="F466" s="96"/>
      <c r="G466" s="9">
        <f>SUM(G467)</f>
        <v>0</v>
      </c>
      <c r="H466" s="9">
        <f t="shared" ref="H466" si="132">SUM(H467)</f>
        <v>0</v>
      </c>
      <c r="I466" s="7" t="e">
        <f t="shared" si="127"/>
        <v>#DIV/0!</v>
      </c>
    </row>
    <row r="467" spans="1:9" ht="31.5" hidden="1" x14ac:dyDescent="0.25">
      <c r="A467" s="95" t="s">
        <v>40</v>
      </c>
      <c r="B467" s="22"/>
      <c r="C467" s="96" t="s">
        <v>86</v>
      </c>
      <c r="D467" s="96" t="s">
        <v>136</v>
      </c>
      <c r="E467" s="31" t="s">
        <v>460</v>
      </c>
      <c r="F467" s="96" t="s">
        <v>69</v>
      </c>
      <c r="G467" s="9"/>
      <c r="H467" s="9"/>
      <c r="I467" s="7" t="e">
        <f t="shared" si="127"/>
        <v>#DIV/0!</v>
      </c>
    </row>
    <row r="468" spans="1:9" hidden="1" x14ac:dyDescent="0.25">
      <c r="A468" s="95" t="s">
        <v>149</v>
      </c>
      <c r="B468" s="22"/>
      <c r="C468" s="96" t="s">
        <v>86</v>
      </c>
      <c r="D468" s="96" t="s">
        <v>139</v>
      </c>
      <c r="E468" s="31"/>
      <c r="F468" s="96"/>
      <c r="G468" s="9">
        <f t="shared" ref="G468:H470" si="133">SUM(G469)</f>
        <v>0</v>
      </c>
      <c r="H468" s="9">
        <f t="shared" si="133"/>
        <v>0</v>
      </c>
      <c r="I468" s="7" t="e">
        <f t="shared" si="127"/>
        <v>#DIV/0!</v>
      </c>
    </row>
    <row r="469" spans="1:9" ht="47.25" hidden="1" x14ac:dyDescent="0.25">
      <c r="A469" s="2" t="s">
        <v>428</v>
      </c>
      <c r="B469" s="22"/>
      <c r="C469" s="96" t="s">
        <v>86</v>
      </c>
      <c r="D469" s="96" t="s">
        <v>139</v>
      </c>
      <c r="E469" s="31" t="s">
        <v>342</v>
      </c>
      <c r="F469" s="96"/>
      <c r="G469" s="9">
        <f>SUM(G470)</f>
        <v>0</v>
      </c>
      <c r="H469" s="9">
        <f>SUM(H470)</f>
        <v>0</v>
      </c>
      <c r="I469" s="7" t="e">
        <f t="shared" si="127"/>
        <v>#DIV/0!</v>
      </c>
    </row>
    <row r="470" spans="1:9" ht="31.5" hidden="1" x14ac:dyDescent="0.25">
      <c r="A470" s="2" t="s">
        <v>223</v>
      </c>
      <c r="B470" s="22"/>
      <c r="C470" s="96" t="s">
        <v>86</v>
      </c>
      <c r="D470" s="96" t="s">
        <v>139</v>
      </c>
      <c r="E470" s="31" t="s">
        <v>457</v>
      </c>
      <c r="F470" s="96"/>
      <c r="G470" s="9">
        <f t="shared" si="133"/>
        <v>0</v>
      </c>
      <c r="H470" s="9">
        <f t="shared" si="133"/>
        <v>0</v>
      </c>
      <c r="I470" s="7" t="e">
        <f t="shared" si="127"/>
        <v>#DIV/0!</v>
      </c>
    </row>
    <row r="471" spans="1:9" ht="21.75" hidden="1" customHeight="1" x14ac:dyDescent="0.25">
      <c r="A471" s="2" t="s">
        <v>224</v>
      </c>
      <c r="B471" s="22"/>
      <c r="C471" s="96" t="s">
        <v>86</v>
      </c>
      <c r="D471" s="96" t="s">
        <v>139</v>
      </c>
      <c r="E471" s="31" t="s">
        <v>457</v>
      </c>
      <c r="F471" s="96" t="s">
        <v>205</v>
      </c>
      <c r="G471" s="9"/>
      <c r="H471" s="9"/>
      <c r="I471" s="7" t="e">
        <f t="shared" si="127"/>
        <v>#DIV/0!</v>
      </c>
    </row>
    <row r="472" spans="1:9" x14ac:dyDescent="0.25">
      <c r="A472" s="2" t="s">
        <v>643</v>
      </c>
      <c r="B472" s="4"/>
      <c r="C472" s="96" t="s">
        <v>10</v>
      </c>
      <c r="D472" s="96"/>
      <c r="E472" s="96"/>
      <c r="F472" s="4"/>
      <c r="G472" s="7">
        <f>SUM(G479)+G473</f>
        <v>7640.2000000000007</v>
      </c>
      <c r="H472" s="7">
        <f>SUM(H479)+H473</f>
        <v>7640.2</v>
      </c>
      <c r="I472" s="7">
        <f t="shared" si="127"/>
        <v>99.999999999999986</v>
      </c>
    </row>
    <row r="473" spans="1:9" x14ac:dyDescent="0.25">
      <c r="A473" s="2" t="s">
        <v>150</v>
      </c>
      <c r="B473" s="4"/>
      <c r="C473" s="96" t="s">
        <v>10</v>
      </c>
      <c r="D473" s="96" t="s">
        <v>25</v>
      </c>
      <c r="E473" s="96"/>
      <c r="F473" s="4"/>
      <c r="G473" s="7">
        <f>SUM(G474)</f>
        <v>7640.2000000000007</v>
      </c>
      <c r="H473" s="7">
        <f t="shared" ref="H473" si="134">SUM(H474)</f>
        <v>7640.2</v>
      </c>
      <c r="I473" s="7">
        <f t="shared" si="127"/>
        <v>99.999999999999986</v>
      </c>
    </row>
    <row r="474" spans="1:9" ht="63" x14ac:dyDescent="0.25">
      <c r="A474" s="2" t="s">
        <v>465</v>
      </c>
      <c r="B474" s="4"/>
      <c r="C474" s="96" t="s">
        <v>10</v>
      </c>
      <c r="D474" s="96" t="s">
        <v>25</v>
      </c>
      <c r="E474" s="96" t="s">
        <v>464</v>
      </c>
      <c r="F474" s="4"/>
      <c r="G474" s="7">
        <f>SUM(G477)+G476</f>
        <v>7640.2000000000007</v>
      </c>
      <c r="H474" s="7">
        <f t="shared" ref="H474" si="135">SUM(H477)+H476</f>
        <v>7640.2</v>
      </c>
      <c r="I474" s="7">
        <f t="shared" si="127"/>
        <v>99.999999999999986</v>
      </c>
    </row>
    <row r="475" spans="1:9" x14ac:dyDescent="0.25">
      <c r="A475" s="95" t="s">
        <v>26</v>
      </c>
      <c r="B475" s="4"/>
      <c r="C475" s="96" t="s">
        <v>10</v>
      </c>
      <c r="D475" s="96" t="s">
        <v>25</v>
      </c>
      <c r="E475" s="96" t="s">
        <v>466</v>
      </c>
      <c r="F475" s="4"/>
      <c r="G475" s="7">
        <f>SUM(G476)</f>
        <v>7640.2000000000007</v>
      </c>
      <c r="H475" s="7">
        <f t="shared" ref="H475" si="136">SUM(H476)</f>
        <v>7640.2</v>
      </c>
      <c r="I475" s="7">
        <f t="shared" si="127"/>
        <v>99.999999999999986</v>
      </c>
    </row>
    <row r="476" spans="1:9" ht="31.5" x14ac:dyDescent="0.25">
      <c r="A476" s="95" t="s">
        <v>40</v>
      </c>
      <c r="B476" s="4"/>
      <c r="C476" s="96" t="s">
        <v>10</v>
      </c>
      <c r="D476" s="96" t="s">
        <v>25</v>
      </c>
      <c r="E476" s="96" t="s">
        <v>466</v>
      </c>
      <c r="F476" s="4" t="s">
        <v>69</v>
      </c>
      <c r="G476" s="7">
        <f>8650.2-1010</f>
        <v>7640.2000000000007</v>
      </c>
      <c r="H476" s="7">
        <v>7640.2</v>
      </c>
      <c r="I476" s="7">
        <f t="shared" si="127"/>
        <v>99.999999999999986</v>
      </c>
    </row>
    <row r="477" spans="1:9" ht="31.5" hidden="1" x14ac:dyDescent="0.25">
      <c r="A477" s="2" t="s">
        <v>223</v>
      </c>
      <c r="B477" s="4"/>
      <c r="C477" s="96" t="s">
        <v>10</v>
      </c>
      <c r="D477" s="96" t="s">
        <v>25</v>
      </c>
      <c r="E477" s="96" t="s">
        <v>603</v>
      </c>
      <c r="F477" s="4"/>
      <c r="G477" s="7">
        <f>SUM(G478)</f>
        <v>0</v>
      </c>
      <c r="H477" s="7">
        <f t="shared" ref="H477" si="137">SUM(H478)</f>
        <v>0</v>
      </c>
      <c r="I477" s="7" t="e">
        <f t="shared" si="127"/>
        <v>#DIV/0!</v>
      </c>
    </row>
    <row r="478" spans="1:9" ht="31.5" hidden="1" x14ac:dyDescent="0.25">
      <c r="A478" s="2" t="s">
        <v>224</v>
      </c>
      <c r="B478" s="4"/>
      <c r="C478" s="96" t="s">
        <v>10</v>
      </c>
      <c r="D478" s="96" t="s">
        <v>25</v>
      </c>
      <c r="E478" s="96" t="s">
        <v>603</v>
      </c>
      <c r="F478" s="4" t="s">
        <v>205</v>
      </c>
      <c r="G478" s="7"/>
      <c r="H478" s="7"/>
      <c r="I478" s="7" t="e">
        <f t="shared" si="127"/>
        <v>#DIV/0!</v>
      </c>
    </row>
    <row r="479" spans="1:9" hidden="1" x14ac:dyDescent="0.25">
      <c r="A479" s="2" t="s">
        <v>644</v>
      </c>
      <c r="B479" s="4"/>
      <c r="C479" s="5" t="s">
        <v>10</v>
      </c>
      <c r="D479" s="5" t="s">
        <v>8</v>
      </c>
      <c r="E479" s="5"/>
      <c r="F479" s="5"/>
      <c r="G479" s="9">
        <f t="shared" ref="G479:H481" si="138">SUM(G480)</f>
        <v>0</v>
      </c>
      <c r="H479" s="9">
        <f t="shared" si="138"/>
        <v>0</v>
      </c>
      <c r="I479" s="7" t="e">
        <f t="shared" si="127"/>
        <v>#DIV/0!</v>
      </c>
    </row>
    <row r="480" spans="1:9" ht="31.5" hidden="1" x14ac:dyDescent="0.25">
      <c r="A480" s="2" t="s">
        <v>412</v>
      </c>
      <c r="B480" s="4"/>
      <c r="C480" s="5" t="s">
        <v>10</v>
      </c>
      <c r="D480" s="5" t="s">
        <v>8</v>
      </c>
      <c r="E480" s="96" t="s">
        <v>243</v>
      </c>
      <c r="F480" s="4"/>
      <c r="G480" s="7">
        <f t="shared" si="138"/>
        <v>0</v>
      </c>
      <c r="H480" s="7">
        <f t="shared" si="138"/>
        <v>0</v>
      </c>
      <c r="I480" s="7" t="e">
        <f t="shared" si="127"/>
        <v>#DIV/0!</v>
      </c>
    </row>
    <row r="481" spans="1:9" ht="31.5" hidden="1" x14ac:dyDescent="0.25">
      <c r="A481" s="2" t="s">
        <v>223</v>
      </c>
      <c r="B481" s="4"/>
      <c r="C481" s="5" t="s">
        <v>10</v>
      </c>
      <c r="D481" s="5" t="s">
        <v>8</v>
      </c>
      <c r="E481" s="96" t="s">
        <v>256</v>
      </c>
      <c r="F481" s="4"/>
      <c r="G481" s="7">
        <f t="shared" si="138"/>
        <v>0</v>
      </c>
      <c r="H481" s="7">
        <f t="shared" si="138"/>
        <v>0</v>
      </c>
      <c r="I481" s="7" t="e">
        <f t="shared" si="127"/>
        <v>#DIV/0!</v>
      </c>
    </row>
    <row r="482" spans="1:9" ht="31.5" hidden="1" x14ac:dyDescent="0.25">
      <c r="A482" s="2" t="s">
        <v>224</v>
      </c>
      <c r="B482" s="4"/>
      <c r="C482" s="5" t="s">
        <v>10</v>
      </c>
      <c r="D482" s="5" t="s">
        <v>8</v>
      </c>
      <c r="E482" s="96" t="s">
        <v>256</v>
      </c>
      <c r="F482" s="4" t="s">
        <v>205</v>
      </c>
      <c r="G482" s="7"/>
      <c r="H482" s="7"/>
      <c r="I482" s="7" t="e">
        <f t="shared" si="127"/>
        <v>#DIV/0!</v>
      </c>
    </row>
    <row r="483" spans="1:9" x14ac:dyDescent="0.25">
      <c r="A483" s="95" t="s">
        <v>21</v>
      </c>
      <c r="B483" s="22"/>
      <c r="C483" s="96" t="s">
        <v>22</v>
      </c>
      <c r="D483" s="96"/>
      <c r="E483" s="31"/>
      <c r="F483" s="31"/>
      <c r="G483" s="9">
        <f>SUM(G484)+G495</f>
        <v>96413</v>
      </c>
      <c r="H483" s="9">
        <f t="shared" ref="H483" si="139">SUM(H484)+H495</f>
        <v>96337.3</v>
      </c>
      <c r="I483" s="7">
        <f t="shared" si="127"/>
        <v>99.921483617354511</v>
      </c>
    </row>
    <row r="484" spans="1:9" x14ac:dyDescent="0.25">
      <c r="A484" s="95" t="s">
        <v>151</v>
      </c>
      <c r="B484" s="22"/>
      <c r="C484" s="96" t="s">
        <v>22</v>
      </c>
      <c r="D484" s="96" t="s">
        <v>8</v>
      </c>
      <c r="E484" s="96"/>
      <c r="F484" s="96"/>
      <c r="G484" s="9">
        <f>SUM(G489)+G485</f>
        <v>96413</v>
      </c>
      <c r="H484" s="9">
        <f>SUM(H489)+H485</f>
        <v>96337.3</v>
      </c>
      <c r="I484" s="7">
        <f t="shared" si="127"/>
        <v>99.921483617354511</v>
      </c>
    </row>
    <row r="485" spans="1:9" ht="31.5" x14ac:dyDescent="0.25">
      <c r="A485" s="95" t="s">
        <v>645</v>
      </c>
      <c r="B485" s="22"/>
      <c r="C485" s="96" t="s">
        <v>22</v>
      </c>
      <c r="D485" s="96" t="s">
        <v>8</v>
      </c>
      <c r="E485" s="31" t="s">
        <v>202</v>
      </c>
      <c r="F485" s="96"/>
      <c r="G485" s="9">
        <f t="shared" ref="G485:H487" si="140">SUM(G486)</f>
        <v>10294.5</v>
      </c>
      <c r="H485" s="9">
        <f t="shared" si="140"/>
        <v>10218.799999999999</v>
      </c>
      <c r="I485" s="7">
        <f t="shared" si="127"/>
        <v>99.264655884210001</v>
      </c>
    </row>
    <row r="486" spans="1:9" ht="31.5" x14ac:dyDescent="0.25">
      <c r="A486" s="95" t="s">
        <v>209</v>
      </c>
      <c r="B486" s="22"/>
      <c r="C486" s="96" t="s">
        <v>22</v>
      </c>
      <c r="D486" s="96" t="s">
        <v>8</v>
      </c>
      <c r="E486" s="31" t="s">
        <v>203</v>
      </c>
      <c r="F486" s="96"/>
      <c r="G486" s="9">
        <f>SUM(G487)</f>
        <v>10294.5</v>
      </c>
      <c r="H486" s="9">
        <f t="shared" si="140"/>
        <v>10218.799999999999</v>
      </c>
      <c r="I486" s="7">
        <f t="shared" si="127"/>
        <v>99.264655884210001</v>
      </c>
    </row>
    <row r="487" spans="1:9" ht="31.5" x14ac:dyDescent="0.25">
      <c r="A487" s="95" t="s">
        <v>559</v>
      </c>
      <c r="B487" s="22"/>
      <c r="C487" s="96" t="s">
        <v>22</v>
      </c>
      <c r="D487" s="96" t="s">
        <v>8</v>
      </c>
      <c r="E487" s="31" t="s">
        <v>558</v>
      </c>
      <c r="F487" s="96"/>
      <c r="G487" s="9">
        <f>SUM(G488)</f>
        <v>10294.5</v>
      </c>
      <c r="H487" s="9">
        <f t="shared" si="140"/>
        <v>10218.799999999999</v>
      </c>
      <c r="I487" s="7">
        <f t="shared" si="127"/>
        <v>99.264655884210001</v>
      </c>
    </row>
    <row r="488" spans="1:9" x14ac:dyDescent="0.25">
      <c r="A488" s="95" t="s">
        <v>31</v>
      </c>
      <c r="B488" s="22"/>
      <c r="C488" s="96" t="s">
        <v>22</v>
      </c>
      <c r="D488" s="96" t="s">
        <v>8</v>
      </c>
      <c r="E488" s="31" t="s">
        <v>558</v>
      </c>
      <c r="F488" s="96" t="s">
        <v>77</v>
      </c>
      <c r="G488" s="9">
        <v>10294.5</v>
      </c>
      <c r="H488" s="9">
        <v>10218.799999999999</v>
      </c>
      <c r="I488" s="7">
        <f t="shared" si="127"/>
        <v>99.264655884210001</v>
      </c>
    </row>
    <row r="489" spans="1:9" ht="31.5" x14ac:dyDescent="0.25">
      <c r="A489" s="95" t="s">
        <v>581</v>
      </c>
      <c r="B489" s="22"/>
      <c r="C489" s="96" t="s">
        <v>22</v>
      </c>
      <c r="D489" s="96" t="s">
        <v>8</v>
      </c>
      <c r="E489" s="31" t="s">
        <v>196</v>
      </c>
      <c r="F489" s="31"/>
      <c r="G489" s="9">
        <f>SUM(G490)</f>
        <v>86118.5</v>
      </c>
      <c r="H489" s="9">
        <f>SUM(H490)</f>
        <v>86118.5</v>
      </c>
      <c r="I489" s="7">
        <f t="shared" si="127"/>
        <v>100</v>
      </c>
    </row>
    <row r="490" spans="1:9" ht="51" customHeight="1" x14ac:dyDescent="0.25">
      <c r="A490" s="95" t="s">
        <v>291</v>
      </c>
      <c r="B490" s="22"/>
      <c r="C490" s="96" t="s">
        <v>22</v>
      </c>
      <c r="D490" s="96" t="s">
        <v>8</v>
      </c>
      <c r="E490" s="31" t="s">
        <v>294</v>
      </c>
      <c r="F490" s="31"/>
      <c r="G490" s="9">
        <f>SUM(G491+G493)</f>
        <v>86118.5</v>
      </c>
      <c r="H490" s="9">
        <f>SUM(H491+H493)</f>
        <v>86118.5</v>
      </c>
      <c r="I490" s="7">
        <f t="shared" si="127"/>
        <v>100</v>
      </c>
    </row>
    <row r="491" spans="1:9" ht="110.25" x14ac:dyDescent="0.25">
      <c r="A491" s="2" t="s">
        <v>753</v>
      </c>
      <c r="B491" s="22"/>
      <c r="C491" s="96" t="s">
        <v>22</v>
      </c>
      <c r="D491" s="96" t="s">
        <v>8</v>
      </c>
      <c r="E491" s="31" t="s">
        <v>752</v>
      </c>
      <c r="F491" s="31"/>
      <c r="G491" s="9">
        <f>SUM(G492)</f>
        <v>75248.399999999994</v>
      </c>
      <c r="H491" s="9">
        <f>SUM(H492)</f>
        <v>75248.399999999994</v>
      </c>
      <c r="I491" s="7">
        <f t="shared" si="127"/>
        <v>100</v>
      </c>
    </row>
    <row r="492" spans="1:9" ht="31.5" x14ac:dyDescent="0.25">
      <c r="A492" s="2" t="s">
        <v>224</v>
      </c>
      <c r="B492" s="22"/>
      <c r="C492" s="96" t="s">
        <v>22</v>
      </c>
      <c r="D492" s="96" t="s">
        <v>8</v>
      </c>
      <c r="E492" s="31" t="s">
        <v>752</v>
      </c>
      <c r="F492" s="31">
        <v>400</v>
      </c>
      <c r="G492" s="9">
        <v>75248.399999999994</v>
      </c>
      <c r="H492" s="9">
        <v>75248.399999999994</v>
      </c>
      <c r="I492" s="7">
        <f t="shared" si="127"/>
        <v>100</v>
      </c>
    </row>
    <row r="493" spans="1:9" ht="47.25" x14ac:dyDescent="0.25">
      <c r="A493" s="95" t="s">
        <v>206</v>
      </c>
      <c r="B493" s="22"/>
      <c r="C493" s="96" t="s">
        <v>22</v>
      </c>
      <c r="D493" s="96" t="s">
        <v>8</v>
      </c>
      <c r="E493" s="96" t="s">
        <v>375</v>
      </c>
      <c r="F493" s="31"/>
      <c r="G493" s="9">
        <f>SUM(G494)</f>
        <v>10870.1</v>
      </c>
      <c r="H493" s="9">
        <f>SUM(H494)</f>
        <v>10870.1</v>
      </c>
      <c r="I493" s="7">
        <f t="shared" si="127"/>
        <v>100</v>
      </c>
    </row>
    <row r="494" spans="1:9" ht="30.75" customHeight="1" x14ac:dyDescent="0.25">
      <c r="A494" s="2" t="s">
        <v>224</v>
      </c>
      <c r="B494" s="22"/>
      <c r="C494" s="96" t="s">
        <v>22</v>
      </c>
      <c r="D494" s="96" t="s">
        <v>8</v>
      </c>
      <c r="E494" s="96" t="s">
        <v>375</v>
      </c>
      <c r="F494" s="96" t="s">
        <v>205</v>
      </c>
      <c r="G494" s="9">
        <v>10870.1</v>
      </c>
      <c r="H494" s="9">
        <v>10870.1</v>
      </c>
      <c r="I494" s="7">
        <f t="shared" si="127"/>
        <v>100</v>
      </c>
    </row>
    <row r="495" spans="1:9" ht="17.25" hidden="1" customHeight="1" x14ac:dyDescent="0.25">
      <c r="A495" s="95" t="s">
        <v>56</v>
      </c>
      <c r="B495" s="22"/>
      <c r="C495" s="96" t="s">
        <v>22</v>
      </c>
      <c r="D495" s="96" t="s">
        <v>57</v>
      </c>
      <c r="E495" s="31"/>
      <c r="F495" s="31"/>
      <c r="G495" s="9">
        <f>G496+G501</f>
        <v>0</v>
      </c>
      <c r="H495" s="9">
        <f t="shared" ref="H495" si="141">H496+H501</f>
        <v>0</v>
      </c>
      <c r="I495" s="7" t="e">
        <f t="shared" si="127"/>
        <v>#DIV/0!</v>
      </c>
    </row>
    <row r="496" spans="1:9" ht="31.5" hidden="1" x14ac:dyDescent="0.25">
      <c r="A496" s="95" t="s">
        <v>581</v>
      </c>
      <c r="B496" s="22"/>
      <c r="C496" s="127" t="s">
        <v>22</v>
      </c>
      <c r="D496" s="127" t="s">
        <v>57</v>
      </c>
      <c r="E496" s="31" t="s">
        <v>196</v>
      </c>
      <c r="F496" s="31"/>
      <c r="G496" s="9">
        <f t="shared" ref="G496:H496" si="142">SUM(G497)</f>
        <v>0</v>
      </c>
      <c r="H496" s="9">
        <f t="shared" si="142"/>
        <v>0</v>
      </c>
      <c r="I496" s="7" t="e">
        <f t="shared" si="127"/>
        <v>#DIV/0!</v>
      </c>
    </row>
    <row r="497" spans="1:9" ht="126" hidden="1" x14ac:dyDescent="0.25">
      <c r="A497" s="95" t="s">
        <v>629</v>
      </c>
      <c r="B497" s="37"/>
      <c r="C497" s="127" t="s">
        <v>22</v>
      </c>
      <c r="D497" s="127" t="s">
        <v>57</v>
      </c>
      <c r="E497" s="31" t="s">
        <v>204</v>
      </c>
      <c r="F497" s="37"/>
      <c r="G497" s="9">
        <f>SUM(G499)</f>
        <v>0</v>
      </c>
      <c r="H497" s="9">
        <f>SUM(H499)</f>
        <v>0</v>
      </c>
      <c r="I497" s="7" t="e">
        <f t="shared" si="127"/>
        <v>#DIV/0!</v>
      </c>
    </row>
    <row r="498" spans="1:9" hidden="1" x14ac:dyDescent="0.25">
      <c r="A498" s="95" t="s">
        <v>26</v>
      </c>
      <c r="B498" s="37"/>
      <c r="C498" s="127" t="s">
        <v>22</v>
      </c>
      <c r="D498" s="127" t="s">
        <v>57</v>
      </c>
      <c r="E498" s="31" t="s">
        <v>574</v>
      </c>
      <c r="F498" s="37"/>
      <c r="G498" s="9">
        <f>SUM(G499)</f>
        <v>0</v>
      </c>
      <c r="H498" s="9"/>
      <c r="I498" s="7" t="e">
        <f t="shared" si="127"/>
        <v>#DIV/0!</v>
      </c>
    </row>
    <row r="499" spans="1:9" ht="31.5" hidden="1" x14ac:dyDescent="0.25">
      <c r="A499" s="2" t="s">
        <v>224</v>
      </c>
      <c r="B499" s="37"/>
      <c r="C499" s="127" t="s">
        <v>22</v>
      </c>
      <c r="D499" s="127" t="s">
        <v>57</v>
      </c>
      <c r="E499" s="31" t="s">
        <v>574</v>
      </c>
      <c r="F499" s="31">
        <v>400</v>
      </c>
      <c r="G499" s="9"/>
      <c r="H499" s="9">
        <v>0</v>
      </c>
      <c r="I499" s="7" t="e">
        <f t="shared" si="127"/>
        <v>#DIV/0!</v>
      </c>
    </row>
    <row r="500" spans="1:9" ht="31.5" hidden="1" x14ac:dyDescent="0.25">
      <c r="A500" s="126" t="s">
        <v>511</v>
      </c>
      <c r="B500" s="39"/>
      <c r="C500" s="127" t="s">
        <v>22</v>
      </c>
      <c r="D500" s="127" t="s">
        <v>57</v>
      </c>
      <c r="E500" s="31" t="s">
        <v>350</v>
      </c>
      <c r="F500" s="31"/>
      <c r="G500" s="9">
        <f>SUM(G501)</f>
        <v>0</v>
      </c>
      <c r="H500" s="9">
        <f t="shared" ref="H500" si="143">SUM(H501)</f>
        <v>0</v>
      </c>
      <c r="I500" s="7" t="e">
        <f t="shared" si="127"/>
        <v>#DIV/0!</v>
      </c>
    </row>
    <row r="501" spans="1:9" ht="31.5" hidden="1" x14ac:dyDescent="0.25">
      <c r="A501" s="102" t="s">
        <v>50</v>
      </c>
      <c r="B501" s="128"/>
      <c r="C501" s="118" t="s">
        <v>22</v>
      </c>
      <c r="D501" s="118" t="s">
        <v>57</v>
      </c>
      <c r="E501" s="116" t="s">
        <v>351</v>
      </c>
      <c r="F501" s="116"/>
      <c r="G501" s="108">
        <f>SUM(G502)</f>
        <v>0</v>
      </c>
      <c r="H501" s="9">
        <f t="shared" ref="H501:H502" si="144">SUM(H502)</f>
        <v>0</v>
      </c>
      <c r="I501" s="7" t="e">
        <f t="shared" si="127"/>
        <v>#DIV/0!</v>
      </c>
    </row>
    <row r="502" spans="1:9" hidden="1" x14ac:dyDescent="0.25">
      <c r="A502" s="129" t="s">
        <v>28</v>
      </c>
      <c r="B502" s="130"/>
      <c r="C502" s="118" t="s">
        <v>22</v>
      </c>
      <c r="D502" s="118" t="s">
        <v>57</v>
      </c>
      <c r="E502" s="116" t="s">
        <v>352</v>
      </c>
      <c r="F502" s="116"/>
      <c r="G502" s="108">
        <f>SUM(G503)</f>
        <v>0</v>
      </c>
      <c r="H502" s="9">
        <f t="shared" si="144"/>
        <v>0</v>
      </c>
      <c r="I502" s="7" t="e">
        <f t="shared" si="127"/>
        <v>#DIV/0!</v>
      </c>
    </row>
    <row r="503" spans="1:9" ht="31.5" hidden="1" x14ac:dyDescent="0.25">
      <c r="A503" s="131" t="s">
        <v>188</v>
      </c>
      <c r="B503" s="130"/>
      <c r="C503" s="118" t="s">
        <v>22</v>
      </c>
      <c r="D503" s="118" t="s">
        <v>57</v>
      </c>
      <c r="E503" s="116" t="s">
        <v>352</v>
      </c>
      <c r="F503" s="116">
        <v>600</v>
      </c>
      <c r="G503" s="108"/>
      <c r="H503" s="9"/>
      <c r="I503" s="7" t="e">
        <f t="shared" si="127"/>
        <v>#DIV/0!</v>
      </c>
    </row>
    <row r="504" spans="1:9" ht="19.5" customHeight="1" x14ac:dyDescent="0.25">
      <c r="A504" s="2" t="s">
        <v>211</v>
      </c>
      <c r="B504" s="4"/>
      <c r="C504" s="96" t="s">
        <v>137</v>
      </c>
      <c r="D504" s="96" t="s">
        <v>23</v>
      </c>
      <c r="E504" s="96"/>
      <c r="F504" s="96"/>
      <c r="G504" s="9">
        <f>SUM(G505)</f>
        <v>148001.69999999998</v>
      </c>
      <c r="H504" s="9">
        <f>SUM(H505)</f>
        <v>147437.9</v>
      </c>
      <c r="I504" s="7">
        <f t="shared" si="127"/>
        <v>99.619058429734267</v>
      </c>
    </row>
    <row r="505" spans="1:9" x14ac:dyDescent="0.25">
      <c r="A505" s="79" t="s">
        <v>155</v>
      </c>
      <c r="B505" s="4"/>
      <c r="C505" s="96" t="s">
        <v>137</v>
      </c>
      <c r="D505" s="96" t="s">
        <v>136</v>
      </c>
      <c r="E505" s="96"/>
      <c r="F505" s="96"/>
      <c r="G505" s="9">
        <f>SUM(G506,G513)+G509</f>
        <v>148001.69999999998</v>
      </c>
      <c r="H505" s="9">
        <f>SUM(H506,H513)</f>
        <v>147437.9</v>
      </c>
      <c r="I505" s="7">
        <f t="shared" si="127"/>
        <v>99.619058429734267</v>
      </c>
    </row>
    <row r="506" spans="1:9" ht="31.5" hidden="1" x14ac:dyDescent="0.25">
      <c r="A506" s="2" t="s">
        <v>412</v>
      </c>
      <c r="B506" s="4"/>
      <c r="C506" s="96" t="s">
        <v>137</v>
      </c>
      <c r="D506" s="96" t="s">
        <v>25</v>
      </c>
      <c r="E506" s="96" t="s">
        <v>243</v>
      </c>
      <c r="F506" s="96"/>
      <c r="G506" s="9">
        <f t="shared" ref="G506:H507" si="145">SUM(G507)</f>
        <v>0</v>
      </c>
      <c r="H506" s="9">
        <f t="shared" si="145"/>
        <v>0</v>
      </c>
      <c r="I506" s="7" t="e">
        <f t="shared" si="127"/>
        <v>#DIV/0!</v>
      </c>
    </row>
    <row r="507" spans="1:9" ht="31.5" hidden="1" x14ac:dyDescent="0.25">
      <c r="A507" s="2" t="s">
        <v>223</v>
      </c>
      <c r="B507" s="4"/>
      <c r="C507" s="96" t="s">
        <v>137</v>
      </c>
      <c r="D507" s="96" t="s">
        <v>25</v>
      </c>
      <c r="E507" s="96" t="s">
        <v>256</v>
      </c>
      <c r="F507" s="96"/>
      <c r="G507" s="9">
        <f t="shared" si="145"/>
        <v>0</v>
      </c>
      <c r="H507" s="9">
        <f t="shared" si="145"/>
        <v>0</v>
      </c>
      <c r="I507" s="7" t="e">
        <f t="shared" si="127"/>
        <v>#DIV/0!</v>
      </c>
    </row>
    <row r="508" spans="1:9" ht="31.5" hidden="1" x14ac:dyDescent="0.25">
      <c r="A508" s="2" t="s">
        <v>224</v>
      </c>
      <c r="B508" s="4"/>
      <c r="C508" s="96" t="s">
        <v>137</v>
      </c>
      <c r="D508" s="96" t="s">
        <v>25</v>
      </c>
      <c r="E508" s="96" t="s">
        <v>256</v>
      </c>
      <c r="F508" s="96" t="s">
        <v>205</v>
      </c>
      <c r="G508" s="9"/>
      <c r="H508" s="9"/>
      <c r="I508" s="7" t="e">
        <f t="shared" si="127"/>
        <v>#DIV/0!</v>
      </c>
    </row>
    <row r="509" spans="1:9" ht="31.5" hidden="1" x14ac:dyDescent="0.25">
      <c r="A509" s="95" t="s">
        <v>396</v>
      </c>
      <c r="B509" s="4"/>
      <c r="C509" s="96" t="s">
        <v>137</v>
      </c>
      <c r="D509" s="96" t="s">
        <v>25</v>
      </c>
      <c r="E509" s="4" t="s">
        <v>180</v>
      </c>
      <c r="F509" s="4"/>
      <c r="G509" s="7">
        <f t="shared" ref="G509:G510" si="146">SUM(G510)</f>
        <v>0</v>
      </c>
      <c r="H509" s="9"/>
      <c r="I509" s="7" t="e">
        <f t="shared" si="127"/>
        <v>#DIV/0!</v>
      </c>
    </row>
    <row r="510" spans="1:9" ht="47.25" hidden="1" x14ac:dyDescent="0.25">
      <c r="A510" s="95" t="s">
        <v>397</v>
      </c>
      <c r="B510" s="4"/>
      <c r="C510" s="96" t="s">
        <v>137</v>
      </c>
      <c r="D510" s="96" t="s">
        <v>25</v>
      </c>
      <c r="E510" s="4" t="s">
        <v>181</v>
      </c>
      <c r="F510" s="4"/>
      <c r="G510" s="7">
        <f t="shared" si="146"/>
        <v>0</v>
      </c>
      <c r="H510" s="9"/>
      <c r="I510" s="7" t="e">
        <f t="shared" si="127"/>
        <v>#DIV/0!</v>
      </c>
    </row>
    <row r="511" spans="1:9" ht="31.5" hidden="1" x14ac:dyDescent="0.25">
      <c r="A511" s="95" t="s">
        <v>343</v>
      </c>
      <c r="B511" s="4"/>
      <c r="C511" s="96" t="s">
        <v>137</v>
      </c>
      <c r="D511" s="96" t="s">
        <v>25</v>
      </c>
      <c r="E511" s="4" t="s">
        <v>182</v>
      </c>
      <c r="F511" s="4"/>
      <c r="G511" s="7">
        <f>SUM(G512:G512)</f>
        <v>0</v>
      </c>
      <c r="H511" s="9"/>
      <c r="I511" s="7" t="e">
        <f t="shared" si="127"/>
        <v>#DIV/0!</v>
      </c>
    </row>
    <row r="512" spans="1:9" ht="31.5" hidden="1" x14ac:dyDescent="0.25">
      <c r="A512" s="2" t="s">
        <v>40</v>
      </c>
      <c r="B512" s="4"/>
      <c r="C512" s="96" t="s">
        <v>137</v>
      </c>
      <c r="D512" s="96" t="s">
        <v>25</v>
      </c>
      <c r="E512" s="4" t="s">
        <v>182</v>
      </c>
      <c r="F512" s="4" t="s">
        <v>205</v>
      </c>
      <c r="G512" s="7"/>
      <c r="H512" s="9"/>
      <c r="I512" s="7" t="e">
        <f t="shared" si="127"/>
        <v>#DIV/0!</v>
      </c>
    </row>
    <row r="513" spans="1:9" ht="31.5" x14ac:dyDescent="0.25">
      <c r="A513" s="95" t="s">
        <v>424</v>
      </c>
      <c r="B513" s="22"/>
      <c r="C513" s="96" t="s">
        <v>137</v>
      </c>
      <c r="D513" s="96" t="s">
        <v>136</v>
      </c>
      <c r="E513" s="31" t="s">
        <v>212</v>
      </c>
      <c r="F513" s="31"/>
      <c r="G513" s="9">
        <f>SUM(G514)</f>
        <v>148001.69999999998</v>
      </c>
      <c r="H513" s="9">
        <f>SUM(H514)</f>
        <v>147437.9</v>
      </c>
      <c r="I513" s="7">
        <f t="shared" si="127"/>
        <v>99.619058429734267</v>
      </c>
    </row>
    <row r="514" spans="1:9" ht="31.5" x14ac:dyDescent="0.25">
      <c r="A514" s="95" t="s">
        <v>646</v>
      </c>
      <c r="B514" s="22"/>
      <c r="C514" s="96" t="s">
        <v>137</v>
      </c>
      <c r="D514" s="96" t="s">
        <v>136</v>
      </c>
      <c r="E514" s="31" t="s">
        <v>219</v>
      </c>
      <c r="F514" s="31"/>
      <c r="G514" s="9">
        <f>SUM(G515)</f>
        <v>148001.69999999998</v>
      </c>
      <c r="H514" s="9">
        <f t="shared" ref="H514" si="147">SUM(H515)</f>
        <v>147437.9</v>
      </c>
      <c r="I514" s="7">
        <f t="shared" si="127"/>
        <v>99.619058429734267</v>
      </c>
    </row>
    <row r="515" spans="1:9" ht="31.5" x14ac:dyDescent="0.25">
      <c r="A515" s="2" t="s">
        <v>296</v>
      </c>
      <c r="B515" s="4"/>
      <c r="C515" s="96" t="s">
        <v>137</v>
      </c>
      <c r="D515" s="96" t="s">
        <v>136</v>
      </c>
      <c r="E515" s="31" t="s">
        <v>257</v>
      </c>
      <c r="F515" s="31"/>
      <c r="G515" s="9">
        <f>SUM(G517)+G516</f>
        <v>148001.69999999998</v>
      </c>
      <c r="H515" s="9">
        <f t="shared" ref="H515" si="148">SUM(H517)+H516</f>
        <v>147437.9</v>
      </c>
      <c r="I515" s="7">
        <f t="shared" si="127"/>
        <v>99.619058429734267</v>
      </c>
    </row>
    <row r="516" spans="1:9" ht="31.5" x14ac:dyDescent="0.25">
      <c r="A516" s="2" t="s">
        <v>224</v>
      </c>
      <c r="B516" s="4"/>
      <c r="C516" s="96" t="s">
        <v>137</v>
      </c>
      <c r="D516" s="96" t="s">
        <v>136</v>
      </c>
      <c r="E516" s="31" t="s">
        <v>257</v>
      </c>
      <c r="F516" s="31">
        <v>400</v>
      </c>
      <c r="G516" s="9">
        <f>3515.3-2490</f>
        <v>1025.3000000000002</v>
      </c>
      <c r="H516" s="9">
        <v>70</v>
      </c>
      <c r="I516" s="7">
        <f t="shared" ref="I516:I570" si="149">H516/G516*100</f>
        <v>6.8272700672973752</v>
      </c>
    </row>
    <row r="517" spans="1:9" ht="31.5" x14ac:dyDescent="0.25">
      <c r="A517" s="2" t="s">
        <v>903</v>
      </c>
      <c r="B517" s="4"/>
      <c r="C517" s="96" t="s">
        <v>137</v>
      </c>
      <c r="D517" s="96" t="s">
        <v>136</v>
      </c>
      <c r="E517" s="31" t="s">
        <v>743</v>
      </c>
      <c r="F517" s="31"/>
      <c r="G517" s="9">
        <f>SUM(G518)</f>
        <v>146976.4</v>
      </c>
      <c r="H517" s="9">
        <f t="shared" ref="H517" si="150">SUM(H518)</f>
        <v>147367.9</v>
      </c>
      <c r="I517" s="7">
        <f t="shared" si="149"/>
        <v>100.26636929466228</v>
      </c>
    </row>
    <row r="518" spans="1:9" ht="31.5" x14ac:dyDescent="0.25">
      <c r="A518" s="2" t="s">
        <v>224</v>
      </c>
      <c r="B518" s="4"/>
      <c r="C518" s="96" t="s">
        <v>137</v>
      </c>
      <c r="D518" s="96" t="s">
        <v>136</v>
      </c>
      <c r="E518" s="31" t="s">
        <v>743</v>
      </c>
      <c r="F518" s="31">
        <v>400</v>
      </c>
      <c r="G518" s="9">
        <v>146976.4</v>
      </c>
      <c r="H518" s="9">
        <v>147367.9</v>
      </c>
      <c r="I518" s="7">
        <f t="shared" si="149"/>
        <v>100.26636929466228</v>
      </c>
    </row>
    <row r="519" spans="1:9" x14ac:dyDescent="0.25">
      <c r="A519" s="23" t="s">
        <v>647</v>
      </c>
      <c r="B519" s="24" t="s">
        <v>167</v>
      </c>
      <c r="C519" s="24"/>
      <c r="D519" s="24"/>
      <c r="E519" s="24"/>
      <c r="F519" s="24"/>
      <c r="G519" s="26">
        <f>SUM(G520+G553)+G549+G558+G543</f>
        <v>79311.399999999994</v>
      </c>
      <c r="H519" s="26">
        <f t="shared" ref="H519" si="151">SUM(H520+H553)+H549+H558+H543</f>
        <v>55434.799999999996</v>
      </c>
      <c r="I519" s="7">
        <f t="shared" si="149"/>
        <v>69.895122264895079</v>
      </c>
    </row>
    <row r="520" spans="1:9" x14ac:dyDescent="0.25">
      <c r="A520" s="95" t="s">
        <v>65</v>
      </c>
      <c r="B520" s="4"/>
      <c r="C520" s="96" t="s">
        <v>25</v>
      </c>
      <c r="D520" s="96"/>
      <c r="E520" s="96"/>
      <c r="F520" s="31"/>
      <c r="G520" s="9">
        <f>SUM(G521+G526+G530)</f>
        <v>62336.9</v>
      </c>
      <c r="H520" s="9">
        <f>SUM(H521+H526+H530)</f>
        <v>55220.1</v>
      </c>
      <c r="I520" s="7">
        <f t="shared" si="149"/>
        <v>88.583327050270384</v>
      </c>
    </row>
    <row r="521" spans="1:9" ht="31.5" x14ac:dyDescent="0.25">
      <c r="A521" s="95" t="s">
        <v>78</v>
      </c>
      <c r="B521" s="4"/>
      <c r="C521" s="96" t="s">
        <v>25</v>
      </c>
      <c r="D521" s="96" t="s">
        <v>57</v>
      </c>
      <c r="E521" s="31"/>
      <c r="F521" s="31"/>
      <c r="G521" s="9">
        <f t="shared" ref="G521:H521" si="152">SUM(G522)</f>
        <v>47413.2</v>
      </c>
      <c r="H521" s="9">
        <f t="shared" si="152"/>
        <v>47412.4</v>
      </c>
      <c r="I521" s="7">
        <f t="shared" si="149"/>
        <v>99.998312706166232</v>
      </c>
    </row>
    <row r="522" spans="1:9" ht="31.5" x14ac:dyDescent="0.25">
      <c r="A522" s="95" t="s">
        <v>395</v>
      </c>
      <c r="B522" s="4"/>
      <c r="C522" s="96" t="s">
        <v>25</v>
      </c>
      <c r="D522" s="96" t="s">
        <v>57</v>
      </c>
      <c r="E522" s="31" t="s">
        <v>159</v>
      </c>
      <c r="F522" s="31"/>
      <c r="G522" s="9">
        <f>SUM(G523)</f>
        <v>47413.2</v>
      </c>
      <c r="H522" s="9">
        <f>SUM(H523)</f>
        <v>47412.4</v>
      </c>
      <c r="I522" s="7">
        <f t="shared" si="149"/>
        <v>99.998312706166232</v>
      </c>
    </row>
    <row r="523" spans="1:9" x14ac:dyDescent="0.25">
      <c r="A523" s="95" t="s">
        <v>59</v>
      </c>
      <c r="B523" s="4"/>
      <c r="C523" s="96" t="s">
        <v>25</v>
      </c>
      <c r="D523" s="96" t="s">
        <v>57</v>
      </c>
      <c r="E523" s="96" t="s">
        <v>160</v>
      </c>
      <c r="F523" s="96"/>
      <c r="G523" s="9">
        <f>SUM(G524:G525)</f>
        <v>47413.2</v>
      </c>
      <c r="H523" s="9">
        <f>SUM(H524:H525)</f>
        <v>47412.4</v>
      </c>
      <c r="I523" s="7">
        <f t="shared" si="149"/>
        <v>99.998312706166232</v>
      </c>
    </row>
    <row r="524" spans="1:9" ht="47.25" x14ac:dyDescent="0.25">
      <c r="A524" s="2" t="s">
        <v>39</v>
      </c>
      <c r="B524" s="4"/>
      <c r="C524" s="96" t="s">
        <v>25</v>
      </c>
      <c r="D524" s="96" t="s">
        <v>57</v>
      </c>
      <c r="E524" s="96" t="s">
        <v>160</v>
      </c>
      <c r="F524" s="96" t="s">
        <v>67</v>
      </c>
      <c r="G524" s="9">
        <v>47397.7</v>
      </c>
      <c r="H524" s="9">
        <v>47396.9</v>
      </c>
      <c r="I524" s="7">
        <f t="shared" si="149"/>
        <v>99.99831215438725</v>
      </c>
    </row>
    <row r="525" spans="1:9" ht="31.5" x14ac:dyDescent="0.25">
      <c r="A525" s="95" t="s">
        <v>40</v>
      </c>
      <c r="B525" s="4"/>
      <c r="C525" s="96" t="s">
        <v>25</v>
      </c>
      <c r="D525" s="96" t="s">
        <v>57</v>
      </c>
      <c r="E525" s="96" t="s">
        <v>160</v>
      </c>
      <c r="F525" s="96" t="s">
        <v>69</v>
      </c>
      <c r="G525" s="9">
        <v>15.5</v>
      </c>
      <c r="H525" s="9">
        <v>15.5</v>
      </c>
      <c r="I525" s="7">
        <f t="shared" si="149"/>
        <v>100</v>
      </c>
    </row>
    <row r="526" spans="1:9" x14ac:dyDescent="0.25">
      <c r="A526" s="95" t="s">
        <v>114</v>
      </c>
      <c r="B526" s="4"/>
      <c r="C526" s="96" t="s">
        <v>25</v>
      </c>
      <c r="D526" s="96" t="s">
        <v>137</v>
      </c>
      <c r="E526" s="96"/>
      <c r="F526" s="31"/>
      <c r="G526" s="9">
        <f t="shared" ref="G526:H528" si="153">SUM(G527)</f>
        <v>1707.8</v>
      </c>
      <c r="H526" s="9">
        <f t="shared" si="153"/>
        <v>0</v>
      </c>
      <c r="I526" s="7">
        <f t="shared" si="149"/>
        <v>0</v>
      </c>
    </row>
    <row r="527" spans="1:9" x14ac:dyDescent="0.25">
      <c r="A527" s="95" t="s">
        <v>648</v>
      </c>
      <c r="B527" s="4"/>
      <c r="C527" s="96" t="s">
        <v>25</v>
      </c>
      <c r="D527" s="96" t="s">
        <v>137</v>
      </c>
      <c r="E527" s="96" t="s">
        <v>158</v>
      </c>
      <c r="F527" s="31"/>
      <c r="G527" s="9">
        <f t="shared" si="153"/>
        <v>1707.8</v>
      </c>
      <c r="H527" s="9">
        <f t="shared" si="153"/>
        <v>0</v>
      </c>
      <c r="I527" s="7">
        <f t="shared" si="149"/>
        <v>0</v>
      </c>
    </row>
    <row r="528" spans="1:9" x14ac:dyDescent="0.25">
      <c r="A528" s="95" t="s">
        <v>614</v>
      </c>
      <c r="B528" s="4"/>
      <c r="C528" s="96" t="s">
        <v>25</v>
      </c>
      <c r="D528" s="96" t="s">
        <v>137</v>
      </c>
      <c r="E528" s="96" t="s">
        <v>161</v>
      </c>
      <c r="F528" s="31"/>
      <c r="G528" s="9">
        <f t="shared" si="153"/>
        <v>1707.8</v>
      </c>
      <c r="H528" s="9">
        <f t="shared" si="153"/>
        <v>0</v>
      </c>
      <c r="I528" s="7">
        <f t="shared" si="149"/>
        <v>0</v>
      </c>
    </row>
    <row r="529" spans="1:9" x14ac:dyDescent="0.25">
      <c r="A529" s="95" t="s">
        <v>17</v>
      </c>
      <c r="B529" s="4"/>
      <c r="C529" s="96" t="s">
        <v>25</v>
      </c>
      <c r="D529" s="96" t="s">
        <v>137</v>
      </c>
      <c r="E529" s="96" t="s">
        <v>161</v>
      </c>
      <c r="F529" s="31">
        <v>800</v>
      </c>
      <c r="G529" s="9">
        <v>1707.8</v>
      </c>
      <c r="H529" s="9"/>
      <c r="I529" s="7">
        <f t="shared" si="149"/>
        <v>0</v>
      </c>
    </row>
    <row r="530" spans="1:9" x14ac:dyDescent="0.25">
      <c r="A530" s="95" t="s">
        <v>71</v>
      </c>
      <c r="B530" s="4"/>
      <c r="C530" s="96" t="s">
        <v>25</v>
      </c>
      <c r="D530" s="96" t="s">
        <v>72</v>
      </c>
      <c r="E530" s="96"/>
      <c r="F530" s="31"/>
      <c r="G530" s="9">
        <f>SUM(G531)+G540</f>
        <v>13215.9</v>
      </c>
      <c r="H530" s="9">
        <f t="shared" ref="H530" si="154">SUM(H531)+H540</f>
        <v>7807.7</v>
      </c>
      <c r="I530" s="7">
        <f t="shared" si="149"/>
        <v>59.078080191284741</v>
      </c>
    </row>
    <row r="531" spans="1:9" ht="31.5" x14ac:dyDescent="0.25">
      <c r="A531" s="95" t="s">
        <v>395</v>
      </c>
      <c r="B531" s="4"/>
      <c r="C531" s="96" t="s">
        <v>25</v>
      </c>
      <c r="D531" s="96" t="s">
        <v>72</v>
      </c>
      <c r="E531" s="31" t="s">
        <v>159</v>
      </c>
      <c r="F531" s="31"/>
      <c r="G531" s="9">
        <f>SUM(G532+G535+G537)</f>
        <v>11317.699999999999</v>
      </c>
      <c r="H531" s="9">
        <f>SUM(H532+H535+H537)</f>
        <v>7807.7</v>
      </c>
      <c r="I531" s="7">
        <f t="shared" si="149"/>
        <v>68.986631559415784</v>
      </c>
    </row>
    <row r="532" spans="1:9" x14ac:dyDescent="0.25">
      <c r="A532" s="95" t="s">
        <v>73</v>
      </c>
      <c r="B532" s="4"/>
      <c r="C532" s="96" t="s">
        <v>25</v>
      </c>
      <c r="D532" s="96" t="s">
        <v>72</v>
      </c>
      <c r="E532" s="31" t="s">
        <v>162</v>
      </c>
      <c r="F532" s="31"/>
      <c r="G532" s="9">
        <f>SUM(G533:G534)</f>
        <v>172.6</v>
      </c>
      <c r="H532" s="9">
        <f>SUM(H533:H534)</f>
        <v>162.1</v>
      </c>
      <c r="I532" s="7">
        <f t="shared" si="149"/>
        <v>93.916570104287374</v>
      </c>
    </row>
    <row r="533" spans="1:9" ht="31.5" x14ac:dyDescent="0.25">
      <c r="A533" s="95" t="s">
        <v>40</v>
      </c>
      <c r="B533" s="4"/>
      <c r="C533" s="96" t="s">
        <v>25</v>
      </c>
      <c r="D533" s="96" t="s">
        <v>72</v>
      </c>
      <c r="E533" s="31" t="s">
        <v>162</v>
      </c>
      <c r="F533" s="31">
        <v>200</v>
      </c>
      <c r="G533" s="9">
        <v>171.2</v>
      </c>
      <c r="H533" s="9">
        <v>160.69999999999999</v>
      </c>
      <c r="I533" s="7">
        <f t="shared" si="149"/>
        <v>93.866822429906534</v>
      </c>
    </row>
    <row r="534" spans="1:9" ht="13.5" customHeight="1" x14ac:dyDescent="0.25">
      <c r="A534" s="95" t="s">
        <v>17</v>
      </c>
      <c r="B534" s="4"/>
      <c r="C534" s="96" t="s">
        <v>25</v>
      </c>
      <c r="D534" s="96" t="s">
        <v>72</v>
      </c>
      <c r="E534" s="31" t="s">
        <v>162</v>
      </c>
      <c r="F534" s="31">
        <v>800</v>
      </c>
      <c r="G534" s="9">
        <v>1.4</v>
      </c>
      <c r="H534" s="9">
        <v>1.4</v>
      </c>
      <c r="I534" s="7">
        <f t="shared" si="149"/>
        <v>100</v>
      </c>
    </row>
    <row r="535" spans="1:9" ht="31.5" x14ac:dyDescent="0.25">
      <c r="A535" s="95" t="s">
        <v>75</v>
      </c>
      <c r="B535" s="4"/>
      <c r="C535" s="96" t="s">
        <v>25</v>
      </c>
      <c r="D535" s="96" t="s">
        <v>72</v>
      </c>
      <c r="E535" s="31" t="s">
        <v>163</v>
      </c>
      <c r="F535" s="31"/>
      <c r="G535" s="9">
        <f>SUM(G536)</f>
        <v>204.2</v>
      </c>
      <c r="H535" s="9">
        <f>SUM(H536)</f>
        <v>204.1</v>
      </c>
      <c r="I535" s="7">
        <f t="shared" si="149"/>
        <v>99.951028403525953</v>
      </c>
    </row>
    <row r="536" spans="1:9" ht="31.5" x14ac:dyDescent="0.25">
      <c r="A536" s="95" t="s">
        <v>40</v>
      </c>
      <c r="B536" s="4"/>
      <c r="C536" s="96" t="s">
        <v>25</v>
      </c>
      <c r="D536" s="96" t="s">
        <v>72</v>
      </c>
      <c r="E536" s="31" t="s">
        <v>163</v>
      </c>
      <c r="F536" s="31">
        <v>200</v>
      </c>
      <c r="G536" s="9">
        <v>204.2</v>
      </c>
      <c r="H536" s="9">
        <v>204.1</v>
      </c>
      <c r="I536" s="7">
        <f t="shared" si="149"/>
        <v>99.951028403525953</v>
      </c>
    </row>
    <row r="537" spans="1:9" ht="31.5" x14ac:dyDescent="0.25">
      <c r="A537" s="95" t="s">
        <v>76</v>
      </c>
      <c r="B537" s="4"/>
      <c r="C537" s="96" t="s">
        <v>25</v>
      </c>
      <c r="D537" s="96" t="s">
        <v>72</v>
      </c>
      <c r="E537" s="31" t="s">
        <v>164</v>
      </c>
      <c r="F537" s="31"/>
      <c r="G537" s="9">
        <f>SUM(G538:G539)</f>
        <v>10940.9</v>
      </c>
      <c r="H537" s="9">
        <f>SUM(H538:H539)</f>
        <v>7441.5</v>
      </c>
      <c r="I537" s="7">
        <f t="shared" si="149"/>
        <v>68.015428346845326</v>
      </c>
    </row>
    <row r="538" spans="1:9" ht="31.5" x14ac:dyDescent="0.25">
      <c r="A538" s="95" t="s">
        <v>40</v>
      </c>
      <c r="B538" s="4"/>
      <c r="C538" s="96" t="s">
        <v>25</v>
      </c>
      <c r="D538" s="96" t="s">
        <v>72</v>
      </c>
      <c r="E538" s="31" t="s">
        <v>164</v>
      </c>
      <c r="F538" s="31">
        <v>200</v>
      </c>
      <c r="G538" s="9">
        <v>10940.9</v>
      </c>
      <c r="H538" s="9">
        <v>7441.5</v>
      </c>
      <c r="I538" s="7">
        <f t="shared" si="149"/>
        <v>68.015428346845326</v>
      </c>
    </row>
    <row r="539" spans="1:9" ht="21.75" hidden="1" customHeight="1" x14ac:dyDescent="0.25">
      <c r="A539" s="95" t="s">
        <v>17</v>
      </c>
      <c r="B539" s="4"/>
      <c r="C539" s="96" t="s">
        <v>25</v>
      </c>
      <c r="D539" s="96" t="s">
        <v>72</v>
      </c>
      <c r="E539" s="31" t="s">
        <v>164</v>
      </c>
      <c r="F539" s="31">
        <v>800</v>
      </c>
      <c r="G539" s="9"/>
      <c r="H539" s="9"/>
      <c r="I539" s="7" t="e">
        <f t="shared" si="149"/>
        <v>#DIV/0!</v>
      </c>
    </row>
    <row r="540" spans="1:9" x14ac:dyDescent="0.25">
      <c r="A540" s="95" t="s">
        <v>648</v>
      </c>
      <c r="B540" s="4"/>
      <c r="C540" s="96" t="s">
        <v>25</v>
      </c>
      <c r="D540" s="96" t="s">
        <v>72</v>
      </c>
      <c r="E540" s="96" t="s">
        <v>158</v>
      </c>
      <c r="F540" s="31"/>
      <c r="G540" s="9">
        <f t="shared" ref="G540:H541" si="155">SUM(G541)</f>
        <v>1898.2</v>
      </c>
      <c r="H540" s="9">
        <f t="shared" si="155"/>
        <v>0</v>
      </c>
      <c r="I540" s="7">
        <f t="shared" si="149"/>
        <v>0</v>
      </c>
    </row>
    <row r="541" spans="1:9" ht="47.25" x14ac:dyDescent="0.25">
      <c r="A541" s="95" t="s">
        <v>595</v>
      </c>
      <c r="B541" s="4"/>
      <c r="C541" s="96" t="s">
        <v>25</v>
      </c>
      <c r="D541" s="96" t="s">
        <v>72</v>
      </c>
      <c r="E541" s="96" t="s">
        <v>165</v>
      </c>
      <c r="F541" s="31"/>
      <c r="G541" s="9">
        <f t="shared" si="155"/>
        <v>1898.2</v>
      </c>
      <c r="H541" s="9">
        <f t="shared" si="155"/>
        <v>0</v>
      </c>
      <c r="I541" s="7">
        <f t="shared" si="149"/>
        <v>0</v>
      </c>
    </row>
    <row r="542" spans="1:9" x14ac:dyDescent="0.25">
      <c r="A542" s="95" t="s">
        <v>17</v>
      </c>
      <c r="B542" s="4"/>
      <c r="C542" s="96" t="s">
        <v>25</v>
      </c>
      <c r="D542" s="96" t="s">
        <v>72</v>
      </c>
      <c r="E542" s="96" t="s">
        <v>165</v>
      </c>
      <c r="F542" s="31">
        <v>800</v>
      </c>
      <c r="G542" s="9">
        <v>1898.2</v>
      </c>
      <c r="H542" s="9">
        <v>0</v>
      </c>
      <c r="I542" s="7">
        <f t="shared" si="149"/>
        <v>0</v>
      </c>
    </row>
    <row r="543" spans="1:9" x14ac:dyDescent="0.25">
      <c r="A543" s="95" t="s">
        <v>640</v>
      </c>
      <c r="B543" s="22"/>
      <c r="C543" s="96" t="s">
        <v>57</v>
      </c>
      <c r="D543" s="96"/>
      <c r="E543" s="96"/>
      <c r="F543" s="31"/>
      <c r="G543" s="9">
        <f>SUM(G544)</f>
        <v>16759.8</v>
      </c>
      <c r="H543" s="9">
        <f t="shared" ref="H543" si="156">SUM(H544)</f>
        <v>0</v>
      </c>
      <c r="I543" s="7">
        <f t="shared" si="149"/>
        <v>0</v>
      </c>
    </row>
    <row r="544" spans="1:9" x14ac:dyDescent="0.25">
      <c r="A544" s="95" t="s">
        <v>145</v>
      </c>
      <c r="B544" s="22"/>
      <c r="C544" s="96" t="s">
        <v>57</v>
      </c>
      <c r="D544" s="96" t="s">
        <v>136</v>
      </c>
      <c r="E544" s="96"/>
      <c r="F544" s="31"/>
      <c r="G544" s="9">
        <f>SUM(G545)</f>
        <v>16759.8</v>
      </c>
      <c r="H544" s="9">
        <f t="shared" ref="H544" si="157">SUM(H545)</f>
        <v>0</v>
      </c>
      <c r="I544" s="7">
        <f t="shared" si="149"/>
        <v>0</v>
      </c>
    </row>
    <row r="545" spans="1:9" x14ac:dyDescent="0.25">
      <c r="A545" s="95" t="s">
        <v>648</v>
      </c>
      <c r="B545" s="22"/>
      <c r="C545" s="96" t="s">
        <v>57</v>
      </c>
      <c r="D545" s="96" t="s">
        <v>136</v>
      </c>
      <c r="E545" s="96" t="s">
        <v>158</v>
      </c>
      <c r="F545" s="31"/>
      <c r="G545" s="9">
        <f>SUM(G546)</f>
        <v>16759.8</v>
      </c>
      <c r="H545" s="9">
        <f t="shared" ref="H545" si="158">SUM(H546)</f>
        <v>0</v>
      </c>
      <c r="I545" s="7">
        <f t="shared" si="149"/>
        <v>0</v>
      </c>
    </row>
    <row r="546" spans="1:9" x14ac:dyDescent="0.25">
      <c r="A546" s="95" t="s">
        <v>724</v>
      </c>
      <c r="B546" s="22"/>
      <c r="C546" s="96" t="s">
        <v>57</v>
      </c>
      <c r="D546" s="96" t="s">
        <v>136</v>
      </c>
      <c r="E546" s="96" t="s">
        <v>723</v>
      </c>
      <c r="F546" s="31"/>
      <c r="G546" s="9">
        <f>SUM(G547)</f>
        <v>16759.8</v>
      </c>
      <c r="H546" s="9">
        <f t="shared" ref="H546" si="159">SUM(H547)</f>
        <v>0</v>
      </c>
      <c r="I546" s="7">
        <f t="shared" si="149"/>
        <v>0</v>
      </c>
    </row>
    <row r="547" spans="1:9" x14ac:dyDescent="0.25">
      <c r="A547" s="95" t="s">
        <v>17</v>
      </c>
      <c r="B547" s="22"/>
      <c r="C547" s="96" t="s">
        <v>57</v>
      </c>
      <c r="D547" s="96" t="s">
        <v>136</v>
      </c>
      <c r="E547" s="96" t="s">
        <v>723</v>
      </c>
      <c r="F547" s="31">
        <v>800</v>
      </c>
      <c r="G547" s="9">
        <v>16759.8</v>
      </c>
      <c r="H547" s="9">
        <v>0</v>
      </c>
      <c r="I547" s="7">
        <f t="shared" si="149"/>
        <v>0</v>
      </c>
    </row>
    <row r="548" spans="1:9" x14ac:dyDescent="0.25">
      <c r="A548" s="95" t="s">
        <v>85</v>
      </c>
      <c r="B548" s="22"/>
      <c r="C548" s="96" t="s">
        <v>86</v>
      </c>
      <c r="D548" s="96"/>
      <c r="E548" s="96"/>
      <c r="F548" s="31"/>
      <c r="G548" s="9">
        <f>SUM(G549)</f>
        <v>214.7</v>
      </c>
      <c r="H548" s="9"/>
      <c r="I548" s="7">
        <f t="shared" si="149"/>
        <v>0</v>
      </c>
    </row>
    <row r="549" spans="1:9" x14ac:dyDescent="0.25">
      <c r="A549" s="2" t="s">
        <v>649</v>
      </c>
      <c r="B549" s="22"/>
      <c r="C549" s="96" t="s">
        <v>86</v>
      </c>
      <c r="D549" s="96" t="s">
        <v>136</v>
      </c>
      <c r="E549" s="96"/>
      <c r="F549" s="31"/>
      <c r="G549" s="9">
        <f>SUM(G550)</f>
        <v>214.7</v>
      </c>
      <c r="H549" s="9">
        <f t="shared" ref="H549:H551" si="160">SUM(H550)</f>
        <v>214.7</v>
      </c>
      <c r="I549" s="7">
        <f t="shared" si="149"/>
        <v>100</v>
      </c>
    </row>
    <row r="550" spans="1:9" ht="31.5" x14ac:dyDescent="0.25">
      <c r="A550" s="95" t="s">
        <v>395</v>
      </c>
      <c r="B550" s="22"/>
      <c r="C550" s="96" t="s">
        <v>86</v>
      </c>
      <c r="D550" s="96" t="s">
        <v>136</v>
      </c>
      <c r="E550" s="31" t="s">
        <v>159</v>
      </c>
      <c r="F550" s="31"/>
      <c r="G550" s="9">
        <f>SUM(G551)</f>
        <v>214.7</v>
      </c>
      <c r="H550" s="9">
        <f t="shared" si="160"/>
        <v>214.7</v>
      </c>
      <c r="I550" s="7">
        <f t="shared" si="149"/>
        <v>100</v>
      </c>
    </row>
    <row r="551" spans="1:9" ht="31.5" x14ac:dyDescent="0.25">
      <c r="A551" s="95" t="s">
        <v>76</v>
      </c>
      <c r="B551" s="22"/>
      <c r="C551" s="96" t="s">
        <v>86</v>
      </c>
      <c r="D551" s="96" t="s">
        <v>136</v>
      </c>
      <c r="E551" s="31" t="s">
        <v>164</v>
      </c>
      <c r="F551" s="31"/>
      <c r="G551" s="9">
        <f>SUM(G552)</f>
        <v>214.7</v>
      </c>
      <c r="H551" s="9">
        <f t="shared" si="160"/>
        <v>214.7</v>
      </c>
      <c r="I551" s="7">
        <f t="shared" si="149"/>
        <v>100</v>
      </c>
    </row>
    <row r="552" spans="1:9" ht="31.5" x14ac:dyDescent="0.25">
      <c r="A552" s="95" t="s">
        <v>40</v>
      </c>
      <c r="B552" s="22"/>
      <c r="C552" s="96" t="s">
        <v>86</v>
      </c>
      <c r="D552" s="96" t="s">
        <v>136</v>
      </c>
      <c r="E552" s="31" t="s">
        <v>164</v>
      </c>
      <c r="F552" s="31">
        <v>200</v>
      </c>
      <c r="G552" s="9">
        <v>214.7</v>
      </c>
      <c r="H552" s="9">
        <v>214.7</v>
      </c>
      <c r="I552" s="7">
        <f t="shared" si="149"/>
        <v>100</v>
      </c>
    </row>
    <row r="553" spans="1:9" hidden="1" x14ac:dyDescent="0.25">
      <c r="A553" s="95" t="s">
        <v>21</v>
      </c>
      <c r="B553" s="4"/>
      <c r="C553" s="96" t="s">
        <v>22</v>
      </c>
      <c r="D553" s="96"/>
      <c r="E553" s="31"/>
      <c r="F553" s="31"/>
      <c r="G553" s="9">
        <f t="shared" ref="G553:H556" si="161">SUM(G554)</f>
        <v>0</v>
      </c>
      <c r="H553" s="9">
        <f t="shared" si="161"/>
        <v>0</v>
      </c>
      <c r="I553" s="7"/>
    </row>
    <row r="554" spans="1:9" hidden="1" x14ac:dyDescent="0.25">
      <c r="A554" s="95" t="s">
        <v>56</v>
      </c>
      <c r="B554" s="4"/>
      <c r="C554" s="96" t="s">
        <v>22</v>
      </c>
      <c r="D554" s="96" t="s">
        <v>57</v>
      </c>
      <c r="E554" s="31"/>
      <c r="F554" s="31"/>
      <c r="G554" s="9">
        <f t="shared" si="161"/>
        <v>0</v>
      </c>
      <c r="H554" s="9">
        <f t="shared" si="161"/>
        <v>0</v>
      </c>
      <c r="I554" s="7"/>
    </row>
    <row r="555" spans="1:9" hidden="1" x14ac:dyDescent="0.25">
      <c r="A555" s="95" t="s">
        <v>648</v>
      </c>
      <c r="B555" s="4"/>
      <c r="C555" s="96" t="s">
        <v>22</v>
      </c>
      <c r="D555" s="96" t="s">
        <v>57</v>
      </c>
      <c r="E555" s="96" t="s">
        <v>158</v>
      </c>
      <c r="F555" s="31"/>
      <c r="G555" s="9">
        <f t="shared" si="161"/>
        <v>0</v>
      </c>
      <c r="H555" s="9">
        <f t="shared" si="161"/>
        <v>0</v>
      </c>
      <c r="I555" s="7"/>
    </row>
    <row r="556" spans="1:9" ht="31.5" hidden="1" x14ac:dyDescent="0.25">
      <c r="A556" s="95" t="s">
        <v>594</v>
      </c>
      <c r="B556" s="4"/>
      <c r="C556" s="96" t="s">
        <v>22</v>
      </c>
      <c r="D556" s="96" t="s">
        <v>57</v>
      </c>
      <c r="E556" s="31" t="s">
        <v>166</v>
      </c>
      <c r="F556" s="31"/>
      <c r="G556" s="9">
        <f t="shared" si="161"/>
        <v>0</v>
      </c>
      <c r="H556" s="9">
        <f t="shared" si="161"/>
        <v>0</v>
      </c>
      <c r="I556" s="7"/>
    </row>
    <row r="557" spans="1:9" ht="21.75" hidden="1" customHeight="1" x14ac:dyDescent="0.25">
      <c r="A557" s="95" t="s">
        <v>17</v>
      </c>
      <c r="B557" s="4"/>
      <c r="C557" s="96" t="s">
        <v>22</v>
      </c>
      <c r="D557" s="96" t="s">
        <v>57</v>
      </c>
      <c r="E557" s="31" t="s">
        <v>166</v>
      </c>
      <c r="F557" s="31">
        <v>800</v>
      </c>
      <c r="G557" s="9">
        <v>0</v>
      </c>
      <c r="H557" s="9">
        <v>0</v>
      </c>
      <c r="I557" s="7"/>
    </row>
    <row r="558" spans="1:9" hidden="1" x14ac:dyDescent="0.25">
      <c r="A558" s="95" t="s">
        <v>539</v>
      </c>
      <c r="B558" s="4"/>
      <c r="C558" s="96" t="s">
        <v>72</v>
      </c>
      <c r="D558" s="96"/>
      <c r="E558" s="31"/>
      <c r="F558" s="31"/>
      <c r="G558" s="9">
        <f>SUM(G559)</f>
        <v>0</v>
      </c>
      <c r="H558" s="9">
        <f t="shared" ref="H558:H561" si="162">SUM(H559)</f>
        <v>0</v>
      </c>
      <c r="I558" s="7" t="e">
        <f t="shared" si="149"/>
        <v>#DIV/0!</v>
      </c>
    </row>
    <row r="559" spans="1:9" hidden="1" x14ac:dyDescent="0.25">
      <c r="A559" s="95" t="s">
        <v>650</v>
      </c>
      <c r="B559" s="4"/>
      <c r="C559" s="96" t="s">
        <v>72</v>
      </c>
      <c r="D559" s="96" t="s">
        <v>25</v>
      </c>
      <c r="E559" s="31"/>
      <c r="F559" s="31"/>
      <c r="G559" s="9">
        <f>SUM(G560)</f>
        <v>0</v>
      </c>
      <c r="H559" s="9">
        <f t="shared" si="162"/>
        <v>0</v>
      </c>
      <c r="I559" s="7" t="e">
        <f t="shared" si="149"/>
        <v>#DIV/0!</v>
      </c>
    </row>
    <row r="560" spans="1:9" ht="31.5" hidden="1" x14ac:dyDescent="0.25">
      <c r="A560" s="95" t="s">
        <v>651</v>
      </c>
      <c r="B560" s="4"/>
      <c r="C560" s="96" t="s">
        <v>72</v>
      </c>
      <c r="D560" s="96" t="s">
        <v>25</v>
      </c>
      <c r="E560" s="31" t="s">
        <v>159</v>
      </c>
      <c r="F560" s="31"/>
      <c r="G560" s="9">
        <f>SUM(G561)</f>
        <v>0</v>
      </c>
      <c r="H560" s="9">
        <f t="shared" si="162"/>
        <v>0</v>
      </c>
      <c r="I560" s="7" t="e">
        <f t="shared" si="149"/>
        <v>#DIV/0!</v>
      </c>
    </row>
    <row r="561" spans="1:9" hidden="1" x14ac:dyDescent="0.25">
      <c r="A561" s="95" t="s">
        <v>540</v>
      </c>
      <c r="B561" s="4"/>
      <c r="C561" s="96" t="s">
        <v>72</v>
      </c>
      <c r="D561" s="96" t="s">
        <v>25</v>
      </c>
      <c r="E561" s="31" t="s">
        <v>541</v>
      </c>
      <c r="F561" s="31"/>
      <c r="G561" s="9">
        <f>SUM(G562)</f>
        <v>0</v>
      </c>
      <c r="H561" s="9">
        <f t="shared" si="162"/>
        <v>0</v>
      </c>
      <c r="I561" s="7" t="e">
        <f t="shared" si="149"/>
        <v>#DIV/0!</v>
      </c>
    </row>
    <row r="562" spans="1:9" hidden="1" x14ac:dyDescent="0.25">
      <c r="A562" s="95" t="s">
        <v>542</v>
      </c>
      <c r="B562" s="4"/>
      <c r="C562" s="96" t="s">
        <v>72</v>
      </c>
      <c r="D562" s="96" t="s">
        <v>25</v>
      </c>
      <c r="E562" s="31" t="s">
        <v>541</v>
      </c>
      <c r="F562" s="31">
        <v>700</v>
      </c>
      <c r="G562" s="9"/>
      <c r="H562" s="9"/>
      <c r="I562" s="7" t="e">
        <f t="shared" si="149"/>
        <v>#DIV/0!</v>
      </c>
    </row>
    <row r="563" spans="1:9" ht="31.5" x14ac:dyDescent="0.25">
      <c r="A563" s="23" t="s">
        <v>652</v>
      </c>
      <c r="B563" s="38" t="s">
        <v>6</v>
      </c>
      <c r="C563" s="29"/>
      <c r="D563" s="29"/>
      <c r="E563" s="29"/>
      <c r="F563" s="29"/>
      <c r="G563" s="10">
        <f>SUM(G564+G587)</f>
        <v>889258.79999999993</v>
      </c>
      <c r="H563" s="10">
        <f>SUM(H564+H587)</f>
        <v>885068</v>
      </c>
      <c r="I563" s="7">
        <f t="shared" si="149"/>
        <v>99.528731118545025</v>
      </c>
    </row>
    <row r="564" spans="1:9" x14ac:dyDescent="0.25">
      <c r="A564" s="95" t="s">
        <v>85</v>
      </c>
      <c r="B564" s="4"/>
      <c r="C564" s="4" t="s">
        <v>86</v>
      </c>
      <c r="D564" s="4"/>
      <c r="E564" s="4"/>
      <c r="F564" s="4"/>
      <c r="G564" s="7">
        <f>SUM(G580)+G565</f>
        <v>40</v>
      </c>
      <c r="H564" s="7">
        <f>SUM(H580)+H565</f>
        <v>40</v>
      </c>
      <c r="I564" s="7">
        <f t="shared" si="149"/>
        <v>100</v>
      </c>
    </row>
    <row r="565" spans="1:9" x14ac:dyDescent="0.25">
      <c r="A565" s="2" t="s">
        <v>529</v>
      </c>
      <c r="B565" s="22"/>
      <c r="C565" s="96" t="s">
        <v>86</v>
      </c>
      <c r="D565" s="96" t="s">
        <v>136</v>
      </c>
      <c r="E565" s="4"/>
      <c r="F565" s="4"/>
      <c r="G565" s="7">
        <f>SUM(G566+G571)</f>
        <v>40</v>
      </c>
      <c r="H565" s="7">
        <f t="shared" ref="H565" si="163">SUM(H566+H571)</f>
        <v>40</v>
      </c>
      <c r="I565" s="7">
        <f t="shared" si="149"/>
        <v>100</v>
      </c>
    </row>
    <row r="566" spans="1:9" ht="31.5" x14ac:dyDescent="0.25">
      <c r="A566" s="95" t="s">
        <v>349</v>
      </c>
      <c r="B566" s="96"/>
      <c r="C566" s="96" t="s">
        <v>86</v>
      </c>
      <c r="D566" s="96" t="s">
        <v>136</v>
      </c>
      <c r="E566" s="96" t="s">
        <v>292</v>
      </c>
      <c r="F566" s="4"/>
      <c r="G566" s="7">
        <f>SUM(G567)</f>
        <v>40</v>
      </c>
      <c r="H566" s="7">
        <f t="shared" ref="H566:H567" si="164">SUM(H567)</f>
        <v>40</v>
      </c>
      <c r="I566" s="7">
        <f t="shared" si="149"/>
        <v>100</v>
      </c>
    </row>
    <row r="567" spans="1:9" x14ac:dyDescent="0.25">
      <c r="A567" s="98" t="s">
        <v>762</v>
      </c>
      <c r="B567" s="96"/>
      <c r="C567" s="96" t="s">
        <v>86</v>
      </c>
      <c r="D567" s="96" t="s">
        <v>136</v>
      </c>
      <c r="E567" s="96" t="s">
        <v>297</v>
      </c>
      <c r="F567" s="4"/>
      <c r="G567" s="7">
        <f>SUM(G568)</f>
        <v>40</v>
      </c>
      <c r="H567" s="7">
        <f t="shared" si="164"/>
        <v>40</v>
      </c>
      <c r="I567" s="7">
        <f t="shared" si="149"/>
        <v>100</v>
      </c>
    </row>
    <row r="568" spans="1:9" ht="31.5" x14ac:dyDescent="0.25">
      <c r="A568" s="98" t="s">
        <v>848</v>
      </c>
      <c r="B568" s="99"/>
      <c r="C568" s="99" t="s">
        <v>86</v>
      </c>
      <c r="D568" s="99" t="s">
        <v>136</v>
      </c>
      <c r="E568" s="31" t="s">
        <v>800</v>
      </c>
      <c r="F568" s="4"/>
      <c r="G568" s="7">
        <f>SUM(G569)</f>
        <v>40</v>
      </c>
      <c r="H568" s="7">
        <f t="shared" ref="H568" si="165">SUM(H569)</f>
        <v>40</v>
      </c>
      <c r="I568" s="7">
        <f t="shared" si="149"/>
        <v>100</v>
      </c>
    </row>
    <row r="569" spans="1:9" ht="31.5" x14ac:dyDescent="0.25">
      <c r="A569" s="95" t="s">
        <v>298</v>
      </c>
      <c r="B569" s="96"/>
      <c r="C569" s="96" t="s">
        <v>86</v>
      </c>
      <c r="D569" s="96" t="s">
        <v>136</v>
      </c>
      <c r="E569" s="31" t="s">
        <v>800</v>
      </c>
      <c r="F569" s="4"/>
      <c r="G569" s="7">
        <f>SUM(G570)</f>
        <v>40</v>
      </c>
      <c r="H569" s="7">
        <f t="shared" ref="H569" si="166">SUM(H570)</f>
        <v>40</v>
      </c>
      <c r="I569" s="7">
        <f t="shared" si="149"/>
        <v>100</v>
      </c>
    </row>
    <row r="570" spans="1:9" ht="31.5" x14ac:dyDescent="0.25">
      <c r="A570" s="95" t="s">
        <v>40</v>
      </c>
      <c r="B570" s="4"/>
      <c r="C570" s="96" t="s">
        <v>86</v>
      </c>
      <c r="D570" s="96" t="s">
        <v>136</v>
      </c>
      <c r="E570" s="31" t="s">
        <v>800</v>
      </c>
      <c r="F570" s="4" t="s">
        <v>69</v>
      </c>
      <c r="G570" s="7">
        <v>40</v>
      </c>
      <c r="H570" s="7">
        <v>40</v>
      </c>
      <c r="I570" s="7">
        <f t="shared" si="149"/>
        <v>100</v>
      </c>
    </row>
    <row r="571" spans="1:9" ht="31.5" hidden="1" x14ac:dyDescent="0.25">
      <c r="A571" s="95" t="s">
        <v>423</v>
      </c>
      <c r="B571" s="96"/>
      <c r="C571" s="96" t="s">
        <v>86</v>
      </c>
      <c r="D571" s="96" t="s">
        <v>136</v>
      </c>
      <c r="E571" s="96" t="s">
        <v>11</v>
      </c>
      <c r="F571" s="31"/>
      <c r="G571" s="7">
        <f>SUM(G577)+G572</f>
        <v>0</v>
      </c>
      <c r="H571" s="7">
        <f t="shared" ref="H571" si="167">SUM(H577)+H572</f>
        <v>0</v>
      </c>
      <c r="I571" s="7"/>
    </row>
    <row r="572" spans="1:9" ht="31.5" hidden="1" x14ac:dyDescent="0.25">
      <c r="A572" s="95" t="s">
        <v>61</v>
      </c>
      <c r="B572" s="96"/>
      <c r="C572" s="96" t="s">
        <v>86</v>
      </c>
      <c r="D572" s="96" t="s">
        <v>136</v>
      </c>
      <c r="E572" s="31" t="s">
        <v>12</v>
      </c>
      <c r="F572" s="31"/>
      <c r="G572" s="7">
        <f>SUM(G573)</f>
        <v>0</v>
      </c>
      <c r="H572" s="7">
        <f t="shared" ref="H572:H575" si="168">SUM(H573)</f>
        <v>0</v>
      </c>
      <c r="I572" s="7"/>
    </row>
    <row r="573" spans="1:9" ht="31.5" hidden="1" x14ac:dyDescent="0.25">
      <c r="A573" s="95" t="s">
        <v>33</v>
      </c>
      <c r="B573" s="96"/>
      <c r="C573" s="96" t="s">
        <v>86</v>
      </c>
      <c r="D573" s="96" t="s">
        <v>136</v>
      </c>
      <c r="E573" s="31" t="s">
        <v>34</v>
      </c>
      <c r="F573" s="31"/>
      <c r="G573" s="7">
        <f>SUM(G574)</f>
        <v>0</v>
      </c>
      <c r="H573" s="7">
        <f t="shared" si="168"/>
        <v>0</v>
      </c>
      <c r="I573" s="7"/>
    </row>
    <row r="574" spans="1:9" hidden="1" x14ac:dyDescent="0.25">
      <c r="A574" s="95" t="s">
        <v>35</v>
      </c>
      <c r="B574" s="96"/>
      <c r="C574" s="96" t="s">
        <v>86</v>
      </c>
      <c r="D574" s="96" t="s">
        <v>136</v>
      </c>
      <c r="E574" s="31" t="s">
        <v>36</v>
      </c>
      <c r="F574" s="31"/>
      <c r="G574" s="7">
        <f>SUM(G575)</f>
        <v>0</v>
      </c>
      <c r="H574" s="7">
        <f t="shared" si="168"/>
        <v>0</v>
      </c>
      <c r="I574" s="7"/>
    </row>
    <row r="575" spans="1:9" ht="31.5" hidden="1" x14ac:dyDescent="0.25">
      <c r="A575" s="95" t="s">
        <v>37</v>
      </c>
      <c r="B575" s="96"/>
      <c r="C575" s="96" t="s">
        <v>86</v>
      </c>
      <c r="D575" s="96" t="s">
        <v>136</v>
      </c>
      <c r="E575" s="31" t="s">
        <v>38</v>
      </c>
      <c r="F575" s="31"/>
      <c r="G575" s="7">
        <f>SUM(G576)</f>
        <v>0</v>
      </c>
      <c r="H575" s="7">
        <f t="shared" si="168"/>
        <v>0</v>
      </c>
      <c r="I575" s="7"/>
    </row>
    <row r="576" spans="1:9" ht="31.5" hidden="1" x14ac:dyDescent="0.25">
      <c r="A576" s="95" t="s">
        <v>40</v>
      </c>
      <c r="B576" s="96"/>
      <c r="C576" s="96" t="s">
        <v>86</v>
      </c>
      <c r="D576" s="96" t="s">
        <v>136</v>
      </c>
      <c r="E576" s="31" t="s">
        <v>38</v>
      </c>
      <c r="F576" s="31">
        <v>200</v>
      </c>
      <c r="G576" s="7"/>
      <c r="H576" s="7"/>
      <c r="I576" s="7"/>
    </row>
    <row r="577" spans="1:11" ht="31.5" hidden="1" x14ac:dyDescent="0.25">
      <c r="A577" s="95" t="s">
        <v>654</v>
      </c>
      <c r="B577" s="96"/>
      <c r="C577" s="96" t="s">
        <v>86</v>
      </c>
      <c r="D577" s="96" t="s">
        <v>136</v>
      </c>
      <c r="E577" s="96" t="s">
        <v>58</v>
      </c>
      <c r="F577" s="31"/>
      <c r="G577" s="7">
        <f>SUM(G578)</f>
        <v>0</v>
      </c>
      <c r="H577" s="7">
        <f t="shared" ref="H577:H578" si="169">SUM(H578)</f>
        <v>0</v>
      </c>
      <c r="I577" s="7"/>
    </row>
    <row r="578" spans="1:11" ht="31.5" hidden="1" x14ac:dyDescent="0.25">
      <c r="A578" s="95" t="s">
        <v>76</v>
      </c>
      <c r="B578" s="39"/>
      <c r="C578" s="96" t="s">
        <v>86</v>
      </c>
      <c r="D578" s="96" t="s">
        <v>136</v>
      </c>
      <c r="E578" s="31" t="s">
        <v>355</v>
      </c>
      <c r="F578" s="31"/>
      <c r="G578" s="7">
        <f>SUM(G579)</f>
        <v>0</v>
      </c>
      <c r="H578" s="7">
        <f t="shared" si="169"/>
        <v>0</v>
      </c>
      <c r="I578" s="7"/>
    </row>
    <row r="579" spans="1:11" ht="31.5" hidden="1" x14ac:dyDescent="0.25">
      <c r="A579" s="95" t="s">
        <v>40</v>
      </c>
      <c r="B579" s="39"/>
      <c r="C579" s="96" t="s">
        <v>86</v>
      </c>
      <c r="D579" s="96" t="s">
        <v>136</v>
      </c>
      <c r="E579" s="31" t="s">
        <v>355</v>
      </c>
      <c r="F579" s="31">
        <v>200</v>
      </c>
      <c r="G579" s="7"/>
      <c r="H579" s="7"/>
      <c r="I579" s="7"/>
    </row>
    <row r="580" spans="1:11" hidden="1" x14ac:dyDescent="0.25">
      <c r="A580" s="95" t="s">
        <v>655</v>
      </c>
      <c r="B580" s="4"/>
      <c r="C580" s="4" t="s">
        <v>86</v>
      </c>
      <c r="D580" s="4" t="s">
        <v>86</v>
      </c>
      <c r="E580" s="31"/>
      <c r="F580" s="31"/>
      <c r="G580" s="7">
        <f t="shared" ref="G580:H583" si="170">SUM(G581)</f>
        <v>0</v>
      </c>
      <c r="H580" s="7">
        <f t="shared" si="170"/>
        <v>0</v>
      </c>
      <c r="I580" s="7"/>
    </row>
    <row r="581" spans="1:11" ht="31.5" hidden="1" x14ac:dyDescent="0.25">
      <c r="A581" s="95" t="s">
        <v>425</v>
      </c>
      <c r="B581" s="96"/>
      <c r="C581" s="96" t="s">
        <v>86</v>
      </c>
      <c r="D581" s="96" t="s">
        <v>86</v>
      </c>
      <c r="E581" s="31" t="s">
        <v>270</v>
      </c>
      <c r="F581" s="31"/>
      <c r="G581" s="7">
        <f t="shared" si="170"/>
        <v>0</v>
      </c>
      <c r="H581" s="7">
        <f t="shared" si="170"/>
        <v>0</v>
      </c>
      <c r="I581" s="7"/>
    </row>
    <row r="582" spans="1:11" ht="31.5" hidden="1" x14ac:dyDescent="0.25">
      <c r="A582" s="95" t="s">
        <v>362</v>
      </c>
      <c r="B582" s="4"/>
      <c r="C582" s="4" t="s">
        <v>86</v>
      </c>
      <c r="D582" s="4" t="s">
        <v>86</v>
      </c>
      <c r="E582" s="4" t="s">
        <v>280</v>
      </c>
      <c r="F582" s="4"/>
      <c r="G582" s="7">
        <f t="shared" si="170"/>
        <v>0</v>
      </c>
      <c r="H582" s="7">
        <f t="shared" si="170"/>
        <v>0</v>
      </c>
      <c r="I582" s="7"/>
    </row>
    <row r="583" spans="1:11" hidden="1" x14ac:dyDescent="0.25">
      <c r="A583" s="95" t="s">
        <v>26</v>
      </c>
      <c r="B583" s="4"/>
      <c r="C583" s="4" t="s">
        <v>86</v>
      </c>
      <c r="D583" s="4" t="s">
        <v>86</v>
      </c>
      <c r="E583" s="4" t="s">
        <v>281</v>
      </c>
      <c r="F583" s="4"/>
      <c r="G583" s="7">
        <f t="shared" si="170"/>
        <v>0</v>
      </c>
      <c r="H583" s="7">
        <f t="shared" si="170"/>
        <v>0</v>
      </c>
      <c r="I583" s="7"/>
    </row>
    <row r="584" spans="1:11" ht="31.5" hidden="1" x14ac:dyDescent="0.25">
      <c r="A584" s="95" t="s">
        <v>282</v>
      </c>
      <c r="B584" s="31"/>
      <c r="C584" s="4" t="s">
        <v>86</v>
      </c>
      <c r="D584" s="4" t="s">
        <v>86</v>
      </c>
      <c r="E584" s="4" t="s">
        <v>283</v>
      </c>
      <c r="F584" s="4"/>
      <c r="G584" s="7">
        <f>SUM(G585:G586)</f>
        <v>0</v>
      </c>
      <c r="H584" s="7">
        <f>SUM(H585:H586)</f>
        <v>0</v>
      </c>
      <c r="I584" s="7"/>
    </row>
    <row r="585" spans="1:11" ht="47.25" hidden="1" x14ac:dyDescent="0.25">
      <c r="A585" s="95" t="s">
        <v>39</v>
      </c>
      <c r="B585" s="31"/>
      <c r="C585" s="4" t="s">
        <v>86</v>
      </c>
      <c r="D585" s="4" t="s">
        <v>86</v>
      </c>
      <c r="E585" s="4" t="s">
        <v>283</v>
      </c>
      <c r="F585" s="4" t="s">
        <v>67</v>
      </c>
      <c r="G585" s="7"/>
      <c r="H585" s="7"/>
      <c r="I585" s="7"/>
    </row>
    <row r="586" spans="1:11" ht="31.5" hidden="1" x14ac:dyDescent="0.25">
      <c r="A586" s="95" t="s">
        <v>40</v>
      </c>
      <c r="B586" s="4"/>
      <c r="C586" s="4" t="s">
        <v>86</v>
      </c>
      <c r="D586" s="4" t="s">
        <v>86</v>
      </c>
      <c r="E586" s="4" t="s">
        <v>283</v>
      </c>
      <c r="F586" s="22">
        <v>200</v>
      </c>
      <c r="G586" s="7"/>
      <c r="H586" s="7"/>
      <c r="I586" s="7"/>
    </row>
    <row r="587" spans="1:11" x14ac:dyDescent="0.25">
      <c r="A587" s="95" t="s">
        <v>21</v>
      </c>
      <c r="B587" s="96"/>
      <c r="C587" s="96" t="s">
        <v>22</v>
      </c>
      <c r="D587" s="96" t="s">
        <v>23</v>
      </c>
      <c r="E587" s="31"/>
      <c r="F587" s="31"/>
      <c r="G587" s="9">
        <f>G588+G599+G707+G682</f>
        <v>889218.79999999993</v>
      </c>
      <c r="H587" s="9">
        <f>H588+H599+H707+H682</f>
        <v>885028</v>
      </c>
      <c r="I587" s="7">
        <f t="shared" ref="I587:I643" si="171">H587/G587*100</f>
        <v>99.528709919313457</v>
      </c>
    </row>
    <row r="588" spans="1:11" x14ac:dyDescent="0.25">
      <c r="A588" s="95" t="s">
        <v>24</v>
      </c>
      <c r="B588" s="96"/>
      <c r="C588" s="96" t="s">
        <v>22</v>
      </c>
      <c r="D588" s="96" t="s">
        <v>25</v>
      </c>
      <c r="E588" s="31"/>
      <c r="F588" s="31"/>
      <c r="G588" s="9">
        <f t="shared" ref="G588:H590" si="172">G589</f>
        <v>21205.1</v>
      </c>
      <c r="H588" s="9">
        <f t="shared" si="172"/>
        <v>21205.1</v>
      </c>
      <c r="I588" s="7">
        <f t="shared" si="171"/>
        <v>100</v>
      </c>
    </row>
    <row r="589" spans="1:11" ht="31.5" x14ac:dyDescent="0.25">
      <c r="A589" s="95" t="s">
        <v>423</v>
      </c>
      <c r="B589" s="96"/>
      <c r="C589" s="96" t="s">
        <v>22</v>
      </c>
      <c r="D589" s="96" t="s">
        <v>25</v>
      </c>
      <c r="E589" s="31" t="s">
        <v>11</v>
      </c>
      <c r="F589" s="31"/>
      <c r="G589" s="9">
        <f t="shared" si="172"/>
        <v>21205.1</v>
      </c>
      <c r="H589" s="9">
        <f t="shared" si="172"/>
        <v>21205.1</v>
      </c>
      <c r="I589" s="7">
        <f t="shared" si="171"/>
        <v>100</v>
      </c>
      <c r="K589" s="93"/>
    </row>
    <row r="590" spans="1:11" ht="31.5" x14ac:dyDescent="0.25">
      <c r="A590" s="95" t="s">
        <v>61</v>
      </c>
      <c r="B590" s="96"/>
      <c r="C590" s="96" t="s">
        <v>22</v>
      </c>
      <c r="D590" s="96" t="s">
        <v>25</v>
      </c>
      <c r="E590" s="31" t="s">
        <v>12</v>
      </c>
      <c r="F590" s="31"/>
      <c r="G590" s="9">
        <f t="shared" si="172"/>
        <v>21205.1</v>
      </c>
      <c r="H590" s="9">
        <f t="shared" si="172"/>
        <v>21205.1</v>
      </c>
      <c r="I590" s="7">
        <f t="shared" si="171"/>
        <v>100</v>
      </c>
    </row>
    <row r="591" spans="1:11" x14ac:dyDescent="0.25">
      <c r="A591" s="95" t="s">
        <v>26</v>
      </c>
      <c r="B591" s="96"/>
      <c r="C591" s="96" t="s">
        <v>22</v>
      </c>
      <c r="D591" s="96" t="s">
        <v>25</v>
      </c>
      <c r="E591" s="31" t="s">
        <v>27</v>
      </c>
      <c r="F591" s="31"/>
      <c r="G591" s="9">
        <f>SUM(G592)</f>
        <v>21205.1</v>
      </c>
      <c r="H591" s="9">
        <f t="shared" ref="H591" si="173">SUM(H592)</f>
        <v>21205.1</v>
      </c>
      <c r="I591" s="7">
        <f t="shared" si="171"/>
        <v>100</v>
      </c>
    </row>
    <row r="592" spans="1:11" ht="31.5" x14ac:dyDescent="0.25">
      <c r="A592" s="95" t="s">
        <v>29</v>
      </c>
      <c r="B592" s="96"/>
      <c r="C592" s="96" t="s">
        <v>22</v>
      </c>
      <c r="D592" s="96" t="s">
        <v>25</v>
      </c>
      <c r="E592" s="31" t="s">
        <v>30</v>
      </c>
      <c r="F592" s="31"/>
      <c r="G592" s="9">
        <f t="shared" ref="G592:H592" si="174">G593</f>
        <v>21205.1</v>
      </c>
      <c r="H592" s="9">
        <f t="shared" si="174"/>
        <v>21205.1</v>
      </c>
      <c r="I592" s="7">
        <f t="shared" si="171"/>
        <v>100</v>
      </c>
    </row>
    <row r="593" spans="1:9" x14ac:dyDescent="0.25">
      <c r="A593" s="95" t="s">
        <v>31</v>
      </c>
      <c r="B593" s="96"/>
      <c r="C593" s="96" t="s">
        <v>22</v>
      </c>
      <c r="D593" s="96" t="s">
        <v>25</v>
      </c>
      <c r="E593" s="31" t="s">
        <v>30</v>
      </c>
      <c r="F593" s="31">
        <v>300</v>
      </c>
      <c r="G593" s="9">
        <v>21205.1</v>
      </c>
      <c r="H593" s="9">
        <v>21205.1</v>
      </c>
      <c r="I593" s="7">
        <f t="shared" si="171"/>
        <v>100</v>
      </c>
    </row>
    <row r="594" spans="1:9" hidden="1" x14ac:dyDescent="0.25">
      <c r="A594" s="95" t="s">
        <v>17</v>
      </c>
      <c r="B594" s="96"/>
      <c r="C594" s="96" t="s">
        <v>22</v>
      </c>
      <c r="D594" s="96" t="s">
        <v>32</v>
      </c>
      <c r="E594" s="31" t="s">
        <v>38</v>
      </c>
      <c r="F594" s="31">
        <v>800</v>
      </c>
      <c r="G594" s="9"/>
      <c r="H594" s="9"/>
      <c r="I594" s="7" t="e">
        <f t="shared" si="171"/>
        <v>#DIV/0!</v>
      </c>
    </row>
    <row r="595" spans="1:9" hidden="1" x14ac:dyDescent="0.25">
      <c r="A595" s="95" t="s">
        <v>62</v>
      </c>
      <c r="B595" s="40"/>
      <c r="C595" s="96" t="s">
        <v>22</v>
      </c>
      <c r="D595" s="96" t="s">
        <v>32</v>
      </c>
      <c r="E595" s="31" t="s">
        <v>49</v>
      </c>
      <c r="F595" s="31"/>
      <c r="G595" s="9">
        <f t="shared" ref="G595:H597" si="175">G596</f>
        <v>0</v>
      </c>
      <c r="H595" s="9">
        <f t="shared" si="175"/>
        <v>0</v>
      </c>
      <c r="I595" s="7" t="e">
        <f t="shared" si="171"/>
        <v>#DIV/0!</v>
      </c>
    </row>
    <row r="596" spans="1:9" hidden="1" x14ac:dyDescent="0.25">
      <c r="A596" s="95" t="s">
        <v>26</v>
      </c>
      <c r="B596" s="40"/>
      <c r="C596" s="96" t="s">
        <v>22</v>
      </c>
      <c r="D596" s="96" t="s">
        <v>32</v>
      </c>
      <c r="E596" s="31" t="s">
        <v>320</v>
      </c>
      <c r="F596" s="31"/>
      <c r="G596" s="9">
        <f t="shared" si="175"/>
        <v>0</v>
      </c>
      <c r="H596" s="9">
        <f t="shared" si="175"/>
        <v>0</v>
      </c>
      <c r="I596" s="7" t="e">
        <f t="shared" si="171"/>
        <v>#DIV/0!</v>
      </c>
    </row>
    <row r="597" spans="1:9" hidden="1" x14ac:dyDescent="0.25">
      <c r="A597" s="95" t="s">
        <v>28</v>
      </c>
      <c r="B597" s="40"/>
      <c r="C597" s="96" t="s">
        <v>22</v>
      </c>
      <c r="D597" s="96" t="s">
        <v>32</v>
      </c>
      <c r="E597" s="31" t="s">
        <v>321</v>
      </c>
      <c r="F597" s="31"/>
      <c r="G597" s="9">
        <f t="shared" si="175"/>
        <v>0</v>
      </c>
      <c r="H597" s="9">
        <f t="shared" si="175"/>
        <v>0</v>
      </c>
      <c r="I597" s="7" t="e">
        <f t="shared" si="171"/>
        <v>#DIV/0!</v>
      </c>
    </row>
    <row r="598" spans="1:9" ht="31.5" hidden="1" x14ac:dyDescent="0.25">
      <c r="A598" s="95" t="s">
        <v>40</v>
      </c>
      <c r="B598" s="40"/>
      <c r="C598" s="96" t="s">
        <v>22</v>
      </c>
      <c r="D598" s="96" t="s">
        <v>32</v>
      </c>
      <c r="E598" s="31" t="s">
        <v>321</v>
      </c>
      <c r="F598" s="31">
        <v>200</v>
      </c>
      <c r="G598" s="9"/>
      <c r="H598" s="9"/>
      <c r="I598" s="7" t="e">
        <f t="shared" si="171"/>
        <v>#DIV/0!</v>
      </c>
    </row>
    <row r="599" spans="1:9" x14ac:dyDescent="0.25">
      <c r="A599" s="95" t="s">
        <v>41</v>
      </c>
      <c r="B599" s="96"/>
      <c r="C599" s="96" t="s">
        <v>22</v>
      </c>
      <c r="D599" s="96" t="s">
        <v>42</v>
      </c>
      <c r="E599" s="31"/>
      <c r="F599" s="31"/>
      <c r="G599" s="9">
        <f>G646+G670+G600+G674+G678</f>
        <v>635910.29999999993</v>
      </c>
      <c r="H599" s="9">
        <f>H646+H670+H600+H674+H678</f>
        <v>633801.19999999995</v>
      </c>
      <c r="I599" s="7">
        <f t="shared" si="171"/>
        <v>99.668333725684263</v>
      </c>
    </row>
    <row r="600" spans="1:9" ht="31.5" x14ac:dyDescent="0.25">
      <c r="A600" s="95" t="s">
        <v>349</v>
      </c>
      <c r="B600" s="96"/>
      <c r="C600" s="96" t="s">
        <v>22</v>
      </c>
      <c r="D600" s="96" t="s">
        <v>42</v>
      </c>
      <c r="E600" s="96" t="s">
        <v>292</v>
      </c>
      <c r="F600" s="31"/>
      <c r="G600" s="9">
        <f>SUM(G601)</f>
        <v>595784.29999999993</v>
      </c>
      <c r="H600" s="9">
        <f>SUM(H601)</f>
        <v>593692.29999999993</v>
      </c>
      <c r="I600" s="7">
        <f t="shared" si="171"/>
        <v>99.648866208794018</v>
      </c>
    </row>
    <row r="601" spans="1:9" x14ac:dyDescent="0.25">
      <c r="A601" s="95" t="s">
        <v>762</v>
      </c>
      <c r="B601" s="96"/>
      <c r="C601" s="96" t="s">
        <v>22</v>
      </c>
      <c r="D601" s="96" t="s">
        <v>42</v>
      </c>
      <c r="E601" s="96" t="s">
        <v>297</v>
      </c>
      <c r="F601" s="31"/>
      <c r="G601" s="9">
        <f>SUM(G602)</f>
        <v>595784.29999999993</v>
      </c>
      <c r="H601" s="9">
        <f>SUM(H602)</f>
        <v>593692.29999999993</v>
      </c>
      <c r="I601" s="7">
        <f t="shared" si="171"/>
        <v>99.648866208794018</v>
      </c>
    </row>
    <row r="602" spans="1:9" ht="31.5" x14ac:dyDescent="0.25">
      <c r="A602" s="95" t="s">
        <v>848</v>
      </c>
      <c r="B602" s="96"/>
      <c r="C602" s="96" t="s">
        <v>22</v>
      </c>
      <c r="D602" s="96" t="s">
        <v>42</v>
      </c>
      <c r="E602" s="96" t="s">
        <v>763</v>
      </c>
      <c r="F602" s="31"/>
      <c r="G602" s="9">
        <f>G603+G606+G609+G612+G615+G618+G621+G624+G627+G630+G633+G636+G639+G644+G642</f>
        <v>595784.29999999993</v>
      </c>
      <c r="H602" s="9">
        <f>H603+H606+H609+H612+H615+H618+H621+H624+H627+H630+H633+H636+H639+H644+H642</f>
        <v>593692.29999999993</v>
      </c>
      <c r="I602" s="7">
        <f t="shared" si="171"/>
        <v>99.648866208794018</v>
      </c>
    </row>
    <row r="603" spans="1:9" ht="47.25" x14ac:dyDescent="0.25">
      <c r="A603" s="95" t="s">
        <v>849</v>
      </c>
      <c r="B603" s="96"/>
      <c r="C603" s="96" t="s">
        <v>22</v>
      </c>
      <c r="D603" s="96" t="s">
        <v>42</v>
      </c>
      <c r="E603" s="96" t="s">
        <v>788</v>
      </c>
      <c r="F603" s="31"/>
      <c r="G603" s="9">
        <f>G604+G605</f>
        <v>168062.6</v>
      </c>
      <c r="H603" s="9">
        <f>H604+H605</f>
        <v>167859.1</v>
      </c>
      <c r="I603" s="7">
        <f t="shared" si="171"/>
        <v>99.878914166507002</v>
      </c>
    </row>
    <row r="604" spans="1:9" ht="31.5" x14ac:dyDescent="0.25">
      <c r="A604" s="95" t="s">
        <v>40</v>
      </c>
      <c r="B604" s="96"/>
      <c r="C604" s="96" t="s">
        <v>22</v>
      </c>
      <c r="D604" s="96" t="s">
        <v>42</v>
      </c>
      <c r="E604" s="96" t="s">
        <v>788</v>
      </c>
      <c r="F604" s="31">
        <v>200</v>
      </c>
      <c r="G604" s="9">
        <v>2485.6999999999998</v>
      </c>
      <c r="H604" s="9">
        <v>2485.5</v>
      </c>
      <c r="I604" s="7">
        <f t="shared" si="171"/>
        <v>99.991953976746998</v>
      </c>
    </row>
    <row r="605" spans="1:9" x14ac:dyDescent="0.25">
      <c r="A605" s="95" t="s">
        <v>31</v>
      </c>
      <c r="B605" s="96"/>
      <c r="C605" s="96" t="s">
        <v>22</v>
      </c>
      <c r="D605" s="96" t="s">
        <v>42</v>
      </c>
      <c r="E605" s="96" t="s">
        <v>788</v>
      </c>
      <c r="F605" s="31">
        <v>300</v>
      </c>
      <c r="G605" s="9">
        <v>165576.9</v>
      </c>
      <c r="H605" s="9">
        <v>165373.6</v>
      </c>
      <c r="I605" s="7">
        <f t="shared" si="171"/>
        <v>99.877217172202165</v>
      </c>
    </row>
    <row r="606" spans="1:9" ht="47.25" x14ac:dyDescent="0.25">
      <c r="A606" s="95" t="s">
        <v>850</v>
      </c>
      <c r="B606" s="96"/>
      <c r="C606" s="96" t="s">
        <v>22</v>
      </c>
      <c r="D606" s="96" t="s">
        <v>42</v>
      </c>
      <c r="E606" s="96" t="s">
        <v>789</v>
      </c>
      <c r="F606" s="96"/>
      <c r="G606" s="9">
        <f>G607+G608</f>
        <v>8918</v>
      </c>
      <c r="H606" s="9">
        <f>H607+H608</f>
        <v>8918</v>
      </c>
      <c r="I606" s="7">
        <f t="shared" si="171"/>
        <v>100</v>
      </c>
    </row>
    <row r="607" spans="1:9" ht="31.5" x14ac:dyDescent="0.25">
      <c r="A607" s="95" t="s">
        <v>40</v>
      </c>
      <c r="B607" s="96"/>
      <c r="C607" s="96" t="s">
        <v>22</v>
      </c>
      <c r="D607" s="96" t="s">
        <v>42</v>
      </c>
      <c r="E607" s="96" t="s">
        <v>789</v>
      </c>
      <c r="F607" s="96">
        <v>200</v>
      </c>
      <c r="G607" s="9">
        <v>131.80000000000001</v>
      </c>
      <c r="H607" s="9">
        <v>131.80000000000001</v>
      </c>
      <c r="I607" s="7">
        <f t="shared" si="171"/>
        <v>100</v>
      </c>
    </row>
    <row r="608" spans="1:9" x14ac:dyDescent="0.25">
      <c r="A608" s="95" t="s">
        <v>31</v>
      </c>
      <c r="B608" s="96"/>
      <c r="C608" s="96" t="s">
        <v>22</v>
      </c>
      <c r="D608" s="96" t="s">
        <v>42</v>
      </c>
      <c r="E608" s="96" t="s">
        <v>789</v>
      </c>
      <c r="F608" s="96">
        <v>300</v>
      </c>
      <c r="G608" s="9">
        <v>8786.2000000000007</v>
      </c>
      <c r="H608" s="9">
        <v>8786.2000000000007</v>
      </c>
      <c r="I608" s="7">
        <f t="shared" si="171"/>
        <v>100</v>
      </c>
    </row>
    <row r="609" spans="1:9" ht="47.25" x14ac:dyDescent="0.25">
      <c r="A609" s="95" t="s">
        <v>851</v>
      </c>
      <c r="B609" s="96"/>
      <c r="C609" s="96" t="s">
        <v>22</v>
      </c>
      <c r="D609" s="96" t="s">
        <v>42</v>
      </c>
      <c r="E609" s="96" t="s">
        <v>790</v>
      </c>
      <c r="F609" s="96"/>
      <c r="G609" s="9">
        <f>G610+G611</f>
        <v>125311</v>
      </c>
      <c r="H609" s="9">
        <f>H610+H611</f>
        <v>125260</v>
      </c>
      <c r="I609" s="7">
        <f t="shared" si="171"/>
        <v>99.959301258468926</v>
      </c>
    </row>
    <row r="610" spans="1:9" ht="31.5" x14ac:dyDescent="0.25">
      <c r="A610" s="95" t="s">
        <v>40</v>
      </c>
      <c r="B610" s="96"/>
      <c r="C610" s="96" t="s">
        <v>22</v>
      </c>
      <c r="D610" s="96" t="s">
        <v>42</v>
      </c>
      <c r="E610" s="96" t="s">
        <v>790</v>
      </c>
      <c r="F610" s="96">
        <v>200</v>
      </c>
      <c r="G610" s="9">
        <v>1854.6</v>
      </c>
      <c r="H610" s="9">
        <v>1854.5</v>
      </c>
      <c r="I610" s="7">
        <f t="shared" si="171"/>
        <v>99.994608001725453</v>
      </c>
    </row>
    <row r="611" spans="1:9" x14ac:dyDescent="0.25">
      <c r="A611" s="95" t="s">
        <v>31</v>
      </c>
      <c r="B611" s="96"/>
      <c r="C611" s="96" t="s">
        <v>22</v>
      </c>
      <c r="D611" s="96" t="s">
        <v>42</v>
      </c>
      <c r="E611" s="96" t="s">
        <v>790</v>
      </c>
      <c r="F611" s="96">
        <v>300</v>
      </c>
      <c r="G611" s="9">
        <v>123456.4</v>
      </c>
      <c r="H611" s="9">
        <v>123405.5</v>
      </c>
      <c r="I611" s="7">
        <f t="shared" si="171"/>
        <v>99.958770869715948</v>
      </c>
    </row>
    <row r="612" spans="1:9" ht="63" x14ac:dyDescent="0.25">
      <c r="A612" s="95" t="s">
        <v>852</v>
      </c>
      <c r="B612" s="96"/>
      <c r="C612" s="96" t="s">
        <v>22</v>
      </c>
      <c r="D612" s="96" t="s">
        <v>42</v>
      </c>
      <c r="E612" s="96" t="s">
        <v>765</v>
      </c>
      <c r="F612" s="96"/>
      <c r="G612" s="9">
        <f>G613+G614</f>
        <v>278.59999999999997</v>
      </c>
      <c r="H612" s="9">
        <f>H613+H614</f>
        <v>271.89999999999998</v>
      </c>
      <c r="I612" s="7">
        <f t="shared" si="171"/>
        <v>97.595118449389801</v>
      </c>
    </row>
    <row r="613" spans="1:9" ht="31.5" x14ac:dyDescent="0.25">
      <c r="A613" s="95" t="s">
        <v>40</v>
      </c>
      <c r="B613" s="96"/>
      <c r="C613" s="96" t="s">
        <v>22</v>
      </c>
      <c r="D613" s="96" t="s">
        <v>42</v>
      </c>
      <c r="E613" s="96" t="s">
        <v>765</v>
      </c>
      <c r="F613" s="96">
        <v>200</v>
      </c>
      <c r="G613" s="9">
        <v>4.2</v>
      </c>
      <c r="H613" s="9">
        <v>4.2</v>
      </c>
      <c r="I613" s="7">
        <f t="shared" si="171"/>
        <v>100</v>
      </c>
    </row>
    <row r="614" spans="1:9" x14ac:dyDescent="0.25">
      <c r="A614" s="95" t="s">
        <v>31</v>
      </c>
      <c r="B614" s="96"/>
      <c r="C614" s="96" t="s">
        <v>22</v>
      </c>
      <c r="D614" s="96" t="s">
        <v>42</v>
      </c>
      <c r="E614" s="96" t="s">
        <v>765</v>
      </c>
      <c r="F614" s="96">
        <v>300</v>
      </c>
      <c r="G614" s="9">
        <v>274.39999999999998</v>
      </c>
      <c r="H614" s="9">
        <v>267.7</v>
      </c>
      <c r="I614" s="7">
        <f t="shared" si="171"/>
        <v>97.558309037900884</v>
      </c>
    </row>
    <row r="615" spans="1:9" ht="63" x14ac:dyDescent="0.25">
      <c r="A615" s="95" t="s">
        <v>853</v>
      </c>
      <c r="B615" s="96"/>
      <c r="C615" s="96" t="s">
        <v>22</v>
      </c>
      <c r="D615" s="96" t="s">
        <v>42</v>
      </c>
      <c r="E615" s="96" t="s">
        <v>791</v>
      </c>
      <c r="F615" s="96"/>
      <c r="G615" s="9">
        <f>G616+G617</f>
        <v>12.399999999999999</v>
      </c>
      <c r="H615" s="9">
        <f>H616+H617</f>
        <v>12.399999999999999</v>
      </c>
      <c r="I615" s="7">
        <f t="shared" si="171"/>
        <v>100</v>
      </c>
    </row>
    <row r="616" spans="1:9" ht="31.5" x14ac:dyDescent="0.25">
      <c r="A616" s="95" t="s">
        <v>40</v>
      </c>
      <c r="B616" s="96"/>
      <c r="C616" s="96" t="s">
        <v>22</v>
      </c>
      <c r="D616" s="96" t="s">
        <v>42</v>
      </c>
      <c r="E616" s="96" t="s">
        <v>791</v>
      </c>
      <c r="F616" s="96">
        <v>200</v>
      </c>
      <c r="G616" s="9">
        <v>0.2</v>
      </c>
      <c r="H616" s="9">
        <v>0.2</v>
      </c>
      <c r="I616" s="7">
        <f t="shared" si="171"/>
        <v>100</v>
      </c>
    </row>
    <row r="617" spans="1:9" x14ac:dyDescent="0.25">
      <c r="A617" s="95" t="s">
        <v>31</v>
      </c>
      <c r="B617" s="96"/>
      <c r="C617" s="96" t="s">
        <v>22</v>
      </c>
      <c r="D617" s="96" t="s">
        <v>42</v>
      </c>
      <c r="E617" s="96" t="s">
        <v>791</v>
      </c>
      <c r="F617" s="96">
        <v>300</v>
      </c>
      <c r="G617" s="9">
        <v>12.2</v>
      </c>
      <c r="H617" s="9">
        <v>12.2</v>
      </c>
      <c r="I617" s="7">
        <f t="shared" si="171"/>
        <v>100</v>
      </c>
    </row>
    <row r="618" spans="1:9" ht="63" x14ac:dyDescent="0.25">
      <c r="A618" s="95" t="s">
        <v>854</v>
      </c>
      <c r="B618" s="96"/>
      <c r="C618" s="96" t="s">
        <v>22</v>
      </c>
      <c r="D618" s="96" t="s">
        <v>42</v>
      </c>
      <c r="E618" s="96" t="s">
        <v>792</v>
      </c>
      <c r="F618" s="96"/>
      <c r="G618" s="9">
        <f>G619+G620</f>
        <v>18126.300000000003</v>
      </c>
      <c r="H618" s="9">
        <f>H619+H620</f>
        <v>18016.300000000003</v>
      </c>
      <c r="I618" s="7">
        <f t="shared" si="171"/>
        <v>99.393146974285983</v>
      </c>
    </row>
    <row r="619" spans="1:9" ht="31.5" x14ac:dyDescent="0.25">
      <c r="A619" s="95" t="s">
        <v>40</v>
      </c>
      <c r="B619" s="96"/>
      <c r="C619" s="96" t="s">
        <v>22</v>
      </c>
      <c r="D619" s="96" t="s">
        <v>42</v>
      </c>
      <c r="E619" s="96" t="s">
        <v>792</v>
      </c>
      <c r="F619" s="96">
        <v>200</v>
      </c>
      <c r="G619" s="9">
        <v>785.4</v>
      </c>
      <c r="H619" s="9">
        <v>785.4</v>
      </c>
      <c r="I619" s="7">
        <f t="shared" si="171"/>
        <v>100</v>
      </c>
    </row>
    <row r="620" spans="1:9" x14ac:dyDescent="0.25">
      <c r="A620" s="95" t="s">
        <v>31</v>
      </c>
      <c r="B620" s="96"/>
      <c r="C620" s="96" t="s">
        <v>22</v>
      </c>
      <c r="D620" s="96" t="s">
        <v>42</v>
      </c>
      <c r="E620" s="96" t="s">
        <v>792</v>
      </c>
      <c r="F620" s="96">
        <v>300</v>
      </c>
      <c r="G620" s="9">
        <v>17340.900000000001</v>
      </c>
      <c r="H620" s="9">
        <v>17230.900000000001</v>
      </c>
      <c r="I620" s="7">
        <f t="shared" si="171"/>
        <v>99.365661528525052</v>
      </c>
    </row>
    <row r="621" spans="1:9" ht="31.5" x14ac:dyDescent="0.25">
      <c r="A621" s="95" t="s">
        <v>797</v>
      </c>
      <c r="B621" s="96"/>
      <c r="C621" s="96" t="s">
        <v>22</v>
      </c>
      <c r="D621" s="96" t="s">
        <v>42</v>
      </c>
      <c r="E621" s="96" t="s">
        <v>793</v>
      </c>
      <c r="F621" s="96"/>
      <c r="G621" s="9">
        <f>G622+G623</f>
        <v>115860.1</v>
      </c>
      <c r="H621" s="9">
        <f>H622+H623</f>
        <v>115860.09999999999</v>
      </c>
      <c r="I621" s="7">
        <f t="shared" si="171"/>
        <v>99.999999999999986</v>
      </c>
    </row>
    <row r="622" spans="1:9" ht="31.5" x14ac:dyDescent="0.25">
      <c r="A622" s="95" t="s">
        <v>40</v>
      </c>
      <c r="B622" s="96"/>
      <c r="C622" s="96" t="s">
        <v>22</v>
      </c>
      <c r="D622" s="96" t="s">
        <v>42</v>
      </c>
      <c r="E622" s="96" t="s">
        <v>793</v>
      </c>
      <c r="F622" s="96" t="s">
        <v>69</v>
      </c>
      <c r="G622" s="9">
        <v>1699</v>
      </c>
      <c r="H622" s="9">
        <v>1676.2</v>
      </c>
      <c r="I622" s="7">
        <f t="shared" si="171"/>
        <v>98.65803413772808</v>
      </c>
    </row>
    <row r="623" spans="1:9" x14ac:dyDescent="0.25">
      <c r="A623" s="95" t="s">
        <v>31</v>
      </c>
      <c r="B623" s="96"/>
      <c r="C623" s="96" t="s">
        <v>22</v>
      </c>
      <c r="D623" s="96" t="s">
        <v>42</v>
      </c>
      <c r="E623" s="96" t="s">
        <v>793</v>
      </c>
      <c r="F623" s="96" t="s">
        <v>77</v>
      </c>
      <c r="G623" s="9">
        <v>114161.1</v>
      </c>
      <c r="H623" s="9">
        <v>114183.9</v>
      </c>
      <c r="I623" s="7">
        <f t="shared" si="171"/>
        <v>100.01997177672604</v>
      </c>
    </row>
    <row r="624" spans="1:9" ht="47.25" x14ac:dyDescent="0.25">
      <c r="A624" s="95" t="s">
        <v>798</v>
      </c>
      <c r="B624" s="96"/>
      <c r="C624" s="96" t="s">
        <v>22</v>
      </c>
      <c r="D624" s="96" t="s">
        <v>42</v>
      </c>
      <c r="E624" s="96" t="s">
        <v>764</v>
      </c>
      <c r="F624" s="96"/>
      <c r="G624" s="9">
        <f>G625+G626</f>
        <v>4162.5</v>
      </c>
      <c r="H624" s="9">
        <f>H625+H626</f>
        <v>3963.1</v>
      </c>
      <c r="I624" s="7">
        <f t="shared" si="171"/>
        <v>95.209609609609601</v>
      </c>
    </row>
    <row r="625" spans="1:9" ht="31.5" x14ac:dyDescent="0.25">
      <c r="A625" s="95" t="s">
        <v>40</v>
      </c>
      <c r="B625" s="96"/>
      <c r="C625" s="96" t="s">
        <v>22</v>
      </c>
      <c r="D625" s="96" t="s">
        <v>42</v>
      </c>
      <c r="E625" s="96" t="s">
        <v>764</v>
      </c>
      <c r="F625" s="96" t="s">
        <v>69</v>
      </c>
      <c r="G625" s="9">
        <v>61.5</v>
      </c>
      <c r="H625" s="9">
        <v>61.5</v>
      </c>
      <c r="I625" s="7">
        <f t="shared" si="171"/>
        <v>100</v>
      </c>
    </row>
    <row r="626" spans="1:9" x14ac:dyDescent="0.25">
      <c r="A626" s="95" t="s">
        <v>31</v>
      </c>
      <c r="B626" s="96"/>
      <c r="C626" s="96" t="s">
        <v>22</v>
      </c>
      <c r="D626" s="96" t="s">
        <v>42</v>
      </c>
      <c r="E626" s="96" t="s">
        <v>764</v>
      </c>
      <c r="F626" s="96" t="s">
        <v>77</v>
      </c>
      <c r="G626" s="9">
        <v>4101</v>
      </c>
      <c r="H626" s="9">
        <v>3901.6</v>
      </c>
      <c r="I626" s="7">
        <f t="shared" si="171"/>
        <v>95.137771275298704</v>
      </c>
    </row>
    <row r="627" spans="1:9" ht="63" x14ac:dyDescent="0.25">
      <c r="A627" s="95" t="s">
        <v>855</v>
      </c>
      <c r="B627" s="96"/>
      <c r="C627" s="96" t="s">
        <v>22</v>
      </c>
      <c r="D627" s="96" t="s">
        <v>42</v>
      </c>
      <c r="E627" s="96" t="s">
        <v>794</v>
      </c>
      <c r="F627" s="96"/>
      <c r="G627" s="9">
        <f>G628+G629</f>
        <v>2704.2999999999997</v>
      </c>
      <c r="H627" s="9">
        <f>H628+H629</f>
        <v>2704.2999999999997</v>
      </c>
      <c r="I627" s="7">
        <f t="shared" si="171"/>
        <v>100</v>
      </c>
    </row>
    <row r="628" spans="1:9" ht="31.5" x14ac:dyDescent="0.25">
      <c r="A628" s="95" t="s">
        <v>40</v>
      </c>
      <c r="B628" s="96"/>
      <c r="C628" s="96" t="s">
        <v>22</v>
      </c>
      <c r="D628" s="96" t="s">
        <v>42</v>
      </c>
      <c r="E628" s="96" t="s">
        <v>794</v>
      </c>
      <c r="F628" s="96" t="s">
        <v>69</v>
      </c>
      <c r="G628" s="9">
        <v>41.6</v>
      </c>
      <c r="H628" s="9">
        <v>41.6</v>
      </c>
      <c r="I628" s="7">
        <f t="shared" si="171"/>
        <v>100</v>
      </c>
    </row>
    <row r="629" spans="1:9" x14ac:dyDescent="0.25">
      <c r="A629" s="95" t="s">
        <v>31</v>
      </c>
      <c r="B629" s="96"/>
      <c r="C629" s="96" t="s">
        <v>22</v>
      </c>
      <c r="D629" s="96" t="s">
        <v>42</v>
      </c>
      <c r="E629" s="96" t="s">
        <v>794</v>
      </c>
      <c r="F629" s="96" t="s">
        <v>77</v>
      </c>
      <c r="G629" s="9">
        <v>2662.7</v>
      </c>
      <c r="H629" s="9">
        <v>2662.7</v>
      </c>
      <c r="I629" s="7">
        <f t="shared" si="171"/>
        <v>100</v>
      </c>
    </row>
    <row r="630" spans="1:9" hidden="1" x14ac:dyDescent="0.25">
      <c r="A630" s="95" t="s">
        <v>299</v>
      </c>
      <c r="B630" s="96"/>
      <c r="C630" s="96" t="s">
        <v>22</v>
      </c>
      <c r="D630" s="96" t="s">
        <v>42</v>
      </c>
      <c r="E630" s="96" t="s">
        <v>795</v>
      </c>
      <c r="F630" s="96"/>
      <c r="G630" s="9">
        <f>SUM(G631:G632)</f>
        <v>0</v>
      </c>
      <c r="H630" s="9">
        <f t="shared" ref="H630" si="176">SUM(H631:H632)</f>
        <v>0</v>
      </c>
      <c r="I630" s="7"/>
    </row>
    <row r="631" spans="1:9" ht="31.5" hidden="1" x14ac:dyDescent="0.25">
      <c r="A631" s="98" t="s">
        <v>40</v>
      </c>
      <c r="B631" s="99"/>
      <c r="C631" s="99" t="s">
        <v>22</v>
      </c>
      <c r="D631" s="99" t="s">
        <v>42</v>
      </c>
      <c r="E631" s="99" t="s">
        <v>795</v>
      </c>
      <c r="F631" s="99" t="s">
        <v>69</v>
      </c>
      <c r="G631" s="9">
        <v>0</v>
      </c>
      <c r="H631" s="9"/>
      <c r="I631" s="7"/>
    </row>
    <row r="632" spans="1:9" hidden="1" x14ac:dyDescent="0.25">
      <c r="A632" s="95" t="s">
        <v>31</v>
      </c>
      <c r="B632" s="96"/>
      <c r="C632" s="96" t="s">
        <v>22</v>
      </c>
      <c r="D632" s="96" t="s">
        <v>42</v>
      </c>
      <c r="E632" s="96" t="s">
        <v>795</v>
      </c>
      <c r="F632" s="96" t="s">
        <v>77</v>
      </c>
      <c r="G632" s="9">
        <v>0</v>
      </c>
      <c r="H632" s="9"/>
      <c r="I632" s="7"/>
    </row>
    <row r="633" spans="1:9" ht="78.75" x14ac:dyDescent="0.25">
      <c r="A633" s="95" t="s">
        <v>856</v>
      </c>
      <c r="B633" s="96"/>
      <c r="C633" s="96" t="s">
        <v>22</v>
      </c>
      <c r="D633" s="96" t="s">
        <v>42</v>
      </c>
      <c r="E633" s="96" t="s">
        <v>796</v>
      </c>
      <c r="F633" s="96"/>
      <c r="G633" s="9">
        <f>G634+G635</f>
        <v>16441.900000000001</v>
      </c>
      <c r="H633" s="9">
        <f>H634+H635</f>
        <v>16412.099999999999</v>
      </c>
      <c r="I633" s="7">
        <f t="shared" si="171"/>
        <v>99.818755739908383</v>
      </c>
    </row>
    <row r="634" spans="1:9" ht="31.5" x14ac:dyDescent="0.25">
      <c r="A634" s="95" t="s">
        <v>40</v>
      </c>
      <c r="B634" s="96"/>
      <c r="C634" s="96" t="s">
        <v>22</v>
      </c>
      <c r="D634" s="96" t="s">
        <v>42</v>
      </c>
      <c r="E634" s="96" t="s">
        <v>796</v>
      </c>
      <c r="F634" s="96" t="s">
        <v>69</v>
      </c>
      <c r="G634" s="9">
        <v>188.2</v>
      </c>
      <c r="H634" s="9">
        <v>188.2</v>
      </c>
      <c r="I634" s="7">
        <f t="shared" si="171"/>
        <v>100</v>
      </c>
    </row>
    <row r="635" spans="1:9" x14ac:dyDescent="0.25">
      <c r="A635" s="95" t="s">
        <v>31</v>
      </c>
      <c r="B635" s="96"/>
      <c r="C635" s="96" t="s">
        <v>22</v>
      </c>
      <c r="D635" s="96" t="s">
        <v>42</v>
      </c>
      <c r="E635" s="96" t="s">
        <v>796</v>
      </c>
      <c r="F635" s="96" t="s">
        <v>77</v>
      </c>
      <c r="G635" s="9">
        <v>16253.7</v>
      </c>
      <c r="H635" s="9">
        <v>16223.9</v>
      </c>
      <c r="I635" s="7">
        <f t="shared" si="171"/>
        <v>99.816657130376456</v>
      </c>
    </row>
    <row r="636" spans="1:9" ht="47.25" x14ac:dyDescent="0.25">
      <c r="A636" s="95" t="s">
        <v>857</v>
      </c>
      <c r="B636" s="96"/>
      <c r="C636" s="96" t="s">
        <v>22</v>
      </c>
      <c r="D636" s="96" t="s">
        <v>42</v>
      </c>
      <c r="E636" s="96" t="s">
        <v>799</v>
      </c>
      <c r="F636" s="96"/>
      <c r="G636" s="9">
        <f>G637+G638</f>
        <v>18186.3</v>
      </c>
      <c r="H636" s="9">
        <f>H637+H638</f>
        <v>18186</v>
      </c>
      <c r="I636" s="7">
        <f t="shared" si="171"/>
        <v>99.998350406624766</v>
      </c>
    </row>
    <row r="637" spans="1:9" ht="31.5" x14ac:dyDescent="0.25">
      <c r="A637" s="95" t="s">
        <v>40</v>
      </c>
      <c r="B637" s="96"/>
      <c r="C637" s="96" t="s">
        <v>22</v>
      </c>
      <c r="D637" s="96" t="s">
        <v>42</v>
      </c>
      <c r="E637" s="96" t="s">
        <v>799</v>
      </c>
      <c r="F637" s="96" t="s">
        <v>69</v>
      </c>
      <c r="G637" s="9">
        <v>262.10000000000002</v>
      </c>
      <c r="H637" s="9">
        <v>261.8</v>
      </c>
      <c r="I637" s="7">
        <f t="shared" si="171"/>
        <v>99.885539870278521</v>
      </c>
    </row>
    <row r="638" spans="1:9" x14ac:dyDescent="0.25">
      <c r="A638" s="95" t="s">
        <v>31</v>
      </c>
      <c r="B638" s="96"/>
      <c r="C638" s="96" t="s">
        <v>22</v>
      </c>
      <c r="D638" s="96" t="s">
        <v>42</v>
      </c>
      <c r="E638" s="96" t="s">
        <v>799</v>
      </c>
      <c r="F638" s="96" t="s">
        <v>77</v>
      </c>
      <c r="G638" s="9">
        <v>17924.2</v>
      </c>
      <c r="H638" s="9">
        <v>17924.2</v>
      </c>
      <c r="I638" s="7">
        <f t="shared" si="171"/>
        <v>100</v>
      </c>
    </row>
    <row r="639" spans="1:9" ht="31.5" x14ac:dyDescent="0.25">
      <c r="A639" s="95" t="s">
        <v>298</v>
      </c>
      <c r="B639" s="96"/>
      <c r="C639" s="96" t="s">
        <v>22</v>
      </c>
      <c r="D639" s="96" t="s">
        <v>42</v>
      </c>
      <c r="E639" s="96" t="s">
        <v>800</v>
      </c>
      <c r="F639" s="96"/>
      <c r="G639" s="9">
        <f>G640+G641</f>
        <v>95204.6</v>
      </c>
      <c r="H639" s="9">
        <f>H640+H641</f>
        <v>93713.3</v>
      </c>
      <c r="I639" s="7">
        <f t="shared" si="171"/>
        <v>98.433584091524978</v>
      </c>
    </row>
    <row r="640" spans="1:9" ht="31.5" x14ac:dyDescent="0.25">
      <c r="A640" s="95" t="s">
        <v>40</v>
      </c>
      <c r="B640" s="96"/>
      <c r="C640" s="96" t="s">
        <v>22</v>
      </c>
      <c r="D640" s="96" t="s">
        <v>42</v>
      </c>
      <c r="E640" s="96" t="s">
        <v>800</v>
      </c>
      <c r="F640" s="96" t="s">
        <v>69</v>
      </c>
      <c r="G640" s="9">
        <v>643.5</v>
      </c>
      <c r="H640" s="9">
        <v>642.5</v>
      </c>
      <c r="I640" s="7">
        <f t="shared" si="171"/>
        <v>99.844599844599841</v>
      </c>
    </row>
    <row r="641" spans="1:9" x14ac:dyDescent="0.25">
      <c r="A641" s="95" t="s">
        <v>31</v>
      </c>
      <c r="B641" s="96"/>
      <c r="C641" s="96" t="s">
        <v>22</v>
      </c>
      <c r="D641" s="96" t="s">
        <v>42</v>
      </c>
      <c r="E641" s="96" t="s">
        <v>800</v>
      </c>
      <c r="F641" s="96" t="s">
        <v>77</v>
      </c>
      <c r="G641" s="9">
        <v>94561.1</v>
      </c>
      <c r="H641" s="9">
        <v>93070.8</v>
      </c>
      <c r="I641" s="7">
        <f t="shared" si="171"/>
        <v>98.423981954524635</v>
      </c>
    </row>
    <row r="642" spans="1:9" ht="47.25" x14ac:dyDescent="0.25">
      <c r="A642" s="167" t="s">
        <v>987</v>
      </c>
      <c r="B642" s="168"/>
      <c r="C642" s="168" t="s">
        <v>22</v>
      </c>
      <c r="D642" s="168" t="s">
        <v>42</v>
      </c>
      <c r="E642" s="168" t="s">
        <v>986</v>
      </c>
      <c r="F642" s="168"/>
      <c r="G642" s="9">
        <f>G643</f>
        <v>5877.6</v>
      </c>
      <c r="H642" s="9">
        <f>H643</f>
        <v>5877.6</v>
      </c>
      <c r="I642" s="7">
        <f t="shared" si="171"/>
        <v>100</v>
      </c>
    </row>
    <row r="643" spans="1:9" x14ac:dyDescent="0.25">
      <c r="A643" s="167" t="s">
        <v>31</v>
      </c>
      <c r="B643" s="168"/>
      <c r="C643" s="168" t="s">
        <v>22</v>
      </c>
      <c r="D643" s="168" t="s">
        <v>42</v>
      </c>
      <c r="E643" s="168" t="s">
        <v>986</v>
      </c>
      <c r="F643" s="168" t="s">
        <v>77</v>
      </c>
      <c r="G643" s="9">
        <v>5877.6</v>
      </c>
      <c r="H643" s="9">
        <v>5877.6</v>
      </c>
      <c r="I643" s="7">
        <f t="shared" si="171"/>
        <v>100</v>
      </c>
    </row>
    <row r="644" spans="1:9" ht="31.5" x14ac:dyDescent="0.25">
      <c r="A644" s="95" t="s">
        <v>371</v>
      </c>
      <c r="B644" s="96"/>
      <c r="C644" s="96" t="s">
        <v>22</v>
      </c>
      <c r="D644" s="96" t="s">
        <v>42</v>
      </c>
      <c r="E644" s="96" t="s">
        <v>801</v>
      </c>
      <c r="F644" s="96"/>
      <c r="G644" s="9">
        <f>SUM(G645:G645)</f>
        <v>16638.099999999999</v>
      </c>
      <c r="H644" s="9">
        <f>SUM(H645:H645)</f>
        <v>16638.099999999999</v>
      </c>
      <c r="I644" s="7">
        <f t="shared" ref="I644:I707" si="177">H644/G644*100</f>
        <v>100</v>
      </c>
    </row>
    <row r="645" spans="1:9" x14ac:dyDescent="0.25">
      <c r="A645" s="95" t="s">
        <v>31</v>
      </c>
      <c r="B645" s="96"/>
      <c r="C645" s="96" t="s">
        <v>22</v>
      </c>
      <c r="D645" s="96" t="s">
        <v>42</v>
      </c>
      <c r="E645" s="96" t="s">
        <v>801</v>
      </c>
      <c r="F645" s="96" t="s">
        <v>77</v>
      </c>
      <c r="G645" s="9">
        <v>16638.099999999999</v>
      </c>
      <c r="H645" s="9">
        <v>16638.099999999999</v>
      </c>
      <c r="I645" s="7">
        <f t="shared" si="177"/>
        <v>100</v>
      </c>
    </row>
    <row r="646" spans="1:9" ht="31.5" x14ac:dyDescent="0.25">
      <c r="A646" s="95" t="s">
        <v>423</v>
      </c>
      <c r="B646" s="96"/>
      <c r="C646" s="96" t="s">
        <v>22</v>
      </c>
      <c r="D646" s="96" t="s">
        <v>42</v>
      </c>
      <c r="E646" s="31" t="s">
        <v>11</v>
      </c>
      <c r="F646" s="31"/>
      <c r="G646" s="9">
        <f>G647+G662+G666</f>
        <v>22580.9</v>
      </c>
      <c r="H646" s="9">
        <f t="shared" ref="H646" si="178">H647+H662+H666</f>
        <v>22580.9</v>
      </c>
      <c r="I646" s="7">
        <f t="shared" si="177"/>
        <v>100</v>
      </c>
    </row>
    <row r="647" spans="1:9" ht="31.5" x14ac:dyDescent="0.25">
      <c r="A647" s="95" t="s">
        <v>61</v>
      </c>
      <c r="B647" s="96"/>
      <c r="C647" s="96" t="s">
        <v>22</v>
      </c>
      <c r="D647" s="96" t="s">
        <v>42</v>
      </c>
      <c r="E647" s="31" t="s">
        <v>12</v>
      </c>
      <c r="F647" s="31"/>
      <c r="G647" s="9">
        <f>G648</f>
        <v>22580.9</v>
      </c>
      <c r="H647" s="9">
        <f>H648</f>
        <v>22580.9</v>
      </c>
      <c r="I647" s="7">
        <f t="shared" si="177"/>
        <v>100</v>
      </c>
    </row>
    <row r="648" spans="1:9" x14ac:dyDescent="0.25">
      <c r="A648" s="95" t="s">
        <v>26</v>
      </c>
      <c r="B648" s="96"/>
      <c r="C648" s="96" t="s">
        <v>22</v>
      </c>
      <c r="D648" s="96" t="s">
        <v>42</v>
      </c>
      <c r="E648" s="31" t="s">
        <v>27</v>
      </c>
      <c r="F648" s="31"/>
      <c r="G648" s="9">
        <f>SUM(G649+G651+G653+G655+G659)+G657</f>
        <v>22580.9</v>
      </c>
      <c r="H648" s="9">
        <f t="shared" ref="H648" si="179">SUM(H649+H651+H653+H655+H659)+H657</f>
        <v>22580.9</v>
      </c>
      <c r="I648" s="7">
        <f t="shared" si="177"/>
        <v>100</v>
      </c>
    </row>
    <row r="649" spans="1:9" x14ac:dyDescent="0.25">
      <c r="A649" s="95" t="s">
        <v>43</v>
      </c>
      <c r="B649" s="96"/>
      <c r="C649" s="96" t="s">
        <v>22</v>
      </c>
      <c r="D649" s="96" t="s">
        <v>42</v>
      </c>
      <c r="E649" s="31" t="s">
        <v>44</v>
      </c>
      <c r="F649" s="31"/>
      <c r="G649" s="9">
        <f>G650</f>
        <v>6838.9</v>
      </c>
      <c r="H649" s="9">
        <f>H650</f>
        <v>6838.9</v>
      </c>
      <c r="I649" s="7">
        <f t="shared" si="177"/>
        <v>100</v>
      </c>
    </row>
    <row r="650" spans="1:9" x14ac:dyDescent="0.25">
      <c r="A650" s="95" t="s">
        <v>31</v>
      </c>
      <c r="B650" s="96"/>
      <c r="C650" s="96" t="s">
        <v>22</v>
      </c>
      <c r="D650" s="96" t="s">
        <v>42</v>
      </c>
      <c r="E650" s="31" t="s">
        <v>44</v>
      </c>
      <c r="F650" s="31">
        <v>300</v>
      </c>
      <c r="G650" s="9">
        <v>6838.9</v>
      </c>
      <c r="H650" s="9">
        <v>6838.9</v>
      </c>
      <c r="I650" s="7">
        <f t="shared" si="177"/>
        <v>100</v>
      </c>
    </row>
    <row r="651" spans="1:9" ht="31.5" x14ac:dyDescent="0.25">
      <c r="A651" s="95" t="s">
        <v>45</v>
      </c>
      <c r="B651" s="96"/>
      <c r="C651" s="96" t="s">
        <v>22</v>
      </c>
      <c r="D651" s="96" t="s">
        <v>42</v>
      </c>
      <c r="E651" s="31" t="s">
        <v>46</v>
      </c>
      <c r="F651" s="31"/>
      <c r="G651" s="9">
        <f>G652</f>
        <v>2236.6999999999998</v>
      </c>
      <c r="H651" s="9">
        <f>H652</f>
        <v>2236.6999999999998</v>
      </c>
      <c r="I651" s="7">
        <f t="shared" si="177"/>
        <v>100</v>
      </c>
    </row>
    <row r="652" spans="1:9" x14ac:dyDescent="0.25">
      <c r="A652" s="95" t="s">
        <v>31</v>
      </c>
      <c r="B652" s="96"/>
      <c r="C652" s="96" t="s">
        <v>22</v>
      </c>
      <c r="D652" s="96" t="s">
        <v>42</v>
      </c>
      <c r="E652" s="31" t="s">
        <v>46</v>
      </c>
      <c r="F652" s="31">
        <v>300</v>
      </c>
      <c r="G652" s="9">
        <v>2236.6999999999998</v>
      </c>
      <c r="H652" s="9">
        <v>2236.6999999999998</v>
      </c>
      <c r="I652" s="7">
        <f t="shared" si="177"/>
        <v>100</v>
      </c>
    </row>
    <row r="653" spans="1:9" ht="29.25" customHeight="1" x14ac:dyDescent="0.25">
      <c r="A653" s="95" t="s">
        <v>332</v>
      </c>
      <c r="B653" s="4"/>
      <c r="C653" s="96" t="s">
        <v>22</v>
      </c>
      <c r="D653" s="96" t="s">
        <v>42</v>
      </c>
      <c r="E653" s="4" t="s">
        <v>333</v>
      </c>
      <c r="F653" s="4"/>
      <c r="G653" s="7">
        <f>SUM(G654)</f>
        <v>871.7</v>
      </c>
      <c r="H653" s="7">
        <f>SUM(H654)</f>
        <v>871.7</v>
      </c>
      <c r="I653" s="7">
        <f t="shared" si="177"/>
        <v>100</v>
      </c>
    </row>
    <row r="654" spans="1:9" ht="15" customHeight="1" x14ac:dyDescent="0.25">
      <c r="A654" s="95" t="s">
        <v>31</v>
      </c>
      <c r="B654" s="4"/>
      <c r="C654" s="96" t="s">
        <v>22</v>
      </c>
      <c r="D654" s="96" t="s">
        <v>42</v>
      </c>
      <c r="E654" s="4" t="s">
        <v>333</v>
      </c>
      <c r="F654" s="4" t="s">
        <v>77</v>
      </c>
      <c r="G654" s="7">
        <v>871.7</v>
      </c>
      <c r="H654" s="7">
        <v>871.7</v>
      </c>
      <c r="I654" s="7">
        <f t="shared" si="177"/>
        <v>100</v>
      </c>
    </row>
    <row r="655" spans="1:9" ht="47.25" x14ac:dyDescent="0.25">
      <c r="A655" s="95" t="s">
        <v>677</v>
      </c>
      <c r="B655" s="4"/>
      <c r="C655" s="101" t="s">
        <v>22</v>
      </c>
      <c r="D655" s="101" t="s">
        <v>42</v>
      </c>
      <c r="E655" s="4" t="s">
        <v>676</v>
      </c>
      <c r="F655" s="4"/>
      <c r="G655" s="7">
        <f>SUM(G656)</f>
        <v>335.7</v>
      </c>
      <c r="H655" s="7">
        <f t="shared" ref="H655" si="180">SUM(H656)</f>
        <v>335.7</v>
      </c>
      <c r="I655" s="7">
        <f t="shared" si="177"/>
        <v>100</v>
      </c>
    </row>
    <row r="656" spans="1:9" ht="15" customHeight="1" x14ac:dyDescent="0.25">
      <c r="A656" s="95" t="s">
        <v>40</v>
      </c>
      <c r="B656" s="4"/>
      <c r="C656" s="101" t="s">
        <v>22</v>
      </c>
      <c r="D656" s="101" t="s">
        <v>42</v>
      </c>
      <c r="E656" s="4" t="s">
        <v>676</v>
      </c>
      <c r="F656" s="4" t="s">
        <v>69</v>
      </c>
      <c r="G656" s="7">
        <v>335.7</v>
      </c>
      <c r="H656" s="7">
        <v>335.7</v>
      </c>
      <c r="I656" s="7">
        <f t="shared" si="177"/>
        <v>100</v>
      </c>
    </row>
    <row r="657" spans="1:9" ht="47.25" x14ac:dyDescent="0.25">
      <c r="A657" s="157" t="s">
        <v>960</v>
      </c>
      <c r="B657" s="4"/>
      <c r="C657" s="158" t="s">
        <v>22</v>
      </c>
      <c r="D657" s="158" t="s">
        <v>42</v>
      </c>
      <c r="E657" s="4" t="s">
        <v>959</v>
      </c>
      <c r="F657" s="4"/>
      <c r="G657" s="7">
        <f>G658</f>
        <v>11000</v>
      </c>
      <c r="H657" s="7">
        <f>H658</f>
        <v>11000</v>
      </c>
      <c r="I657" s="7">
        <f t="shared" si="177"/>
        <v>100</v>
      </c>
    </row>
    <row r="658" spans="1:9" ht="15" customHeight="1" x14ac:dyDescent="0.25">
      <c r="A658" s="157" t="s">
        <v>31</v>
      </c>
      <c r="B658" s="4"/>
      <c r="C658" s="158" t="s">
        <v>22</v>
      </c>
      <c r="D658" s="158" t="s">
        <v>42</v>
      </c>
      <c r="E658" s="4" t="s">
        <v>959</v>
      </c>
      <c r="F658" s="4" t="s">
        <v>77</v>
      </c>
      <c r="G658" s="7">
        <v>11000</v>
      </c>
      <c r="H658" s="7">
        <v>11000</v>
      </c>
      <c r="I658" s="7">
        <f t="shared" si="177"/>
        <v>100</v>
      </c>
    </row>
    <row r="659" spans="1:9" x14ac:dyDescent="0.25">
      <c r="A659" s="95" t="s">
        <v>47</v>
      </c>
      <c r="B659" s="101"/>
      <c r="C659" s="101" t="s">
        <v>22</v>
      </c>
      <c r="D659" s="101" t="s">
        <v>42</v>
      </c>
      <c r="E659" s="31" t="s">
        <v>48</v>
      </c>
      <c r="F659" s="31"/>
      <c r="G659" s="9">
        <f>G660+G661</f>
        <v>1297.9000000000001</v>
      </c>
      <c r="H659" s="9">
        <f>H660+H661</f>
        <v>1297.9000000000001</v>
      </c>
      <c r="I659" s="7">
        <f t="shared" si="177"/>
        <v>100</v>
      </c>
    </row>
    <row r="660" spans="1:9" ht="31.5" x14ac:dyDescent="0.25">
      <c r="A660" s="95" t="s">
        <v>40</v>
      </c>
      <c r="B660" s="101"/>
      <c r="C660" s="101" t="s">
        <v>22</v>
      </c>
      <c r="D660" s="101" t="s">
        <v>42</v>
      </c>
      <c r="E660" s="31" t="s">
        <v>48</v>
      </c>
      <c r="F660" s="31">
        <v>200</v>
      </c>
      <c r="G660" s="9">
        <v>628.4</v>
      </c>
      <c r="H660" s="9">
        <v>628.4</v>
      </c>
      <c r="I660" s="7">
        <f t="shared" si="177"/>
        <v>100</v>
      </c>
    </row>
    <row r="661" spans="1:9" x14ac:dyDescent="0.25">
      <c r="A661" s="157" t="s">
        <v>31</v>
      </c>
      <c r="B661" s="101"/>
      <c r="C661" s="101" t="s">
        <v>22</v>
      </c>
      <c r="D661" s="101" t="s">
        <v>42</v>
      </c>
      <c r="E661" s="31" t="s">
        <v>48</v>
      </c>
      <c r="F661" s="31">
        <v>300</v>
      </c>
      <c r="G661" s="9">
        <v>669.5</v>
      </c>
      <c r="H661" s="9">
        <v>669.5</v>
      </c>
      <c r="I661" s="7">
        <f t="shared" si="177"/>
        <v>100</v>
      </c>
    </row>
    <row r="662" spans="1:9" hidden="1" x14ac:dyDescent="0.25">
      <c r="A662" s="97" t="s">
        <v>885</v>
      </c>
      <c r="B662" s="110"/>
      <c r="C662" s="112" t="s">
        <v>22</v>
      </c>
      <c r="D662" s="112" t="s">
        <v>42</v>
      </c>
      <c r="E662" s="113" t="s">
        <v>886</v>
      </c>
      <c r="F662" s="111"/>
      <c r="G662" s="82">
        <f t="shared" ref="G662:G663" si="181">G663</f>
        <v>0</v>
      </c>
      <c r="H662" s="82">
        <f>H663</f>
        <v>0</v>
      </c>
      <c r="I662" s="7" t="e">
        <f t="shared" si="177"/>
        <v>#DIV/0!</v>
      </c>
    </row>
    <row r="663" spans="1:9" hidden="1" x14ac:dyDescent="0.25">
      <c r="A663" s="97" t="s">
        <v>26</v>
      </c>
      <c r="B663" s="112"/>
      <c r="C663" s="112" t="s">
        <v>22</v>
      </c>
      <c r="D663" s="112" t="s">
        <v>42</v>
      </c>
      <c r="E663" s="113" t="s">
        <v>887</v>
      </c>
      <c r="F663" s="113"/>
      <c r="G663" s="82">
        <f t="shared" si="181"/>
        <v>0</v>
      </c>
      <c r="H663" s="82">
        <f>H664</f>
        <v>0</v>
      </c>
      <c r="I663" s="7" t="e">
        <f t="shared" si="177"/>
        <v>#DIV/0!</v>
      </c>
    </row>
    <row r="664" spans="1:9" hidden="1" x14ac:dyDescent="0.25">
      <c r="A664" s="97" t="s">
        <v>28</v>
      </c>
      <c r="B664" s="112"/>
      <c r="C664" s="112" t="s">
        <v>22</v>
      </c>
      <c r="D664" s="112" t="s">
        <v>42</v>
      </c>
      <c r="E664" s="113" t="s">
        <v>888</v>
      </c>
      <c r="F664" s="113"/>
      <c r="G664" s="82">
        <f>G665</f>
        <v>0</v>
      </c>
      <c r="H664" s="82">
        <f>H665</f>
        <v>0</v>
      </c>
      <c r="I664" s="7" t="e">
        <f t="shared" si="177"/>
        <v>#DIV/0!</v>
      </c>
    </row>
    <row r="665" spans="1:9" hidden="1" x14ac:dyDescent="0.25">
      <c r="A665" s="141" t="s">
        <v>31</v>
      </c>
      <c r="B665" s="112"/>
      <c r="C665" s="112" t="s">
        <v>22</v>
      </c>
      <c r="D665" s="112" t="s">
        <v>42</v>
      </c>
      <c r="E665" s="113" t="s">
        <v>888</v>
      </c>
      <c r="F665" s="113">
        <v>300</v>
      </c>
      <c r="G665" s="82">
        <v>0</v>
      </c>
      <c r="H665" s="82">
        <v>0</v>
      </c>
      <c r="I665" s="7" t="e">
        <f t="shared" si="177"/>
        <v>#DIV/0!</v>
      </c>
    </row>
    <row r="666" spans="1:9" hidden="1" x14ac:dyDescent="0.25">
      <c r="A666" s="157" t="s">
        <v>62</v>
      </c>
      <c r="B666" s="112"/>
      <c r="C666" s="112" t="s">
        <v>22</v>
      </c>
      <c r="D666" s="112" t="s">
        <v>42</v>
      </c>
      <c r="E666" s="113" t="s">
        <v>49</v>
      </c>
      <c r="F666" s="113"/>
      <c r="G666" s="82">
        <f>G667</f>
        <v>0</v>
      </c>
      <c r="H666" s="82"/>
      <c r="I666" s="7" t="e">
        <f t="shared" si="177"/>
        <v>#DIV/0!</v>
      </c>
    </row>
    <row r="667" spans="1:9" hidden="1" x14ac:dyDescent="0.25">
      <c r="A667" s="157" t="s">
        <v>26</v>
      </c>
      <c r="B667" s="112"/>
      <c r="C667" s="112" t="s">
        <v>22</v>
      </c>
      <c r="D667" s="112" t="s">
        <v>42</v>
      </c>
      <c r="E667" s="113" t="s">
        <v>320</v>
      </c>
      <c r="F667" s="113"/>
      <c r="G667" s="82">
        <f>G668</f>
        <v>0</v>
      </c>
      <c r="H667" s="82"/>
      <c r="I667" s="7" t="e">
        <f t="shared" si="177"/>
        <v>#DIV/0!</v>
      </c>
    </row>
    <row r="668" spans="1:9" hidden="1" x14ac:dyDescent="0.25">
      <c r="A668" s="157" t="s">
        <v>28</v>
      </c>
      <c r="B668" s="112"/>
      <c r="C668" s="112" t="s">
        <v>22</v>
      </c>
      <c r="D668" s="112" t="s">
        <v>42</v>
      </c>
      <c r="E668" s="113" t="s">
        <v>321</v>
      </c>
      <c r="F668" s="113"/>
      <c r="G668" s="82">
        <f>G669</f>
        <v>0</v>
      </c>
      <c r="H668" s="82"/>
      <c r="I668" s="7" t="e">
        <f t="shared" si="177"/>
        <v>#DIV/0!</v>
      </c>
    </row>
    <row r="669" spans="1:9" ht="31.5" hidden="1" x14ac:dyDescent="0.25">
      <c r="A669" s="157" t="s">
        <v>40</v>
      </c>
      <c r="B669" s="112"/>
      <c r="C669" s="112" t="s">
        <v>22</v>
      </c>
      <c r="D669" s="112" t="s">
        <v>42</v>
      </c>
      <c r="E669" s="113" t="s">
        <v>321</v>
      </c>
      <c r="F669" s="113">
        <v>200</v>
      </c>
      <c r="G669" s="82">
        <v>0</v>
      </c>
      <c r="H669" s="82"/>
      <c r="I669" s="7" t="e">
        <f t="shared" si="177"/>
        <v>#DIV/0!</v>
      </c>
    </row>
    <row r="670" spans="1:9" ht="47.25" x14ac:dyDescent="0.25">
      <c r="A670" s="95" t="s">
        <v>426</v>
      </c>
      <c r="B670" s="101"/>
      <c r="C670" s="101" t="s">
        <v>22</v>
      </c>
      <c r="D670" s="101" t="s">
        <v>42</v>
      </c>
      <c r="E670" s="31" t="s">
        <v>52</v>
      </c>
      <c r="F670" s="31"/>
      <c r="G670" s="9">
        <f>G671</f>
        <v>3850</v>
      </c>
      <c r="H670" s="9">
        <f>H671</f>
        <v>3850</v>
      </c>
      <c r="I670" s="7">
        <f t="shared" si="177"/>
        <v>100</v>
      </c>
    </row>
    <row r="671" spans="1:9" x14ac:dyDescent="0.25">
      <c r="A671" s="95" t="s">
        <v>26</v>
      </c>
      <c r="B671" s="96"/>
      <c r="C671" s="96" t="s">
        <v>22</v>
      </c>
      <c r="D671" s="96" t="s">
        <v>42</v>
      </c>
      <c r="E671" s="31" t="s">
        <v>53</v>
      </c>
      <c r="F671" s="31"/>
      <c r="G671" s="9">
        <f>SUM(G672)</f>
        <v>3850</v>
      </c>
      <c r="H671" s="9">
        <f>SUM(H672)</f>
        <v>3850</v>
      </c>
      <c r="I671" s="7">
        <f t="shared" si="177"/>
        <v>100</v>
      </c>
    </row>
    <row r="672" spans="1:9" ht="31.5" x14ac:dyDescent="0.25">
      <c r="A672" s="95" t="s">
        <v>54</v>
      </c>
      <c r="B672" s="96"/>
      <c r="C672" s="96" t="s">
        <v>22</v>
      </c>
      <c r="D672" s="96" t="s">
        <v>42</v>
      </c>
      <c r="E672" s="31" t="s">
        <v>55</v>
      </c>
      <c r="F672" s="31"/>
      <c r="G672" s="9">
        <f>G673</f>
        <v>3850</v>
      </c>
      <c r="H672" s="9">
        <f>H673</f>
        <v>3850</v>
      </c>
      <c r="I672" s="7">
        <f t="shared" si="177"/>
        <v>100</v>
      </c>
    </row>
    <row r="673" spans="1:9" ht="31.5" x14ac:dyDescent="0.25">
      <c r="A673" s="95" t="s">
        <v>40</v>
      </c>
      <c r="B673" s="96"/>
      <c r="C673" s="96" t="s">
        <v>22</v>
      </c>
      <c r="D673" s="96" t="s">
        <v>42</v>
      </c>
      <c r="E673" s="31" t="s">
        <v>55</v>
      </c>
      <c r="F673" s="31">
        <v>200</v>
      </c>
      <c r="G673" s="9">
        <v>3850</v>
      </c>
      <c r="H673" s="9">
        <v>3850</v>
      </c>
      <c r="I673" s="7">
        <f t="shared" si="177"/>
        <v>100</v>
      </c>
    </row>
    <row r="674" spans="1:9" ht="31.5" x14ac:dyDescent="0.25">
      <c r="A674" s="95" t="s">
        <v>422</v>
      </c>
      <c r="B674" s="96"/>
      <c r="C674" s="96" t="s">
        <v>22</v>
      </c>
      <c r="D674" s="96" t="s">
        <v>42</v>
      </c>
      <c r="E674" s="31" t="s">
        <v>326</v>
      </c>
      <c r="F674" s="31"/>
      <c r="G674" s="9">
        <f t="shared" ref="G674:H676" si="182">SUM(G675)</f>
        <v>12000</v>
      </c>
      <c r="H674" s="9">
        <f t="shared" si="182"/>
        <v>12000</v>
      </c>
      <c r="I674" s="7">
        <f t="shared" si="177"/>
        <v>100</v>
      </c>
    </row>
    <row r="675" spans="1:9" x14ac:dyDescent="0.25">
      <c r="A675" s="95" t="s">
        <v>26</v>
      </c>
      <c r="B675" s="96"/>
      <c r="C675" s="96" t="s">
        <v>22</v>
      </c>
      <c r="D675" s="96" t="s">
        <v>42</v>
      </c>
      <c r="E675" s="31" t="s">
        <v>327</v>
      </c>
      <c r="F675" s="31"/>
      <c r="G675" s="9">
        <f>SUM(G676)</f>
        <v>12000</v>
      </c>
      <c r="H675" s="9">
        <f t="shared" si="182"/>
        <v>12000</v>
      </c>
      <c r="I675" s="7">
        <f t="shared" si="177"/>
        <v>100</v>
      </c>
    </row>
    <row r="676" spans="1:9" ht="47.25" x14ac:dyDescent="0.25">
      <c r="A676" s="95" t="s">
        <v>593</v>
      </c>
      <c r="B676" s="96"/>
      <c r="C676" s="96" t="s">
        <v>22</v>
      </c>
      <c r="D676" s="96" t="s">
        <v>42</v>
      </c>
      <c r="E676" s="31" t="s">
        <v>328</v>
      </c>
      <c r="F676" s="31"/>
      <c r="G676" s="9">
        <f t="shared" si="182"/>
        <v>12000</v>
      </c>
      <c r="H676" s="9">
        <f t="shared" si="182"/>
        <v>12000</v>
      </c>
      <c r="I676" s="7">
        <f t="shared" si="177"/>
        <v>100</v>
      </c>
    </row>
    <row r="677" spans="1:9" x14ac:dyDescent="0.25">
      <c r="A677" s="95" t="s">
        <v>31</v>
      </c>
      <c r="B677" s="96"/>
      <c r="C677" s="96" t="s">
        <v>22</v>
      </c>
      <c r="D677" s="96" t="s">
        <v>42</v>
      </c>
      <c r="E677" s="31" t="s">
        <v>328</v>
      </c>
      <c r="F677" s="31">
        <v>300</v>
      </c>
      <c r="G677" s="9">
        <v>12000</v>
      </c>
      <c r="H677" s="9">
        <v>12000</v>
      </c>
      <c r="I677" s="7">
        <f t="shared" si="177"/>
        <v>100</v>
      </c>
    </row>
    <row r="678" spans="1:9" ht="31.5" x14ac:dyDescent="0.25">
      <c r="A678" s="95" t="s">
        <v>511</v>
      </c>
      <c r="B678" s="39"/>
      <c r="C678" s="96" t="s">
        <v>22</v>
      </c>
      <c r="D678" s="96" t="s">
        <v>42</v>
      </c>
      <c r="E678" s="31" t="s">
        <v>350</v>
      </c>
      <c r="F678" s="31"/>
      <c r="G678" s="9">
        <f t="shared" ref="G678:H680" si="183">G679</f>
        <v>1695.1</v>
      </c>
      <c r="H678" s="9">
        <f t="shared" si="183"/>
        <v>1678</v>
      </c>
      <c r="I678" s="7">
        <f t="shared" si="177"/>
        <v>98.991209958114567</v>
      </c>
    </row>
    <row r="679" spans="1:9" ht="31.5" x14ac:dyDescent="0.25">
      <c r="A679" s="95" t="s">
        <v>50</v>
      </c>
      <c r="B679" s="39"/>
      <c r="C679" s="96" t="s">
        <v>22</v>
      </c>
      <c r="D679" s="96" t="s">
        <v>42</v>
      </c>
      <c r="E679" s="31" t="s">
        <v>351</v>
      </c>
      <c r="F679" s="31"/>
      <c r="G679" s="9">
        <f>G680</f>
        <v>1695.1</v>
      </c>
      <c r="H679" s="9">
        <f t="shared" si="183"/>
        <v>1678</v>
      </c>
      <c r="I679" s="7">
        <f t="shared" si="177"/>
        <v>98.991209958114567</v>
      </c>
    </row>
    <row r="680" spans="1:9" x14ac:dyDescent="0.25">
      <c r="A680" s="95" t="s">
        <v>28</v>
      </c>
      <c r="B680" s="39"/>
      <c r="C680" s="96" t="s">
        <v>22</v>
      </c>
      <c r="D680" s="96" t="s">
        <v>42</v>
      </c>
      <c r="E680" s="31" t="s">
        <v>352</v>
      </c>
      <c r="F680" s="31"/>
      <c r="G680" s="9">
        <f t="shared" si="183"/>
        <v>1695.1</v>
      </c>
      <c r="H680" s="9">
        <f t="shared" si="183"/>
        <v>1678</v>
      </c>
      <c r="I680" s="7">
        <f t="shared" si="177"/>
        <v>98.991209958114567</v>
      </c>
    </row>
    <row r="681" spans="1:9" ht="31.5" x14ac:dyDescent="0.25">
      <c r="A681" s="95" t="s">
        <v>188</v>
      </c>
      <c r="B681" s="39"/>
      <c r="C681" s="96" t="s">
        <v>22</v>
      </c>
      <c r="D681" s="96" t="s">
        <v>42</v>
      </c>
      <c r="E681" s="31" t="s">
        <v>352</v>
      </c>
      <c r="F681" s="31">
        <v>600</v>
      </c>
      <c r="G681" s="9">
        <f>1195.1+500</f>
        <v>1695.1</v>
      </c>
      <c r="H681" s="9">
        <v>1678</v>
      </c>
      <c r="I681" s="7">
        <f t="shared" si="177"/>
        <v>98.991209958114567</v>
      </c>
    </row>
    <row r="682" spans="1:9" x14ac:dyDescent="0.25">
      <c r="A682" s="95" t="s">
        <v>151</v>
      </c>
      <c r="B682" s="96"/>
      <c r="C682" s="96" t="s">
        <v>22</v>
      </c>
      <c r="D682" s="96" t="s">
        <v>8</v>
      </c>
      <c r="E682" s="31"/>
      <c r="F682" s="31"/>
      <c r="G682" s="9">
        <f>G683+G701</f>
        <v>154821.9</v>
      </c>
      <c r="H682" s="9">
        <f>H683+H701</f>
        <v>153259.89999999997</v>
      </c>
      <c r="I682" s="7">
        <f t="shared" si="177"/>
        <v>98.991098804497284</v>
      </c>
    </row>
    <row r="683" spans="1:9" ht="36.75" customHeight="1" x14ac:dyDescent="0.25">
      <c r="A683" s="95" t="s">
        <v>349</v>
      </c>
      <c r="B683" s="96"/>
      <c r="C683" s="96" t="s">
        <v>22</v>
      </c>
      <c r="D683" s="96" t="s">
        <v>8</v>
      </c>
      <c r="E683" s="96" t="s">
        <v>292</v>
      </c>
      <c r="F683" s="31"/>
      <c r="G683" s="9">
        <f>SUM(G684+G689)</f>
        <v>154821.9</v>
      </c>
      <c r="H683" s="9">
        <f t="shared" ref="H683" si="184">SUM(H684+H689)</f>
        <v>153259.89999999997</v>
      </c>
      <c r="I683" s="7">
        <f t="shared" si="177"/>
        <v>98.991098804497284</v>
      </c>
    </row>
    <row r="684" spans="1:9" x14ac:dyDescent="0.25">
      <c r="A684" s="95" t="s">
        <v>653</v>
      </c>
      <c r="B684" s="96"/>
      <c r="C684" s="96" t="s">
        <v>22</v>
      </c>
      <c r="D684" s="96" t="s">
        <v>8</v>
      </c>
      <c r="E684" s="96" t="s">
        <v>293</v>
      </c>
      <c r="F684" s="31"/>
      <c r="G684" s="9">
        <f>SUM(G685)</f>
        <v>5607.5</v>
      </c>
      <c r="H684" s="9">
        <f t="shared" ref="H684" si="185">SUM(H685)</f>
        <v>5601.3</v>
      </c>
      <c r="I684" s="7">
        <f t="shared" si="177"/>
        <v>99.889433794025862</v>
      </c>
    </row>
    <row r="685" spans="1:9" x14ac:dyDescent="0.25">
      <c r="A685" s="95" t="s">
        <v>802</v>
      </c>
      <c r="B685" s="96"/>
      <c r="C685" s="96" t="s">
        <v>22</v>
      </c>
      <c r="D685" s="96" t="s">
        <v>8</v>
      </c>
      <c r="E685" s="31" t="s">
        <v>803</v>
      </c>
      <c r="F685" s="31"/>
      <c r="G685" s="9">
        <f>SUM(G686)</f>
        <v>5607.5</v>
      </c>
      <c r="H685" s="9">
        <f>SUM(H686)</f>
        <v>5601.3</v>
      </c>
      <c r="I685" s="7">
        <f t="shared" si="177"/>
        <v>99.889433794025862</v>
      </c>
    </row>
    <row r="686" spans="1:9" x14ac:dyDescent="0.25">
      <c r="A686" s="95" t="s">
        <v>858</v>
      </c>
      <c r="B686" s="96"/>
      <c r="C686" s="96" t="s">
        <v>22</v>
      </c>
      <c r="D686" s="96" t="s">
        <v>8</v>
      </c>
      <c r="E686" s="31" t="s">
        <v>804</v>
      </c>
      <c r="F686" s="31"/>
      <c r="G686" s="9">
        <f>SUM(G687:G688)</f>
        <v>5607.5</v>
      </c>
      <c r="H686" s="9">
        <f>SUM(H687:H688)</f>
        <v>5601.3</v>
      </c>
      <c r="I686" s="7">
        <f t="shared" si="177"/>
        <v>99.889433794025862</v>
      </c>
    </row>
    <row r="687" spans="1:9" ht="47.25" x14ac:dyDescent="0.25">
      <c r="A687" s="95" t="s">
        <v>859</v>
      </c>
      <c r="B687" s="96"/>
      <c r="C687" s="96" t="s">
        <v>22</v>
      </c>
      <c r="D687" s="96" t="s">
        <v>8</v>
      </c>
      <c r="E687" s="31" t="s">
        <v>804</v>
      </c>
      <c r="F687" s="31">
        <v>200</v>
      </c>
      <c r="G687" s="9">
        <v>67.8</v>
      </c>
      <c r="H687" s="9">
        <v>67.8</v>
      </c>
      <c r="I687" s="7">
        <f t="shared" si="177"/>
        <v>100</v>
      </c>
    </row>
    <row r="688" spans="1:9" ht="33.75" customHeight="1" x14ac:dyDescent="0.25">
      <c r="A688" s="95" t="s">
        <v>40</v>
      </c>
      <c r="B688" s="96"/>
      <c r="C688" s="96" t="s">
        <v>22</v>
      </c>
      <c r="D688" s="96" t="s">
        <v>8</v>
      </c>
      <c r="E688" s="31" t="s">
        <v>804</v>
      </c>
      <c r="F688" s="31">
        <v>300</v>
      </c>
      <c r="G688" s="9">
        <v>5539.7</v>
      </c>
      <c r="H688" s="9">
        <v>5533.5</v>
      </c>
      <c r="I688" s="7">
        <f t="shared" si="177"/>
        <v>99.888080581980972</v>
      </c>
    </row>
    <row r="689" spans="1:9" x14ac:dyDescent="0.25">
      <c r="A689" s="95" t="s">
        <v>762</v>
      </c>
      <c r="B689" s="96"/>
      <c r="C689" s="96" t="s">
        <v>22</v>
      </c>
      <c r="D689" s="96" t="s">
        <v>8</v>
      </c>
      <c r="E689" s="31" t="s">
        <v>297</v>
      </c>
      <c r="F689" s="31"/>
      <c r="G689" s="9">
        <f>SUM(G690+G697)</f>
        <v>149214.39999999999</v>
      </c>
      <c r="H689" s="9">
        <f t="shared" ref="H689" si="186">SUM(H690+H697)</f>
        <v>147658.59999999998</v>
      </c>
      <c r="I689" s="7">
        <f t="shared" si="177"/>
        <v>98.957339238035985</v>
      </c>
    </row>
    <row r="690" spans="1:9" ht="31.5" x14ac:dyDescent="0.25">
      <c r="A690" s="95" t="s">
        <v>860</v>
      </c>
      <c r="B690" s="96"/>
      <c r="C690" s="96" t="s">
        <v>22</v>
      </c>
      <c r="D690" s="96" t="s">
        <v>8</v>
      </c>
      <c r="E690" s="31" t="s">
        <v>807</v>
      </c>
      <c r="F690" s="31"/>
      <c r="G690" s="9">
        <f>SUM(G691+G694)</f>
        <v>40328.5</v>
      </c>
      <c r="H690" s="9">
        <f t="shared" ref="H690" si="187">SUM(H691+H694)</f>
        <v>40372.699999999997</v>
      </c>
      <c r="I690" s="7">
        <f t="shared" si="177"/>
        <v>100.1095999107331</v>
      </c>
    </row>
    <row r="691" spans="1:9" ht="31.5" x14ac:dyDescent="0.25">
      <c r="A691" s="95" t="s">
        <v>861</v>
      </c>
      <c r="B691" s="96"/>
      <c r="C691" s="96" t="s">
        <v>22</v>
      </c>
      <c r="D691" s="96" t="s">
        <v>8</v>
      </c>
      <c r="E691" s="31" t="s">
        <v>805</v>
      </c>
      <c r="F691" s="31"/>
      <c r="G691" s="9">
        <f>G692+G693</f>
        <v>15019.5</v>
      </c>
      <c r="H691" s="9">
        <f>H692+H693</f>
        <v>15105.9</v>
      </c>
      <c r="I691" s="7">
        <f t="shared" si="177"/>
        <v>100.57525217217618</v>
      </c>
    </row>
    <row r="692" spans="1:9" ht="31.5" x14ac:dyDescent="0.25">
      <c r="A692" s="95" t="s">
        <v>40</v>
      </c>
      <c r="B692" s="96"/>
      <c r="C692" s="96" t="s">
        <v>22</v>
      </c>
      <c r="D692" s="96" t="s">
        <v>8</v>
      </c>
      <c r="E692" s="31" t="s">
        <v>805</v>
      </c>
      <c r="F692" s="31">
        <v>200</v>
      </c>
      <c r="G692" s="9">
        <v>216.8</v>
      </c>
      <c r="H692" s="9">
        <v>217.9</v>
      </c>
      <c r="I692" s="7">
        <f t="shared" si="177"/>
        <v>100.50738007380073</v>
      </c>
    </row>
    <row r="693" spans="1:9" x14ac:dyDescent="0.25">
      <c r="A693" s="95" t="s">
        <v>31</v>
      </c>
      <c r="B693" s="96"/>
      <c r="C693" s="96" t="s">
        <v>22</v>
      </c>
      <c r="D693" s="96" t="s">
        <v>8</v>
      </c>
      <c r="E693" s="31" t="s">
        <v>805</v>
      </c>
      <c r="F693" s="31">
        <v>300</v>
      </c>
      <c r="G693" s="9">
        <v>14802.7</v>
      </c>
      <c r="H693" s="9">
        <v>14888</v>
      </c>
      <c r="I693" s="7">
        <f t="shared" si="177"/>
        <v>100.57624622535077</v>
      </c>
    </row>
    <row r="694" spans="1:9" ht="31.5" x14ac:dyDescent="0.25">
      <c r="A694" s="95" t="s">
        <v>988</v>
      </c>
      <c r="B694" s="96"/>
      <c r="C694" s="96" t="s">
        <v>22</v>
      </c>
      <c r="D694" s="96" t="s">
        <v>8</v>
      </c>
      <c r="E694" s="31" t="s">
        <v>806</v>
      </c>
      <c r="F694" s="31"/>
      <c r="G694" s="9">
        <f>G695+G696</f>
        <v>25309</v>
      </c>
      <c r="H694" s="9">
        <f>H695+H696</f>
        <v>25266.799999999999</v>
      </c>
      <c r="I694" s="7">
        <f t="shared" si="177"/>
        <v>99.83326089533368</v>
      </c>
    </row>
    <row r="695" spans="1:9" ht="31.5" x14ac:dyDescent="0.25">
      <c r="A695" s="95" t="s">
        <v>40</v>
      </c>
      <c r="B695" s="96"/>
      <c r="C695" s="96" t="s">
        <v>22</v>
      </c>
      <c r="D695" s="96" t="s">
        <v>8</v>
      </c>
      <c r="E695" s="31" t="s">
        <v>806</v>
      </c>
      <c r="F695" s="31">
        <v>200</v>
      </c>
      <c r="G695" s="9">
        <v>366.4</v>
      </c>
      <c r="H695" s="9">
        <v>364</v>
      </c>
      <c r="I695" s="7">
        <f t="shared" si="177"/>
        <v>99.344978165938869</v>
      </c>
    </row>
    <row r="696" spans="1:9" x14ac:dyDescent="0.25">
      <c r="A696" s="95" t="s">
        <v>31</v>
      </c>
      <c r="B696" s="96"/>
      <c r="C696" s="96" t="s">
        <v>22</v>
      </c>
      <c r="D696" s="96" t="s">
        <v>8</v>
      </c>
      <c r="E696" s="31" t="s">
        <v>806</v>
      </c>
      <c r="F696" s="31">
        <v>300</v>
      </c>
      <c r="G696" s="9">
        <v>24942.6</v>
      </c>
      <c r="H696" s="9">
        <v>24902.799999999999</v>
      </c>
      <c r="I696" s="7">
        <f t="shared" si="177"/>
        <v>99.840433635627406</v>
      </c>
    </row>
    <row r="697" spans="1:9" ht="31.5" x14ac:dyDescent="0.25">
      <c r="A697" s="95" t="s">
        <v>862</v>
      </c>
      <c r="B697" s="39"/>
      <c r="C697" s="96" t="s">
        <v>22</v>
      </c>
      <c r="D697" s="96" t="s">
        <v>8</v>
      </c>
      <c r="E697" s="31" t="s">
        <v>809</v>
      </c>
      <c r="F697" s="37"/>
      <c r="G697" s="9">
        <f>SUM(G698)</f>
        <v>108885.9</v>
      </c>
      <c r="H697" s="9">
        <f t="shared" ref="H697" si="188">SUM(H698)</f>
        <v>107285.9</v>
      </c>
      <c r="I697" s="7">
        <f t="shared" si="177"/>
        <v>98.530571910596322</v>
      </c>
    </row>
    <row r="698" spans="1:9" ht="94.5" x14ac:dyDescent="0.25">
      <c r="A698" s="95" t="s">
        <v>863</v>
      </c>
      <c r="B698" s="96"/>
      <c r="C698" s="96" t="s">
        <v>22</v>
      </c>
      <c r="D698" s="96" t="s">
        <v>8</v>
      </c>
      <c r="E698" s="31" t="s">
        <v>808</v>
      </c>
      <c r="F698" s="31"/>
      <c r="G698" s="9">
        <f>G699+G700</f>
        <v>108885.9</v>
      </c>
      <c r="H698" s="9">
        <f>H699+H700</f>
        <v>107285.9</v>
      </c>
      <c r="I698" s="7">
        <f t="shared" si="177"/>
        <v>98.530571910596322</v>
      </c>
    </row>
    <row r="699" spans="1:9" ht="31.5" x14ac:dyDescent="0.25">
      <c r="A699" s="95" t="s">
        <v>40</v>
      </c>
      <c r="B699" s="96"/>
      <c r="C699" s="96" t="s">
        <v>22</v>
      </c>
      <c r="D699" s="96" t="s">
        <v>8</v>
      </c>
      <c r="E699" s="31" t="s">
        <v>808</v>
      </c>
      <c r="F699" s="31">
        <v>200</v>
      </c>
      <c r="G699" s="9">
        <v>1417.7</v>
      </c>
      <c r="H699" s="9">
        <v>1417.7</v>
      </c>
      <c r="I699" s="7">
        <f t="shared" si="177"/>
        <v>100</v>
      </c>
    </row>
    <row r="700" spans="1:9" x14ac:dyDescent="0.25">
      <c r="A700" s="95" t="s">
        <v>31</v>
      </c>
      <c r="B700" s="96"/>
      <c r="C700" s="96" t="s">
        <v>22</v>
      </c>
      <c r="D700" s="96" t="s">
        <v>8</v>
      </c>
      <c r="E700" s="31" t="s">
        <v>808</v>
      </c>
      <c r="F700" s="31">
        <v>300</v>
      </c>
      <c r="G700" s="9">
        <v>107468.2</v>
      </c>
      <c r="H700" s="9">
        <v>105868.2</v>
      </c>
      <c r="I700" s="7">
        <f t="shared" si="177"/>
        <v>98.511187495463773</v>
      </c>
    </row>
    <row r="701" spans="1:9" ht="31.5" hidden="1" x14ac:dyDescent="0.25">
      <c r="A701" s="95" t="s">
        <v>423</v>
      </c>
      <c r="B701" s="96"/>
      <c r="C701" s="96" t="s">
        <v>22</v>
      </c>
      <c r="D701" s="96" t="s">
        <v>8</v>
      </c>
      <c r="E701" s="31" t="s">
        <v>11</v>
      </c>
      <c r="F701" s="31"/>
      <c r="G701" s="9">
        <f>SUM(G702)</f>
        <v>0</v>
      </c>
      <c r="H701" s="9">
        <f>SUM(H702)</f>
        <v>0</v>
      </c>
      <c r="I701" s="7" t="e">
        <f t="shared" si="177"/>
        <v>#DIV/0!</v>
      </c>
    </row>
    <row r="702" spans="1:9" ht="31.5" hidden="1" x14ac:dyDescent="0.25">
      <c r="A702" s="95" t="s">
        <v>61</v>
      </c>
      <c r="B702" s="40"/>
      <c r="C702" s="96" t="s">
        <v>22</v>
      </c>
      <c r="D702" s="96" t="s">
        <v>8</v>
      </c>
      <c r="E702" s="31" t="s">
        <v>12</v>
      </c>
      <c r="F702" s="31"/>
      <c r="G702" s="9">
        <f t="shared" ref="G702:H703" si="189">G703</f>
        <v>0</v>
      </c>
      <c r="H702" s="9">
        <f t="shared" si="189"/>
        <v>0</v>
      </c>
      <c r="I702" s="7" t="e">
        <f t="shared" si="177"/>
        <v>#DIV/0!</v>
      </c>
    </row>
    <row r="703" spans="1:9" ht="31.5" hidden="1" x14ac:dyDescent="0.25">
      <c r="A703" s="95" t="s">
        <v>33</v>
      </c>
      <c r="B703" s="40"/>
      <c r="C703" s="96" t="s">
        <v>22</v>
      </c>
      <c r="D703" s="96" t="s">
        <v>8</v>
      </c>
      <c r="E703" s="31" t="s">
        <v>34</v>
      </c>
      <c r="F703" s="31"/>
      <c r="G703" s="9">
        <f t="shared" si="189"/>
        <v>0</v>
      </c>
      <c r="H703" s="9">
        <f t="shared" si="189"/>
        <v>0</v>
      </c>
      <c r="I703" s="7" t="e">
        <f t="shared" si="177"/>
        <v>#DIV/0!</v>
      </c>
    </row>
    <row r="704" spans="1:9" hidden="1" x14ac:dyDescent="0.25">
      <c r="A704" s="95" t="s">
        <v>386</v>
      </c>
      <c r="B704" s="40"/>
      <c r="C704" s="96" t="s">
        <v>22</v>
      </c>
      <c r="D704" s="96" t="s">
        <v>8</v>
      </c>
      <c r="E704" s="31" t="s">
        <v>385</v>
      </c>
      <c r="F704" s="31"/>
      <c r="G704" s="9">
        <f t="shared" ref="G704:H705" si="190">SUM(G705)</f>
        <v>0</v>
      </c>
      <c r="H704" s="9">
        <f t="shared" si="190"/>
        <v>0</v>
      </c>
      <c r="I704" s="7" t="e">
        <f t="shared" si="177"/>
        <v>#DIV/0!</v>
      </c>
    </row>
    <row r="705" spans="1:9" ht="47.25" hidden="1" x14ac:dyDescent="0.25">
      <c r="A705" s="95" t="s">
        <v>391</v>
      </c>
      <c r="B705" s="40"/>
      <c r="C705" s="96" t="s">
        <v>22</v>
      </c>
      <c r="D705" s="96" t="s">
        <v>8</v>
      </c>
      <c r="E705" s="31" t="s">
        <v>390</v>
      </c>
      <c r="F705" s="31"/>
      <c r="G705" s="9">
        <f t="shared" si="190"/>
        <v>0</v>
      </c>
      <c r="H705" s="9">
        <f t="shared" si="190"/>
        <v>0</v>
      </c>
      <c r="I705" s="7" t="e">
        <f t="shared" si="177"/>
        <v>#DIV/0!</v>
      </c>
    </row>
    <row r="706" spans="1:9" ht="31.5" hidden="1" x14ac:dyDescent="0.25">
      <c r="A706" s="95" t="s">
        <v>40</v>
      </c>
      <c r="B706" s="40"/>
      <c r="C706" s="96" t="s">
        <v>22</v>
      </c>
      <c r="D706" s="96" t="s">
        <v>8</v>
      </c>
      <c r="E706" s="31" t="s">
        <v>390</v>
      </c>
      <c r="F706" s="31">
        <v>200</v>
      </c>
      <c r="G706" s="9"/>
      <c r="H706" s="9"/>
      <c r="I706" s="7" t="e">
        <f t="shared" si="177"/>
        <v>#DIV/0!</v>
      </c>
    </row>
    <row r="707" spans="1:9" x14ac:dyDescent="0.25">
      <c r="A707" s="95" t="s">
        <v>56</v>
      </c>
      <c r="B707" s="96"/>
      <c r="C707" s="96" t="s">
        <v>22</v>
      </c>
      <c r="D707" s="96" t="s">
        <v>57</v>
      </c>
      <c r="E707" s="31"/>
      <c r="F707" s="31"/>
      <c r="G707" s="9">
        <f>G738+G708</f>
        <v>77281.5</v>
      </c>
      <c r="H707" s="9">
        <f>H738+H708</f>
        <v>76761.8</v>
      </c>
      <c r="I707" s="7">
        <f t="shared" si="177"/>
        <v>99.327523404695825</v>
      </c>
    </row>
    <row r="708" spans="1:9" ht="31.5" x14ac:dyDescent="0.25">
      <c r="A708" s="95" t="s">
        <v>349</v>
      </c>
      <c r="B708" s="96"/>
      <c r="C708" s="96" t="s">
        <v>22</v>
      </c>
      <c r="D708" s="96" t="s">
        <v>57</v>
      </c>
      <c r="E708" s="96" t="s">
        <v>292</v>
      </c>
      <c r="F708" s="31"/>
      <c r="G708" s="9">
        <f>SUM(G709)</f>
        <v>59035.299999999996</v>
      </c>
      <c r="H708" s="9">
        <f t="shared" ref="H708" si="191">SUM(H709)</f>
        <v>58589.599999999999</v>
      </c>
      <c r="I708" s="7">
        <f t="shared" ref="I708:I771" si="192">H708/G708*100</f>
        <v>99.245027974787973</v>
      </c>
    </row>
    <row r="709" spans="1:9" x14ac:dyDescent="0.25">
      <c r="A709" s="95" t="s">
        <v>762</v>
      </c>
      <c r="B709" s="96"/>
      <c r="C709" s="96" t="s">
        <v>22</v>
      </c>
      <c r="D709" s="96" t="s">
        <v>57</v>
      </c>
      <c r="E709" s="96" t="s">
        <v>297</v>
      </c>
      <c r="F709" s="31"/>
      <c r="G709" s="9">
        <f>SUM(G710+G717+G721)+G735</f>
        <v>59035.299999999996</v>
      </c>
      <c r="H709" s="9">
        <f t="shared" ref="H709" si="193">SUM(H710+H717+H721)+H735</f>
        <v>58589.599999999999</v>
      </c>
      <c r="I709" s="7">
        <f t="shared" si="192"/>
        <v>99.245027974787973</v>
      </c>
    </row>
    <row r="710" spans="1:9" ht="31.5" x14ac:dyDescent="0.25">
      <c r="A710" s="95" t="s">
        <v>860</v>
      </c>
      <c r="B710" s="96"/>
      <c r="C710" s="96" t="s">
        <v>22</v>
      </c>
      <c r="D710" s="96" t="s">
        <v>57</v>
      </c>
      <c r="E710" s="96" t="s">
        <v>807</v>
      </c>
      <c r="F710" s="31"/>
      <c r="G710" s="9">
        <f>SUM(G711)+G714</f>
        <v>1957.4</v>
      </c>
      <c r="H710" s="9">
        <f t="shared" ref="H710" si="194">SUM(H711)+H714</f>
        <v>1557.7</v>
      </c>
      <c r="I710" s="7">
        <f t="shared" si="192"/>
        <v>79.580055175232445</v>
      </c>
    </row>
    <row r="711" spans="1:9" ht="126" x14ac:dyDescent="0.25">
      <c r="A711" s="95" t="s">
        <v>811</v>
      </c>
      <c r="B711" s="96"/>
      <c r="C711" s="96" t="s">
        <v>22</v>
      </c>
      <c r="D711" s="96" t="s">
        <v>57</v>
      </c>
      <c r="E711" s="96" t="s">
        <v>812</v>
      </c>
      <c r="F711" s="31"/>
      <c r="G711" s="9">
        <f>SUM(G712:G713)</f>
        <v>826.40000000000009</v>
      </c>
      <c r="H711" s="9">
        <f t="shared" ref="H711" si="195">SUM(H712:H713)</f>
        <v>755.5</v>
      </c>
      <c r="I711" s="7">
        <f t="shared" si="192"/>
        <v>91.420619554695051</v>
      </c>
    </row>
    <row r="712" spans="1:9" ht="47.25" x14ac:dyDescent="0.25">
      <c r="A712" s="95" t="s">
        <v>39</v>
      </c>
      <c r="B712" s="96"/>
      <c r="C712" s="96" t="s">
        <v>22</v>
      </c>
      <c r="D712" s="96" t="s">
        <v>57</v>
      </c>
      <c r="E712" s="96" t="s">
        <v>812</v>
      </c>
      <c r="F712" s="31">
        <v>100</v>
      </c>
      <c r="G712" s="9">
        <v>700.7</v>
      </c>
      <c r="H712" s="9">
        <v>629.9</v>
      </c>
      <c r="I712" s="7">
        <f t="shared" si="192"/>
        <v>89.89581846724704</v>
      </c>
    </row>
    <row r="713" spans="1:9" ht="31.5" x14ac:dyDescent="0.25">
      <c r="A713" s="95" t="s">
        <v>40</v>
      </c>
      <c r="B713" s="96"/>
      <c r="C713" s="96" t="s">
        <v>22</v>
      </c>
      <c r="D713" s="96" t="s">
        <v>57</v>
      </c>
      <c r="E713" s="96" t="s">
        <v>812</v>
      </c>
      <c r="F713" s="31">
        <v>200</v>
      </c>
      <c r="G713" s="9">
        <v>125.7</v>
      </c>
      <c r="H713" s="9">
        <v>125.6</v>
      </c>
      <c r="I713" s="7">
        <f t="shared" si="192"/>
        <v>99.920445505171045</v>
      </c>
    </row>
    <row r="714" spans="1:9" ht="47.25" x14ac:dyDescent="0.25">
      <c r="A714" s="152" t="s">
        <v>951</v>
      </c>
      <c r="B714" s="153"/>
      <c r="C714" s="153" t="s">
        <v>22</v>
      </c>
      <c r="D714" s="153" t="s">
        <v>57</v>
      </c>
      <c r="E714" s="153" t="s">
        <v>950</v>
      </c>
      <c r="F714" s="31"/>
      <c r="G714" s="9">
        <f>SUM(G715:G716)</f>
        <v>1131</v>
      </c>
      <c r="H714" s="9">
        <f t="shared" ref="H714" si="196">SUM(H715:H716)</f>
        <v>802.2</v>
      </c>
      <c r="I714" s="7">
        <f t="shared" si="192"/>
        <v>70.928381962864734</v>
      </c>
    </row>
    <row r="715" spans="1:9" ht="47.25" x14ac:dyDescent="0.25">
      <c r="A715" s="152" t="s">
        <v>39</v>
      </c>
      <c r="B715" s="153"/>
      <c r="C715" s="153" t="s">
        <v>22</v>
      </c>
      <c r="D715" s="153" t="s">
        <v>57</v>
      </c>
      <c r="E715" s="153" t="s">
        <v>950</v>
      </c>
      <c r="F715" s="31">
        <v>100</v>
      </c>
      <c r="G715" s="9">
        <v>802.2</v>
      </c>
      <c r="H715" s="9">
        <v>802.2</v>
      </c>
      <c r="I715" s="7">
        <f t="shared" si="192"/>
        <v>100</v>
      </c>
    </row>
    <row r="716" spans="1:9" ht="31.5" x14ac:dyDescent="0.25">
      <c r="A716" s="152" t="s">
        <v>40</v>
      </c>
      <c r="B716" s="153"/>
      <c r="C716" s="153" t="s">
        <v>22</v>
      </c>
      <c r="D716" s="153" t="s">
        <v>57</v>
      </c>
      <c r="E716" s="153" t="s">
        <v>950</v>
      </c>
      <c r="F716" s="31">
        <v>200</v>
      </c>
      <c r="G716" s="9">
        <v>328.8</v>
      </c>
      <c r="H716" s="9">
        <v>0</v>
      </c>
      <c r="I716" s="7">
        <f t="shared" si="192"/>
        <v>0</v>
      </c>
    </row>
    <row r="717" spans="1:9" ht="31.5" x14ac:dyDescent="0.25">
      <c r="A717" s="95" t="s">
        <v>862</v>
      </c>
      <c r="B717" s="96"/>
      <c r="C717" s="96" t="s">
        <v>22</v>
      </c>
      <c r="D717" s="96" t="s">
        <v>57</v>
      </c>
      <c r="E717" s="96" t="s">
        <v>809</v>
      </c>
      <c r="F717" s="31"/>
      <c r="G717" s="9">
        <f>SUM(G718)</f>
        <v>8694.2000000000007</v>
      </c>
      <c r="H717" s="9">
        <f t="shared" ref="H717" si="197">SUM(H718)</f>
        <v>8694.2000000000007</v>
      </c>
      <c r="I717" s="7">
        <f t="shared" si="192"/>
        <v>100</v>
      </c>
    </row>
    <row r="718" spans="1:9" x14ac:dyDescent="0.25">
      <c r="A718" s="95" t="s">
        <v>300</v>
      </c>
      <c r="B718" s="96"/>
      <c r="C718" s="96" t="s">
        <v>22</v>
      </c>
      <c r="D718" s="96" t="s">
        <v>57</v>
      </c>
      <c r="E718" s="31" t="s">
        <v>810</v>
      </c>
      <c r="F718" s="31"/>
      <c r="G718" s="9">
        <f>G719+G720</f>
        <v>8694.2000000000007</v>
      </c>
      <c r="H718" s="9">
        <f>H719+H720</f>
        <v>8694.2000000000007</v>
      </c>
      <c r="I718" s="7">
        <f t="shared" si="192"/>
        <v>100</v>
      </c>
    </row>
    <row r="719" spans="1:9" ht="47.25" x14ac:dyDescent="0.25">
      <c r="A719" s="95" t="s">
        <v>39</v>
      </c>
      <c r="B719" s="96"/>
      <c r="C719" s="96" t="s">
        <v>22</v>
      </c>
      <c r="D719" s="96" t="s">
        <v>57</v>
      </c>
      <c r="E719" s="31" t="s">
        <v>810</v>
      </c>
      <c r="F719" s="31">
        <v>100</v>
      </c>
      <c r="G719" s="9">
        <v>8694.2000000000007</v>
      </c>
      <c r="H719" s="9">
        <v>8694.2000000000007</v>
      </c>
      <c r="I719" s="7">
        <f t="shared" si="192"/>
        <v>100</v>
      </c>
    </row>
    <row r="720" spans="1:9" ht="31.5" hidden="1" x14ac:dyDescent="0.25">
      <c r="A720" s="95" t="s">
        <v>40</v>
      </c>
      <c r="B720" s="96"/>
      <c r="C720" s="96" t="s">
        <v>22</v>
      </c>
      <c r="D720" s="96" t="s">
        <v>57</v>
      </c>
      <c r="E720" s="31" t="s">
        <v>810</v>
      </c>
      <c r="F720" s="31">
        <v>200</v>
      </c>
      <c r="G720" s="9"/>
      <c r="H720" s="9"/>
      <c r="I720" s="7" t="e">
        <f t="shared" si="192"/>
        <v>#DIV/0!</v>
      </c>
    </row>
    <row r="721" spans="1:9" ht="31.5" x14ac:dyDescent="0.25">
      <c r="A721" s="95" t="s">
        <v>848</v>
      </c>
      <c r="B721" s="39"/>
      <c r="C721" s="96" t="s">
        <v>22</v>
      </c>
      <c r="D721" s="96" t="s">
        <v>57</v>
      </c>
      <c r="E721" s="31" t="s">
        <v>763</v>
      </c>
      <c r="F721" s="31"/>
      <c r="G721" s="9">
        <f>SUM(G722+G725+G727+G729+G732)</f>
        <v>48383.7</v>
      </c>
      <c r="H721" s="9">
        <f t="shared" ref="H721" si="198">SUM(H722+H725+H727+H729+H732)</f>
        <v>48337.7</v>
      </c>
      <c r="I721" s="7">
        <f t="shared" si="192"/>
        <v>99.90492665918481</v>
      </c>
    </row>
    <row r="722" spans="1:9" ht="31.5" x14ac:dyDescent="0.25">
      <c r="A722" s="95" t="s">
        <v>301</v>
      </c>
      <c r="B722" s="96"/>
      <c r="C722" s="96" t="s">
        <v>22</v>
      </c>
      <c r="D722" s="96" t="s">
        <v>57</v>
      </c>
      <c r="E722" s="31" t="s">
        <v>787</v>
      </c>
      <c r="F722" s="31"/>
      <c r="G722" s="9">
        <f>G723+G724</f>
        <v>29032.3</v>
      </c>
      <c r="H722" s="9">
        <f t="shared" ref="H722" si="199">H723+H724</f>
        <v>29032.3</v>
      </c>
      <c r="I722" s="7">
        <f t="shared" si="192"/>
        <v>100</v>
      </c>
    </row>
    <row r="723" spans="1:9" ht="47.25" x14ac:dyDescent="0.25">
      <c r="A723" s="95" t="s">
        <v>39</v>
      </c>
      <c r="B723" s="96"/>
      <c r="C723" s="96" t="s">
        <v>22</v>
      </c>
      <c r="D723" s="96" t="s">
        <v>57</v>
      </c>
      <c r="E723" s="31" t="s">
        <v>787</v>
      </c>
      <c r="F723" s="31">
        <v>100</v>
      </c>
      <c r="G723" s="9">
        <v>28775.3</v>
      </c>
      <c r="H723" s="9">
        <v>28775.3</v>
      </c>
      <c r="I723" s="7">
        <f t="shared" si="192"/>
        <v>100</v>
      </c>
    </row>
    <row r="724" spans="1:9" ht="30" customHeight="1" x14ac:dyDescent="0.25">
      <c r="A724" s="95" t="s">
        <v>40</v>
      </c>
      <c r="B724" s="96"/>
      <c r="C724" s="96" t="s">
        <v>22</v>
      </c>
      <c r="D724" s="96" t="s">
        <v>57</v>
      </c>
      <c r="E724" s="31" t="s">
        <v>787</v>
      </c>
      <c r="F724" s="31">
        <v>200</v>
      </c>
      <c r="G724" s="9">
        <v>257</v>
      </c>
      <c r="H724" s="9">
        <v>257</v>
      </c>
      <c r="I724" s="7">
        <f t="shared" si="192"/>
        <v>100</v>
      </c>
    </row>
    <row r="725" spans="1:9" ht="31.5" x14ac:dyDescent="0.25">
      <c r="A725" s="95" t="s">
        <v>656</v>
      </c>
      <c r="B725" s="96"/>
      <c r="C725" s="96" t="s">
        <v>22</v>
      </c>
      <c r="D725" s="96" t="s">
        <v>57</v>
      </c>
      <c r="E725" s="31" t="s">
        <v>793</v>
      </c>
      <c r="F725" s="31"/>
      <c r="G725" s="9">
        <f>G726</f>
        <v>7234</v>
      </c>
      <c r="H725" s="9">
        <f t="shared" ref="H725" si="200">H726</f>
        <v>7234.1</v>
      </c>
      <c r="I725" s="7">
        <f t="shared" si="192"/>
        <v>100.00138236107273</v>
      </c>
    </row>
    <row r="726" spans="1:9" ht="47.25" x14ac:dyDescent="0.25">
      <c r="A726" s="95" t="s">
        <v>39</v>
      </c>
      <c r="B726" s="96"/>
      <c r="C726" s="96" t="s">
        <v>22</v>
      </c>
      <c r="D726" s="96" t="s">
        <v>57</v>
      </c>
      <c r="E726" s="31" t="s">
        <v>793</v>
      </c>
      <c r="F726" s="31">
        <v>100</v>
      </c>
      <c r="G726" s="9">
        <v>7234</v>
      </c>
      <c r="H726" s="9">
        <v>7234.1</v>
      </c>
      <c r="I726" s="7">
        <f t="shared" si="192"/>
        <v>100.00138236107273</v>
      </c>
    </row>
    <row r="727" spans="1:9" ht="63" x14ac:dyDescent="0.25">
      <c r="A727" s="11" t="s">
        <v>563</v>
      </c>
      <c r="B727" s="96"/>
      <c r="C727" s="96" t="s">
        <v>22</v>
      </c>
      <c r="D727" s="96" t="s">
        <v>57</v>
      </c>
      <c r="E727" s="96" t="s">
        <v>813</v>
      </c>
      <c r="F727" s="96"/>
      <c r="G727" s="9">
        <f>G728</f>
        <v>65.099999999999994</v>
      </c>
      <c r="H727" s="9">
        <f>H728</f>
        <v>65.099999999999994</v>
      </c>
      <c r="I727" s="7">
        <f t="shared" si="192"/>
        <v>100</v>
      </c>
    </row>
    <row r="728" spans="1:9" ht="31.5" x14ac:dyDescent="0.25">
      <c r="A728" s="95" t="s">
        <v>40</v>
      </c>
      <c r="B728" s="96"/>
      <c r="C728" s="96" t="s">
        <v>22</v>
      </c>
      <c r="D728" s="96" t="s">
        <v>57</v>
      </c>
      <c r="E728" s="96" t="s">
        <v>813</v>
      </c>
      <c r="F728" s="96">
        <v>200</v>
      </c>
      <c r="G728" s="9">
        <v>65.099999999999994</v>
      </c>
      <c r="H728" s="9">
        <v>65.099999999999994</v>
      </c>
      <c r="I728" s="7">
        <f t="shared" si="192"/>
        <v>100</v>
      </c>
    </row>
    <row r="729" spans="1:9" ht="94.5" x14ac:dyDescent="0.25">
      <c r="A729" s="95" t="s">
        <v>620</v>
      </c>
      <c r="B729" s="96"/>
      <c r="C729" s="96" t="s">
        <v>22</v>
      </c>
      <c r="D729" s="96" t="s">
        <v>57</v>
      </c>
      <c r="E729" s="31" t="s">
        <v>814</v>
      </c>
      <c r="F729" s="31"/>
      <c r="G729" s="9">
        <f>SUM(G730:G731)</f>
        <v>720</v>
      </c>
      <c r="H729" s="9">
        <f t="shared" ref="H729" si="201">SUM(H730:H731)</f>
        <v>674</v>
      </c>
      <c r="I729" s="7">
        <f t="shared" si="192"/>
        <v>93.611111111111114</v>
      </c>
    </row>
    <row r="730" spans="1:9" ht="47.25" x14ac:dyDescent="0.25">
      <c r="A730" s="167" t="s">
        <v>39</v>
      </c>
      <c r="B730" s="168"/>
      <c r="C730" s="168" t="s">
        <v>22</v>
      </c>
      <c r="D730" s="168" t="s">
        <v>57</v>
      </c>
      <c r="E730" s="31" t="s">
        <v>814</v>
      </c>
      <c r="F730" s="31">
        <v>100</v>
      </c>
      <c r="G730" s="9">
        <v>205.3</v>
      </c>
      <c r="H730" s="9">
        <v>205.3</v>
      </c>
      <c r="I730" s="7">
        <f t="shared" si="192"/>
        <v>100</v>
      </c>
    </row>
    <row r="731" spans="1:9" ht="31.5" x14ac:dyDescent="0.25">
      <c r="A731" s="95" t="s">
        <v>40</v>
      </c>
      <c r="B731" s="96"/>
      <c r="C731" s="96" t="s">
        <v>22</v>
      </c>
      <c r="D731" s="96" t="s">
        <v>57</v>
      </c>
      <c r="E731" s="31" t="s">
        <v>814</v>
      </c>
      <c r="F731" s="31">
        <v>200</v>
      </c>
      <c r="G731" s="9">
        <v>514.70000000000005</v>
      </c>
      <c r="H731" s="9">
        <v>468.7</v>
      </c>
      <c r="I731" s="7">
        <f t="shared" si="192"/>
        <v>91.062755002914315</v>
      </c>
    </row>
    <row r="732" spans="1:9" ht="110.25" x14ac:dyDescent="0.25">
      <c r="A732" s="11" t="s">
        <v>916</v>
      </c>
      <c r="B732" s="96"/>
      <c r="C732" s="96" t="s">
        <v>22</v>
      </c>
      <c r="D732" s="96" t="s">
        <v>57</v>
      </c>
      <c r="E732" s="96" t="s">
        <v>815</v>
      </c>
      <c r="F732" s="31"/>
      <c r="G732" s="9">
        <f>SUM(G733:G734)</f>
        <v>11332.3</v>
      </c>
      <c r="H732" s="9">
        <f t="shared" ref="H732" si="202">SUM(H733:H734)</f>
        <v>11332.199999999999</v>
      </c>
      <c r="I732" s="7">
        <f t="shared" si="192"/>
        <v>99.999117566601655</v>
      </c>
    </row>
    <row r="733" spans="1:9" ht="47.25" x14ac:dyDescent="0.25">
      <c r="A733" s="98" t="s">
        <v>39</v>
      </c>
      <c r="B733" s="99"/>
      <c r="C733" s="99" t="s">
        <v>22</v>
      </c>
      <c r="D733" s="99" t="s">
        <v>57</v>
      </c>
      <c r="E733" s="99" t="s">
        <v>815</v>
      </c>
      <c r="F733" s="31">
        <v>100</v>
      </c>
      <c r="G733" s="9">
        <v>11218.5</v>
      </c>
      <c r="H733" s="9">
        <v>11218.4</v>
      </c>
      <c r="I733" s="7">
        <f t="shared" si="192"/>
        <v>99.999108615233766</v>
      </c>
    </row>
    <row r="734" spans="1:9" ht="31.5" x14ac:dyDescent="0.25">
      <c r="A734" s="95" t="s">
        <v>40</v>
      </c>
      <c r="B734" s="96"/>
      <c r="C734" s="96" t="s">
        <v>22</v>
      </c>
      <c r="D734" s="96" t="s">
        <v>57</v>
      </c>
      <c r="E734" s="96" t="s">
        <v>815</v>
      </c>
      <c r="F734" s="31">
        <v>200</v>
      </c>
      <c r="G734" s="9">
        <v>113.8</v>
      </c>
      <c r="H734" s="9">
        <v>113.8</v>
      </c>
      <c r="I734" s="7">
        <f t="shared" si="192"/>
        <v>100</v>
      </c>
    </row>
    <row r="735" spans="1:9" hidden="1" x14ac:dyDescent="0.25">
      <c r="A735" s="95" t="s">
        <v>864</v>
      </c>
      <c r="B735" s="96"/>
      <c r="C735" s="96" t="s">
        <v>22</v>
      </c>
      <c r="D735" s="96" t="s">
        <v>57</v>
      </c>
      <c r="E735" s="96" t="s">
        <v>816</v>
      </c>
      <c r="F735" s="31"/>
      <c r="G735" s="9">
        <f>SUM(G736)</f>
        <v>0</v>
      </c>
      <c r="H735" s="9">
        <f t="shared" ref="H735:H736" si="203">SUM(H736)</f>
        <v>0</v>
      </c>
      <c r="I735" s="7"/>
    </row>
    <row r="736" spans="1:9" ht="31.5" hidden="1" x14ac:dyDescent="0.25">
      <c r="A736" s="95" t="s">
        <v>818</v>
      </c>
      <c r="B736" s="96"/>
      <c r="C736" s="96" t="s">
        <v>22</v>
      </c>
      <c r="D736" s="96" t="s">
        <v>57</v>
      </c>
      <c r="E736" s="96" t="s">
        <v>817</v>
      </c>
      <c r="F736" s="31"/>
      <c r="G736" s="9">
        <f>SUM(G737)</f>
        <v>0</v>
      </c>
      <c r="H736" s="9">
        <f t="shared" si="203"/>
        <v>0</v>
      </c>
      <c r="I736" s="7"/>
    </row>
    <row r="737" spans="1:9" ht="31.5" hidden="1" x14ac:dyDescent="0.25">
      <c r="A737" s="95" t="s">
        <v>40</v>
      </c>
      <c r="B737" s="96"/>
      <c r="C737" s="96" t="s">
        <v>22</v>
      </c>
      <c r="D737" s="96" t="s">
        <v>57</v>
      </c>
      <c r="E737" s="96" t="s">
        <v>817</v>
      </c>
      <c r="F737" s="31">
        <v>200</v>
      </c>
      <c r="G737" s="9">
        <v>0</v>
      </c>
      <c r="H737" s="9"/>
      <c r="I737" s="7"/>
    </row>
    <row r="738" spans="1:9" ht="31.5" x14ac:dyDescent="0.25">
      <c r="A738" s="95" t="s">
        <v>423</v>
      </c>
      <c r="B738" s="96"/>
      <c r="C738" s="96" t="s">
        <v>22</v>
      </c>
      <c r="D738" s="96" t="s">
        <v>57</v>
      </c>
      <c r="E738" s="31" t="s">
        <v>11</v>
      </c>
      <c r="F738" s="31"/>
      <c r="G738" s="9">
        <f>G739</f>
        <v>18246.2</v>
      </c>
      <c r="H738" s="9">
        <f t="shared" ref="H738" si="204">H739</f>
        <v>18172.2</v>
      </c>
      <c r="I738" s="7">
        <f t="shared" si="192"/>
        <v>99.594436101763648</v>
      </c>
    </row>
    <row r="739" spans="1:9" ht="31.5" x14ac:dyDescent="0.25">
      <c r="A739" s="95" t="s">
        <v>654</v>
      </c>
      <c r="B739" s="96"/>
      <c r="C739" s="96" t="s">
        <v>22</v>
      </c>
      <c r="D739" s="96" t="s">
        <v>57</v>
      </c>
      <c r="E739" s="31" t="s">
        <v>58</v>
      </c>
      <c r="F739" s="31"/>
      <c r="G739" s="9">
        <f>SUM(G740+G743+G745+G747)+G750</f>
        <v>18246.2</v>
      </c>
      <c r="H739" s="9">
        <f>SUM(H740+H743+H745+H747)+H750</f>
        <v>18172.2</v>
      </c>
      <c r="I739" s="7">
        <f t="shared" si="192"/>
        <v>99.594436101763648</v>
      </c>
    </row>
    <row r="740" spans="1:9" x14ac:dyDescent="0.25">
      <c r="A740" s="95" t="s">
        <v>59</v>
      </c>
      <c r="B740" s="96"/>
      <c r="C740" s="96" t="s">
        <v>22</v>
      </c>
      <c r="D740" s="96" t="s">
        <v>57</v>
      </c>
      <c r="E740" s="31" t="s">
        <v>60</v>
      </c>
      <c r="F740" s="31"/>
      <c r="G740" s="9">
        <f>G741+G742</f>
        <v>10629.2</v>
      </c>
      <c r="H740" s="9">
        <f>H741+H742</f>
        <v>10629.2</v>
      </c>
      <c r="I740" s="7">
        <f t="shared" si="192"/>
        <v>100</v>
      </c>
    </row>
    <row r="741" spans="1:9" ht="47.25" x14ac:dyDescent="0.25">
      <c r="A741" s="95" t="s">
        <v>39</v>
      </c>
      <c r="B741" s="96"/>
      <c r="C741" s="96" t="s">
        <v>22</v>
      </c>
      <c r="D741" s="96" t="s">
        <v>57</v>
      </c>
      <c r="E741" s="31" t="s">
        <v>60</v>
      </c>
      <c r="F741" s="31">
        <v>100</v>
      </c>
      <c r="G741" s="9">
        <v>10614.6</v>
      </c>
      <c r="H741" s="9">
        <v>10614.6</v>
      </c>
      <c r="I741" s="7">
        <f t="shared" si="192"/>
        <v>100</v>
      </c>
    </row>
    <row r="742" spans="1:9" ht="31.5" x14ac:dyDescent="0.25">
      <c r="A742" s="95" t="s">
        <v>40</v>
      </c>
      <c r="B742" s="96"/>
      <c r="C742" s="96" t="s">
        <v>22</v>
      </c>
      <c r="D742" s="96" t="s">
        <v>57</v>
      </c>
      <c r="E742" s="31" t="s">
        <v>60</v>
      </c>
      <c r="F742" s="31">
        <v>200</v>
      </c>
      <c r="G742" s="9">
        <v>14.6</v>
      </c>
      <c r="H742" s="9">
        <v>14.6</v>
      </c>
      <c r="I742" s="7">
        <f t="shared" si="192"/>
        <v>100</v>
      </c>
    </row>
    <row r="743" spans="1:9" x14ac:dyDescent="0.25">
      <c r="A743" s="95" t="s">
        <v>73</v>
      </c>
      <c r="B743" s="39"/>
      <c r="C743" s="96" t="s">
        <v>22</v>
      </c>
      <c r="D743" s="96" t="s">
        <v>57</v>
      </c>
      <c r="E743" s="31" t="s">
        <v>353</v>
      </c>
      <c r="F743" s="31"/>
      <c r="G743" s="9">
        <f>G744</f>
        <v>633.70000000000005</v>
      </c>
      <c r="H743" s="9">
        <f>H744</f>
        <v>633.6</v>
      </c>
      <c r="I743" s="7">
        <f t="shared" si="192"/>
        <v>99.98421966230076</v>
      </c>
    </row>
    <row r="744" spans="1:9" ht="31.5" x14ac:dyDescent="0.25">
      <c r="A744" s="95" t="s">
        <v>40</v>
      </c>
      <c r="B744" s="39"/>
      <c r="C744" s="96" t="s">
        <v>22</v>
      </c>
      <c r="D744" s="96" t="s">
        <v>57</v>
      </c>
      <c r="E744" s="31" t="s">
        <v>353</v>
      </c>
      <c r="F744" s="31">
        <v>200</v>
      </c>
      <c r="G744" s="9">
        <v>633.70000000000005</v>
      </c>
      <c r="H744" s="9">
        <v>633.6</v>
      </c>
      <c r="I744" s="7">
        <f t="shared" si="192"/>
        <v>99.98421966230076</v>
      </c>
    </row>
    <row r="745" spans="1:9" ht="31.5" x14ac:dyDescent="0.25">
      <c r="A745" s="95" t="s">
        <v>75</v>
      </c>
      <c r="B745" s="39"/>
      <c r="C745" s="96" t="s">
        <v>22</v>
      </c>
      <c r="D745" s="96" t="s">
        <v>57</v>
      </c>
      <c r="E745" s="31" t="s">
        <v>354</v>
      </c>
      <c r="F745" s="31"/>
      <c r="G745" s="9">
        <f>G746</f>
        <v>6002.9</v>
      </c>
      <c r="H745" s="9">
        <f>H746</f>
        <v>5949.5</v>
      </c>
      <c r="I745" s="7">
        <f t="shared" si="192"/>
        <v>99.110429958853231</v>
      </c>
    </row>
    <row r="746" spans="1:9" ht="31.5" x14ac:dyDescent="0.25">
      <c r="A746" s="95" t="s">
        <v>40</v>
      </c>
      <c r="B746" s="39"/>
      <c r="C746" s="96" t="s">
        <v>22</v>
      </c>
      <c r="D746" s="96" t="s">
        <v>57</v>
      </c>
      <c r="E746" s="31" t="s">
        <v>354</v>
      </c>
      <c r="F746" s="31">
        <v>200</v>
      </c>
      <c r="G746" s="9">
        <v>6002.9</v>
      </c>
      <c r="H746" s="9">
        <v>5949.5</v>
      </c>
      <c r="I746" s="7">
        <f t="shared" si="192"/>
        <v>99.110429958853231</v>
      </c>
    </row>
    <row r="747" spans="1:9" ht="31.5" x14ac:dyDescent="0.25">
      <c r="A747" s="95" t="s">
        <v>76</v>
      </c>
      <c r="B747" s="39"/>
      <c r="C747" s="96" t="s">
        <v>22</v>
      </c>
      <c r="D747" s="96" t="s">
        <v>57</v>
      </c>
      <c r="E747" s="31" t="s">
        <v>355</v>
      </c>
      <c r="F747" s="31"/>
      <c r="G747" s="9">
        <f>G748+G749</f>
        <v>951.3</v>
      </c>
      <c r="H747" s="9">
        <f>H748+H749</f>
        <v>930.8</v>
      </c>
      <c r="I747" s="7">
        <f t="shared" si="192"/>
        <v>97.845054136444858</v>
      </c>
    </row>
    <row r="748" spans="1:9" ht="31.5" x14ac:dyDescent="0.25">
      <c r="A748" s="95" t="s">
        <v>40</v>
      </c>
      <c r="B748" s="39"/>
      <c r="C748" s="96" t="s">
        <v>22</v>
      </c>
      <c r="D748" s="96" t="s">
        <v>57</v>
      </c>
      <c r="E748" s="31" t="s">
        <v>355</v>
      </c>
      <c r="F748" s="31">
        <v>200</v>
      </c>
      <c r="G748" s="9">
        <v>848.8</v>
      </c>
      <c r="H748" s="9">
        <v>828.3</v>
      </c>
      <c r="I748" s="7">
        <f t="shared" si="192"/>
        <v>97.584825636192278</v>
      </c>
    </row>
    <row r="749" spans="1:9" x14ac:dyDescent="0.25">
      <c r="A749" s="95" t="s">
        <v>17</v>
      </c>
      <c r="B749" s="39"/>
      <c r="C749" s="96" t="s">
        <v>22</v>
      </c>
      <c r="D749" s="96" t="s">
        <v>57</v>
      </c>
      <c r="E749" s="31" t="s">
        <v>355</v>
      </c>
      <c r="F749" s="31">
        <v>800</v>
      </c>
      <c r="G749" s="9">
        <v>102.5</v>
      </c>
      <c r="H749" s="9">
        <v>102.5</v>
      </c>
      <c r="I749" s="7">
        <f t="shared" si="192"/>
        <v>100</v>
      </c>
    </row>
    <row r="750" spans="1:9" ht="31.5" x14ac:dyDescent="0.25">
      <c r="A750" s="95" t="s">
        <v>711</v>
      </c>
      <c r="B750" s="39"/>
      <c r="C750" s="96" t="s">
        <v>22</v>
      </c>
      <c r="D750" s="96" t="s">
        <v>57</v>
      </c>
      <c r="E750" s="31" t="s">
        <v>786</v>
      </c>
      <c r="F750" s="31"/>
      <c r="G750" s="9">
        <f>SUM(G751)</f>
        <v>29.1</v>
      </c>
      <c r="H750" s="9">
        <f t="shared" ref="H750" si="205">SUM(H751)</f>
        <v>29.1</v>
      </c>
      <c r="I750" s="7">
        <f t="shared" si="192"/>
        <v>100</v>
      </c>
    </row>
    <row r="751" spans="1:9" ht="47.25" x14ac:dyDescent="0.25">
      <c r="A751" s="95" t="s">
        <v>39</v>
      </c>
      <c r="B751" s="39"/>
      <c r="C751" s="96" t="s">
        <v>22</v>
      </c>
      <c r="D751" s="96" t="s">
        <v>57</v>
      </c>
      <c r="E751" s="31" t="s">
        <v>786</v>
      </c>
      <c r="F751" s="31">
        <v>100</v>
      </c>
      <c r="G751" s="9">
        <v>29.1</v>
      </c>
      <c r="H751" s="9">
        <v>29.1</v>
      </c>
      <c r="I751" s="7">
        <f t="shared" si="192"/>
        <v>100</v>
      </c>
    </row>
    <row r="752" spans="1:9" ht="31.5" x14ac:dyDescent="0.25">
      <c r="A752" s="88" t="s">
        <v>657</v>
      </c>
      <c r="B752" s="24" t="s">
        <v>210</v>
      </c>
      <c r="C752" s="25"/>
      <c r="D752" s="25"/>
      <c r="E752" s="25"/>
      <c r="F752" s="25"/>
      <c r="G752" s="26">
        <f>G780+G767+G774+G753</f>
        <v>601390.90000000014</v>
      </c>
      <c r="H752" s="26">
        <f t="shared" ref="H752" si="206">H780+H767+H774+H753</f>
        <v>579675.5</v>
      </c>
      <c r="I752" s="26">
        <f t="shared" si="192"/>
        <v>96.389137248335459</v>
      </c>
    </row>
    <row r="753" spans="1:9" x14ac:dyDescent="0.25">
      <c r="A753" s="152" t="s">
        <v>195</v>
      </c>
      <c r="B753" s="4"/>
      <c r="C753" s="4" t="s">
        <v>136</v>
      </c>
      <c r="D753" s="4"/>
      <c r="E753" s="4"/>
      <c r="F753" s="4"/>
      <c r="G753" s="106">
        <f>G754+G760</f>
        <v>147805.70000000001</v>
      </c>
      <c r="H753" s="106">
        <f>H754+H760</f>
        <v>147805.70000000001</v>
      </c>
      <c r="I753" s="7">
        <f t="shared" si="192"/>
        <v>100</v>
      </c>
    </row>
    <row r="754" spans="1:9" x14ac:dyDescent="0.25">
      <c r="A754" s="152" t="s">
        <v>143</v>
      </c>
      <c r="B754" s="4"/>
      <c r="C754" s="4" t="s">
        <v>136</v>
      </c>
      <c r="D754" s="4" t="s">
        <v>42</v>
      </c>
      <c r="E754" s="31"/>
      <c r="F754" s="31"/>
      <c r="G754" s="106">
        <f>G755</f>
        <v>28366.6</v>
      </c>
      <c r="H754" s="7">
        <f t="shared" ref="H754:H755" si="207">H755</f>
        <v>28366.6</v>
      </c>
      <c r="I754" s="7">
        <f t="shared" si="192"/>
        <v>100</v>
      </c>
    </row>
    <row r="755" spans="1:9" ht="31.5" x14ac:dyDescent="0.25">
      <c r="A755" s="152" t="s">
        <v>952</v>
      </c>
      <c r="B755" s="153"/>
      <c r="C755" s="153" t="s">
        <v>136</v>
      </c>
      <c r="D755" s="153" t="s">
        <v>42</v>
      </c>
      <c r="E755" s="31" t="s">
        <v>341</v>
      </c>
      <c r="F755" s="31"/>
      <c r="G755" s="106">
        <f>G756</f>
        <v>28366.6</v>
      </c>
      <c r="H755" s="106">
        <f t="shared" si="207"/>
        <v>28366.6</v>
      </c>
      <c r="I755" s="7">
        <f t="shared" si="192"/>
        <v>100</v>
      </c>
    </row>
    <row r="756" spans="1:9" x14ac:dyDescent="0.25">
      <c r="A756" s="152" t="s">
        <v>26</v>
      </c>
      <c r="B756" s="4"/>
      <c r="C756" s="153" t="s">
        <v>136</v>
      </c>
      <c r="D756" s="153" t="s">
        <v>42</v>
      </c>
      <c r="E756" s="4" t="s">
        <v>469</v>
      </c>
      <c r="F756" s="4"/>
      <c r="G756" s="106">
        <f>G757+G758</f>
        <v>28366.6</v>
      </c>
      <c r="H756" s="7">
        <f t="shared" ref="H756" si="208">H757+H758</f>
        <v>28366.6</v>
      </c>
      <c r="I756" s="7">
        <f t="shared" si="192"/>
        <v>100</v>
      </c>
    </row>
    <row r="757" spans="1:9" ht="31.5" x14ac:dyDescent="0.25">
      <c r="A757" s="152" t="s">
        <v>188</v>
      </c>
      <c r="B757" s="4"/>
      <c r="C757" s="153" t="s">
        <v>136</v>
      </c>
      <c r="D757" s="153" t="s">
        <v>42</v>
      </c>
      <c r="E757" s="4" t="s">
        <v>469</v>
      </c>
      <c r="F757" s="4" t="s">
        <v>95</v>
      </c>
      <c r="G757" s="106">
        <v>1711.6</v>
      </c>
      <c r="H757" s="7">
        <v>1711.6</v>
      </c>
      <c r="I757" s="7">
        <f t="shared" si="192"/>
        <v>100</v>
      </c>
    </row>
    <row r="758" spans="1:9" ht="31.5" x14ac:dyDescent="0.25">
      <c r="A758" s="152" t="s">
        <v>750</v>
      </c>
      <c r="B758" s="153"/>
      <c r="C758" s="153" t="s">
        <v>136</v>
      </c>
      <c r="D758" s="153" t="s">
        <v>42</v>
      </c>
      <c r="E758" s="4" t="s">
        <v>749</v>
      </c>
      <c r="F758" s="31"/>
      <c r="G758" s="7">
        <f>G759</f>
        <v>26655</v>
      </c>
      <c r="H758" s="7">
        <f t="shared" ref="H758" si="209">H759</f>
        <v>26655</v>
      </c>
      <c r="I758" s="7">
        <f t="shared" si="192"/>
        <v>100</v>
      </c>
    </row>
    <row r="759" spans="1:9" ht="31.5" x14ac:dyDescent="0.25">
      <c r="A759" s="152" t="s">
        <v>188</v>
      </c>
      <c r="B759" s="4"/>
      <c r="C759" s="153" t="s">
        <v>136</v>
      </c>
      <c r="D759" s="153" t="s">
        <v>42</v>
      </c>
      <c r="E759" s="4" t="s">
        <v>749</v>
      </c>
      <c r="F759" s="4" t="s">
        <v>95</v>
      </c>
      <c r="G759" s="106">
        <v>26655</v>
      </c>
      <c r="H759" s="7">
        <v>26655</v>
      </c>
      <c r="I759" s="7">
        <f t="shared" si="192"/>
        <v>100</v>
      </c>
    </row>
    <row r="760" spans="1:9" x14ac:dyDescent="0.25">
      <c r="A760" s="2" t="s">
        <v>144</v>
      </c>
      <c r="B760" s="4"/>
      <c r="C760" s="4" t="s">
        <v>136</v>
      </c>
      <c r="D760" s="4" t="s">
        <v>136</v>
      </c>
      <c r="E760" s="4"/>
      <c r="F760" s="4"/>
      <c r="G760" s="106">
        <f>G761</f>
        <v>119439.1</v>
      </c>
      <c r="H760" s="106">
        <f t="shared" ref="H760" si="210">H761</f>
        <v>119439.1</v>
      </c>
      <c r="I760" s="7">
        <f t="shared" si="192"/>
        <v>100</v>
      </c>
    </row>
    <row r="761" spans="1:9" ht="31.5" x14ac:dyDescent="0.25">
      <c r="A761" s="152" t="s">
        <v>952</v>
      </c>
      <c r="B761" s="153"/>
      <c r="C761" s="153" t="s">
        <v>136</v>
      </c>
      <c r="D761" s="153" t="s">
        <v>136</v>
      </c>
      <c r="E761" s="31" t="s">
        <v>341</v>
      </c>
      <c r="F761" s="31"/>
      <c r="G761" s="106">
        <f>G764+G762</f>
        <v>119439.1</v>
      </c>
      <c r="H761" s="106">
        <f t="shared" ref="H761" si="211">H764+H762</f>
        <v>119439.1</v>
      </c>
      <c r="I761" s="7">
        <f t="shared" si="192"/>
        <v>100</v>
      </c>
    </row>
    <row r="762" spans="1:9" x14ac:dyDescent="0.25">
      <c r="A762" s="155" t="s">
        <v>26</v>
      </c>
      <c r="B762" s="156"/>
      <c r="C762" s="156" t="s">
        <v>136</v>
      </c>
      <c r="D762" s="156" t="s">
        <v>136</v>
      </c>
      <c r="E762" s="31" t="s">
        <v>469</v>
      </c>
      <c r="F762" s="31"/>
      <c r="G762" s="7">
        <f>G763</f>
        <v>1182.8</v>
      </c>
      <c r="H762" s="7">
        <f t="shared" ref="H762" si="212">H763</f>
        <v>1182.8</v>
      </c>
      <c r="I762" s="7">
        <f t="shared" si="192"/>
        <v>100</v>
      </c>
    </row>
    <row r="763" spans="1:9" ht="31.5" x14ac:dyDescent="0.25">
      <c r="A763" s="155" t="s">
        <v>188</v>
      </c>
      <c r="B763" s="156"/>
      <c r="C763" s="156" t="s">
        <v>136</v>
      </c>
      <c r="D763" s="156" t="s">
        <v>136</v>
      </c>
      <c r="E763" s="31" t="s">
        <v>469</v>
      </c>
      <c r="F763" s="31">
        <v>600</v>
      </c>
      <c r="G763" s="7">
        <v>1182.8</v>
      </c>
      <c r="H763" s="7">
        <v>1182.8</v>
      </c>
      <c r="I763" s="7">
        <f t="shared" si="192"/>
        <v>100</v>
      </c>
    </row>
    <row r="764" spans="1:9" x14ac:dyDescent="0.25">
      <c r="A764" s="152" t="s">
        <v>565</v>
      </c>
      <c r="B764" s="153"/>
      <c r="C764" s="153" t="s">
        <v>136</v>
      </c>
      <c r="D764" s="153" t="s">
        <v>136</v>
      </c>
      <c r="E764" s="31" t="s">
        <v>461</v>
      </c>
      <c r="F764" s="31"/>
      <c r="G764" s="7">
        <f>G765</f>
        <v>118256.3</v>
      </c>
      <c r="H764" s="7">
        <f t="shared" ref="H764" si="213">H765</f>
        <v>118256.3</v>
      </c>
      <c r="I764" s="7">
        <f t="shared" si="192"/>
        <v>100</v>
      </c>
    </row>
    <row r="765" spans="1:9" ht="47.25" x14ac:dyDescent="0.25">
      <c r="A765" s="152" t="s">
        <v>747</v>
      </c>
      <c r="B765" s="4"/>
      <c r="C765" s="153" t="s">
        <v>136</v>
      </c>
      <c r="D765" s="153" t="s">
        <v>136</v>
      </c>
      <c r="E765" s="31" t="s">
        <v>746</v>
      </c>
      <c r="F765" s="4"/>
      <c r="G765" s="7">
        <f>G766</f>
        <v>118256.3</v>
      </c>
      <c r="H765" s="7">
        <f t="shared" ref="H765" si="214">H766</f>
        <v>118256.3</v>
      </c>
      <c r="I765" s="7">
        <f t="shared" si="192"/>
        <v>100</v>
      </c>
    </row>
    <row r="766" spans="1:9" ht="31.5" x14ac:dyDescent="0.25">
      <c r="A766" s="152" t="s">
        <v>188</v>
      </c>
      <c r="B766" s="4"/>
      <c r="C766" s="153" t="s">
        <v>136</v>
      </c>
      <c r="D766" s="153" t="s">
        <v>136</v>
      </c>
      <c r="E766" s="31" t="s">
        <v>746</v>
      </c>
      <c r="F766" s="4" t="s">
        <v>95</v>
      </c>
      <c r="G766" s="7">
        <v>118256.3</v>
      </c>
      <c r="H766" s="7">
        <v>118256.3</v>
      </c>
      <c r="I766" s="7">
        <f t="shared" si="192"/>
        <v>100</v>
      </c>
    </row>
    <row r="767" spans="1:9" x14ac:dyDescent="0.25">
      <c r="A767" s="95" t="s">
        <v>85</v>
      </c>
      <c r="B767" s="4"/>
      <c r="C767" s="4" t="s">
        <v>86</v>
      </c>
      <c r="D767" s="4"/>
      <c r="E767" s="4"/>
      <c r="F767" s="4"/>
      <c r="G767" s="7">
        <f t="shared" ref="G767:H772" si="215">SUM(G768)</f>
        <v>357</v>
      </c>
      <c r="H767" s="7">
        <f t="shared" si="215"/>
        <v>357</v>
      </c>
      <c r="I767" s="7">
        <f t="shared" si="192"/>
        <v>100</v>
      </c>
    </row>
    <row r="768" spans="1:9" x14ac:dyDescent="0.25">
      <c r="A768" s="95" t="s">
        <v>655</v>
      </c>
      <c r="B768" s="4"/>
      <c r="C768" s="4" t="s">
        <v>86</v>
      </c>
      <c r="D768" s="4" t="s">
        <v>86</v>
      </c>
      <c r="E768" s="31"/>
      <c r="F768" s="31"/>
      <c r="G768" s="7">
        <f t="shared" si="215"/>
        <v>357</v>
      </c>
      <c r="H768" s="7">
        <f t="shared" si="215"/>
        <v>357</v>
      </c>
      <c r="I768" s="7">
        <f t="shared" si="192"/>
        <v>100</v>
      </c>
    </row>
    <row r="769" spans="1:9" ht="31.5" x14ac:dyDescent="0.25">
      <c r="A769" s="95" t="s">
        <v>425</v>
      </c>
      <c r="B769" s="96"/>
      <c r="C769" s="96" t="s">
        <v>86</v>
      </c>
      <c r="D769" s="96" t="s">
        <v>86</v>
      </c>
      <c r="E769" s="31" t="s">
        <v>270</v>
      </c>
      <c r="F769" s="31"/>
      <c r="G769" s="7">
        <f t="shared" si="215"/>
        <v>357</v>
      </c>
      <c r="H769" s="7">
        <f t="shared" si="215"/>
        <v>357</v>
      </c>
      <c r="I769" s="7">
        <f t="shared" si="192"/>
        <v>100</v>
      </c>
    </row>
    <row r="770" spans="1:9" ht="31.5" x14ac:dyDescent="0.25">
      <c r="A770" s="95" t="s">
        <v>362</v>
      </c>
      <c r="B770" s="4"/>
      <c r="C770" s="4" t="s">
        <v>86</v>
      </c>
      <c r="D770" s="4" t="s">
        <v>86</v>
      </c>
      <c r="E770" s="4" t="s">
        <v>280</v>
      </c>
      <c r="F770" s="4"/>
      <c r="G770" s="7">
        <f t="shared" si="215"/>
        <v>357</v>
      </c>
      <c r="H770" s="7">
        <f t="shared" si="215"/>
        <v>357</v>
      </c>
      <c r="I770" s="7">
        <f t="shared" si="192"/>
        <v>100</v>
      </c>
    </row>
    <row r="771" spans="1:9" x14ac:dyDescent="0.25">
      <c r="A771" s="95" t="s">
        <v>26</v>
      </c>
      <c r="B771" s="4"/>
      <c r="C771" s="4" t="s">
        <v>86</v>
      </c>
      <c r="D771" s="4" t="s">
        <v>86</v>
      </c>
      <c r="E771" s="4" t="s">
        <v>281</v>
      </c>
      <c r="F771" s="4"/>
      <c r="G771" s="7">
        <f t="shared" si="215"/>
        <v>357</v>
      </c>
      <c r="H771" s="7">
        <f t="shared" si="215"/>
        <v>357</v>
      </c>
      <c r="I771" s="7">
        <f t="shared" si="192"/>
        <v>100</v>
      </c>
    </row>
    <row r="772" spans="1:9" ht="30.75" customHeight="1" x14ac:dyDescent="0.25">
      <c r="A772" s="95" t="s">
        <v>282</v>
      </c>
      <c r="B772" s="31"/>
      <c r="C772" s="4" t="s">
        <v>86</v>
      </c>
      <c r="D772" s="4" t="s">
        <v>86</v>
      </c>
      <c r="E772" s="4" t="s">
        <v>283</v>
      </c>
      <c r="F772" s="4"/>
      <c r="G772" s="7">
        <f t="shared" si="215"/>
        <v>357</v>
      </c>
      <c r="H772" s="7">
        <f t="shared" si="215"/>
        <v>357</v>
      </c>
      <c r="I772" s="7">
        <f t="shared" ref="I772:I835" si="216">H772/G772*100</f>
        <v>100</v>
      </c>
    </row>
    <row r="773" spans="1:9" ht="31.5" x14ac:dyDescent="0.25">
      <c r="A773" s="95" t="s">
        <v>188</v>
      </c>
      <c r="B773" s="4"/>
      <c r="C773" s="4" t="s">
        <v>86</v>
      </c>
      <c r="D773" s="4" t="s">
        <v>86</v>
      </c>
      <c r="E773" s="4" t="s">
        <v>283</v>
      </c>
      <c r="F773" s="22">
        <v>600</v>
      </c>
      <c r="G773" s="7">
        <v>357</v>
      </c>
      <c r="H773" s="7">
        <v>357</v>
      </c>
      <c r="I773" s="7">
        <f t="shared" si="216"/>
        <v>100</v>
      </c>
    </row>
    <row r="774" spans="1:9" x14ac:dyDescent="0.25">
      <c r="A774" s="95" t="s">
        <v>21</v>
      </c>
      <c r="B774" s="96"/>
      <c r="C774" s="96" t="s">
        <v>22</v>
      </c>
      <c r="D774" s="96" t="s">
        <v>23</v>
      </c>
      <c r="E774" s="31"/>
      <c r="F774" s="31"/>
      <c r="G774" s="9">
        <f t="shared" ref="G774:H778" si="217">SUM(G775)</f>
        <v>300</v>
      </c>
      <c r="H774" s="9">
        <f t="shared" si="217"/>
        <v>300</v>
      </c>
      <c r="I774" s="7">
        <f t="shared" si="216"/>
        <v>100</v>
      </c>
    </row>
    <row r="775" spans="1:9" x14ac:dyDescent="0.25">
      <c r="A775" s="95" t="s">
        <v>41</v>
      </c>
      <c r="B775" s="40"/>
      <c r="C775" s="96" t="s">
        <v>22</v>
      </c>
      <c r="D775" s="96" t="s">
        <v>42</v>
      </c>
      <c r="E775" s="96"/>
      <c r="F775" s="31"/>
      <c r="G775" s="9">
        <f t="shared" si="217"/>
        <v>300</v>
      </c>
      <c r="H775" s="9">
        <f t="shared" si="217"/>
        <v>300</v>
      </c>
      <c r="I775" s="7">
        <f t="shared" si="216"/>
        <v>100</v>
      </c>
    </row>
    <row r="776" spans="1:9" ht="31.5" x14ac:dyDescent="0.25">
      <c r="A776" s="95" t="s">
        <v>511</v>
      </c>
      <c r="B776" s="40"/>
      <c r="C776" s="96" t="s">
        <v>22</v>
      </c>
      <c r="D776" s="96" t="s">
        <v>42</v>
      </c>
      <c r="E776" s="96" t="s">
        <v>350</v>
      </c>
      <c r="F776" s="31"/>
      <c r="G776" s="9">
        <f t="shared" si="217"/>
        <v>300</v>
      </c>
      <c r="H776" s="9">
        <f t="shared" si="217"/>
        <v>300</v>
      </c>
      <c r="I776" s="7">
        <f t="shared" si="216"/>
        <v>100</v>
      </c>
    </row>
    <row r="777" spans="1:9" ht="31.5" x14ac:dyDescent="0.25">
      <c r="A777" s="95" t="s">
        <v>50</v>
      </c>
      <c r="B777" s="40"/>
      <c r="C777" s="96" t="s">
        <v>22</v>
      </c>
      <c r="D777" s="96" t="s">
        <v>42</v>
      </c>
      <c r="E777" s="96" t="s">
        <v>351</v>
      </c>
      <c r="F777" s="31"/>
      <c r="G777" s="9">
        <f t="shared" si="217"/>
        <v>300</v>
      </c>
      <c r="H777" s="9">
        <f t="shared" si="217"/>
        <v>300</v>
      </c>
      <c r="I777" s="7">
        <f t="shared" si="216"/>
        <v>100</v>
      </c>
    </row>
    <row r="778" spans="1:9" x14ac:dyDescent="0.25">
      <c r="A778" s="95" t="s">
        <v>28</v>
      </c>
      <c r="B778" s="40"/>
      <c r="C778" s="96" t="s">
        <v>22</v>
      </c>
      <c r="D778" s="96" t="s">
        <v>42</v>
      </c>
      <c r="E778" s="96" t="s">
        <v>352</v>
      </c>
      <c r="F778" s="31"/>
      <c r="G778" s="9">
        <f>SUM(G779)</f>
        <v>300</v>
      </c>
      <c r="H778" s="9">
        <f t="shared" si="217"/>
        <v>300</v>
      </c>
      <c r="I778" s="7">
        <f t="shared" si="216"/>
        <v>100</v>
      </c>
    </row>
    <row r="779" spans="1:9" ht="31.5" x14ac:dyDescent="0.25">
      <c r="A779" s="95" t="s">
        <v>94</v>
      </c>
      <c r="B779" s="40"/>
      <c r="C779" s="96" t="s">
        <v>22</v>
      </c>
      <c r="D779" s="96" t="s">
        <v>42</v>
      </c>
      <c r="E779" s="96" t="s">
        <v>352</v>
      </c>
      <c r="F779" s="31">
        <v>600</v>
      </c>
      <c r="G779" s="9">
        <v>300</v>
      </c>
      <c r="H779" s="9">
        <v>300</v>
      </c>
      <c r="I779" s="7">
        <f t="shared" si="216"/>
        <v>100</v>
      </c>
    </row>
    <row r="780" spans="1:9" x14ac:dyDescent="0.25">
      <c r="A780" s="95" t="s">
        <v>211</v>
      </c>
      <c r="B780" s="4"/>
      <c r="C780" s="4" t="s">
        <v>137</v>
      </c>
      <c r="D780" s="4"/>
      <c r="E780" s="4"/>
      <c r="F780" s="4"/>
      <c r="G780" s="7">
        <f>G781+G825+G866+G887</f>
        <v>452928.20000000007</v>
      </c>
      <c r="H780" s="7">
        <f>H781+H825+H866+H887</f>
        <v>431212.80000000005</v>
      </c>
      <c r="I780" s="7">
        <f t="shared" si="216"/>
        <v>95.205553551313429</v>
      </c>
    </row>
    <row r="781" spans="1:9" x14ac:dyDescent="0.25">
      <c r="A781" s="95" t="s">
        <v>658</v>
      </c>
      <c r="B781" s="4"/>
      <c r="C781" s="4" t="s">
        <v>137</v>
      </c>
      <c r="D781" s="4" t="s">
        <v>25</v>
      </c>
      <c r="E781" s="4"/>
      <c r="F781" s="4"/>
      <c r="G781" s="7">
        <f>+G787+G782</f>
        <v>361255.7</v>
      </c>
      <c r="H781" s="7">
        <f t="shared" ref="H781" si="218">+H787+H782</f>
        <v>344903.50000000006</v>
      </c>
      <c r="I781" s="7">
        <f t="shared" si="216"/>
        <v>95.473510867787013</v>
      </c>
    </row>
    <row r="782" spans="1:9" ht="31.5" x14ac:dyDescent="0.25">
      <c r="A782" s="95" t="s">
        <v>425</v>
      </c>
      <c r="B782" s="4"/>
      <c r="C782" s="4" t="s">
        <v>137</v>
      </c>
      <c r="D782" s="4" t="s">
        <v>25</v>
      </c>
      <c r="E782" s="31" t="s">
        <v>270</v>
      </c>
      <c r="F782" s="4"/>
      <c r="G782" s="7">
        <f>SUM(G783)</f>
        <v>562.20000000000005</v>
      </c>
      <c r="H782" s="7">
        <f t="shared" ref="H782:H785" si="219">SUM(H783)</f>
        <v>499.7</v>
      </c>
      <c r="I782" s="7">
        <f t="shared" si="216"/>
        <v>88.882959800782629</v>
      </c>
    </row>
    <row r="783" spans="1:9" ht="31.5" x14ac:dyDescent="0.25">
      <c r="A783" s="95" t="s">
        <v>518</v>
      </c>
      <c r="B783" s="4"/>
      <c r="C783" s="4" t="s">
        <v>137</v>
      </c>
      <c r="D783" s="4" t="s">
        <v>25</v>
      </c>
      <c r="E783" s="31" t="s">
        <v>470</v>
      </c>
      <c r="F783" s="4"/>
      <c r="G783" s="7">
        <f>SUM(G784)</f>
        <v>562.20000000000005</v>
      </c>
      <c r="H783" s="7">
        <f t="shared" si="219"/>
        <v>499.7</v>
      </c>
      <c r="I783" s="7">
        <f t="shared" si="216"/>
        <v>88.882959800782629</v>
      </c>
    </row>
    <row r="784" spans="1:9" ht="78.75" x14ac:dyDescent="0.25">
      <c r="A784" s="95" t="s">
        <v>734</v>
      </c>
      <c r="B784" s="4"/>
      <c r="C784" s="4" t="s">
        <v>137</v>
      </c>
      <c r="D784" s="4" t="s">
        <v>25</v>
      </c>
      <c r="E784" s="31" t="s">
        <v>732</v>
      </c>
      <c r="F784" s="4"/>
      <c r="G784" s="7">
        <f>SUM(G785)</f>
        <v>562.20000000000005</v>
      </c>
      <c r="H784" s="7">
        <f t="shared" si="219"/>
        <v>499.7</v>
      </c>
      <c r="I784" s="7">
        <f t="shared" si="216"/>
        <v>88.882959800782629</v>
      </c>
    </row>
    <row r="785" spans="1:9" x14ac:dyDescent="0.25">
      <c r="A785" s="95" t="s">
        <v>214</v>
      </c>
      <c r="B785" s="4"/>
      <c r="C785" s="4" t="s">
        <v>137</v>
      </c>
      <c r="D785" s="4" t="s">
        <v>25</v>
      </c>
      <c r="E785" s="31" t="s">
        <v>733</v>
      </c>
      <c r="F785" s="4"/>
      <c r="G785" s="7">
        <f>SUM(G786)</f>
        <v>562.20000000000005</v>
      </c>
      <c r="H785" s="7">
        <f t="shared" si="219"/>
        <v>499.7</v>
      </c>
      <c r="I785" s="7">
        <f t="shared" si="216"/>
        <v>88.882959800782629</v>
      </c>
    </row>
    <row r="786" spans="1:9" x14ac:dyDescent="0.25">
      <c r="A786" s="95" t="s">
        <v>17</v>
      </c>
      <c r="B786" s="4"/>
      <c r="C786" s="4" t="s">
        <v>137</v>
      </c>
      <c r="D786" s="4" t="s">
        <v>25</v>
      </c>
      <c r="E786" s="31" t="s">
        <v>733</v>
      </c>
      <c r="F786" s="4" t="s">
        <v>74</v>
      </c>
      <c r="G786" s="7">
        <v>562.20000000000005</v>
      </c>
      <c r="H786" s="7">
        <v>499.7</v>
      </c>
      <c r="I786" s="7">
        <f t="shared" si="216"/>
        <v>88.882959800782629</v>
      </c>
    </row>
    <row r="787" spans="1:9" ht="31.5" x14ac:dyDescent="0.25">
      <c r="A787" s="95" t="s">
        <v>424</v>
      </c>
      <c r="B787" s="4"/>
      <c r="C787" s="4" t="s">
        <v>137</v>
      </c>
      <c r="D787" s="4" t="s">
        <v>25</v>
      </c>
      <c r="E787" s="4" t="s">
        <v>212</v>
      </c>
      <c r="F787" s="4"/>
      <c r="G787" s="7">
        <f>SUM(G788+G809)</f>
        <v>360693.5</v>
      </c>
      <c r="H787" s="7">
        <f>SUM(H788+H809)</f>
        <v>344403.80000000005</v>
      </c>
      <c r="I787" s="7">
        <f t="shared" si="216"/>
        <v>95.483783322959809</v>
      </c>
    </row>
    <row r="788" spans="1:9" ht="78.75" x14ac:dyDescent="0.25">
      <c r="A788" s="95" t="s">
        <v>630</v>
      </c>
      <c r="B788" s="4"/>
      <c r="C788" s="4" t="s">
        <v>137</v>
      </c>
      <c r="D788" s="4" t="s">
        <v>25</v>
      </c>
      <c r="E788" s="22" t="s">
        <v>215</v>
      </c>
      <c r="F788" s="4"/>
      <c r="G788" s="7">
        <f>SUM(G789+G795+G804)+G798+G801</f>
        <v>331288.3</v>
      </c>
      <c r="H788" s="7">
        <f t="shared" ref="H788" si="220">SUM(H789+H795+H804)+H798+H801</f>
        <v>315959.40000000002</v>
      </c>
      <c r="I788" s="7">
        <f t="shared" si="216"/>
        <v>95.372942539775778</v>
      </c>
    </row>
    <row r="789" spans="1:9" x14ac:dyDescent="0.25">
      <c r="A789" s="95" t="s">
        <v>26</v>
      </c>
      <c r="B789" s="4"/>
      <c r="C789" s="4" t="s">
        <v>137</v>
      </c>
      <c r="D789" s="4" t="s">
        <v>25</v>
      </c>
      <c r="E789" s="4" t="s">
        <v>500</v>
      </c>
      <c r="F789" s="4"/>
      <c r="G789" s="7">
        <f>SUM(G790)</f>
        <v>21188.3</v>
      </c>
      <c r="H789" s="7">
        <f>SUM(H790)</f>
        <v>21188.3</v>
      </c>
      <c r="I789" s="7">
        <f t="shared" si="216"/>
        <v>100</v>
      </c>
    </row>
    <row r="790" spans="1:9" x14ac:dyDescent="0.25">
      <c r="A790" s="95" t="s">
        <v>214</v>
      </c>
      <c r="B790" s="4"/>
      <c r="C790" s="4" t="s">
        <v>137</v>
      </c>
      <c r="D790" s="4" t="s">
        <v>25</v>
      </c>
      <c r="E790" s="4" t="s">
        <v>501</v>
      </c>
      <c r="F790" s="4"/>
      <c r="G790" s="7">
        <f>SUM(G791+G792+G793+G794)</f>
        <v>21188.3</v>
      </c>
      <c r="H790" s="7">
        <f t="shared" ref="H790" si="221">SUM(H791+H792+H793+H794)</f>
        <v>21188.3</v>
      </c>
      <c r="I790" s="7">
        <f t="shared" si="216"/>
        <v>100</v>
      </c>
    </row>
    <row r="791" spans="1:9" ht="47.25" x14ac:dyDescent="0.25">
      <c r="A791" s="95" t="s">
        <v>39</v>
      </c>
      <c r="B791" s="4"/>
      <c r="C791" s="4" t="s">
        <v>137</v>
      </c>
      <c r="D791" s="4" t="s">
        <v>25</v>
      </c>
      <c r="E791" s="4" t="s">
        <v>501</v>
      </c>
      <c r="F791" s="4" t="s">
        <v>67</v>
      </c>
      <c r="G791" s="7">
        <v>7828.8</v>
      </c>
      <c r="H791" s="7">
        <v>7876.7</v>
      </c>
      <c r="I791" s="7">
        <f t="shared" si="216"/>
        <v>100.61184344982628</v>
      </c>
    </row>
    <row r="792" spans="1:9" ht="31.5" x14ac:dyDescent="0.25">
      <c r="A792" s="95" t="s">
        <v>40</v>
      </c>
      <c r="B792" s="4"/>
      <c r="C792" s="4" t="s">
        <v>137</v>
      </c>
      <c r="D792" s="4" t="s">
        <v>25</v>
      </c>
      <c r="E792" s="4" t="s">
        <v>501</v>
      </c>
      <c r="F792" s="4" t="s">
        <v>69</v>
      </c>
      <c r="G792" s="7">
        <v>7792.2</v>
      </c>
      <c r="H792" s="7">
        <v>7744.3</v>
      </c>
      <c r="I792" s="7">
        <f t="shared" si="216"/>
        <v>99.385282718616054</v>
      </c>
    </row>
    <row r="793" spans="1:9" x14ac:dyDescent="0.25">
      <c r="A793" s="95" t="s">
        <v>31</v>
      </c>
      <c r="B793" s="4"/>
      <c r="C793" s="4" t="s">
        <v>137</v>
      </c>
      <c r="D793" s="4" t="s">
        <v>25</v>
      </c>
      <c r="E793" s="4" t="s">
        <v>501</v>
      </c>
      <c r="F793" s="4" t="s">
        <v>77</v>
      </c>
      <c r="G793" s="7">
        <v>372</v>
      </c>
      <c r="H793" s="7">
        <v>372</v>
      </c>
      <c r="I793" s="7">
        <f t="shared" si="216"/>
        <v>100</v>
      </c>
    </row>
    <row r="794" spans="1:9" ht="31.5" x14ac:dyDescent="0.25">
      <c r="A794" s="95" t="s">
        <v>188</v>
      </c>
      <c r="B794" s="4"/>
      <c r="C794" s="4" t="s">
        <v>137</v>
      </c>
      <c r="D794" s="4" t="s">
        <v>25</v>
      </c>
      <c r="E794" s="4" t="s">
        <v>501</v>
      </c>
      <c r="F794" s="4" t="s">
        <v>95</v>
      </c>
      <c r="G794" s="7">
        <v>5195.3</v>
      </c>
      <c r="H794" s="7">
        <v>5195.3</v>
      </c>
      <c r="I794" s="7">
        <f t="shared" si="216"/>
        <v>100</v>
      </c>
    </row>
    <row r="795" spans="1:9" ht="47.25" x14ac:dyDescent="0.25">
      <c r="A795" s="95" t="s">
        <v>20</v>
      </c>
      <c r="B795" s="4"/>
      <c r="C795" s="4" t="s">
        <v>137</v>
      </c>
      <c r="D795" s="4" t="s">
        <v>25</v>
      </c>
      <c r="E795" s="22" t="s">
        <v>261</v>
      </c>
      <c r="F795" s="4"/>
      <c r="G795" s="7">
        <f t="shared" ref="G795:H796" si="222">G796</f>
        <v>268510.09999999998</v>
      </c>
      <c r="H795" s="7">
        <f t="shared" si="222"/>
        <v>268510.09999999998</v>
      </c>
      <c r="I795" s="7">
        <f t="shared" si="216"/>
        <v>100</v>
      </c>
    </row>
    <row r="796" spans="1:9" x14ac:dyDescent="0.25">
      <c r="A796" s="95" t="s">
        <v>214</v>
      </c>
      <c r="B796" s="4"/>
      <c r="C796" s="4" t="s">
        <v>137</v>
      </c>
      <c r="D796" s="4" t="s">
        <v>25</v>
      </c>
      <c r="E796" s="22" t="s">
        <v>262</v>
      </c>
      <c r="F796" s="4"/>
      <c r="G796" s="7">
        <f t="shared" si="222"/>
        <v>268510.09999999998</v>
      </c>
      <c r="H796" s="7">
        <f t="shared" si="222"/>
        <v>268510.09999999998</v>
      </c>
      <c r="I796" s="7">
        <f t="shared" si="216"/>
        <v>100</v>
      </c>
    </row>
    <row r="797" spans="1:9" ht="31.5" x14ac:dyDescent="0.25">
      <c r="A797" s="95" t="s">
        <v>188</v>
      </c>
      <c r="B797" s="4"/>
      <c r="C797" s="4" t="s">
        <v>137</v>
      </c>
      <c r="D797" s="4" t="s">
        <v>25</v>
      </c>
      <c r="E797" s="22" t="s">
        <v>262</v>
      </c>
      <c r="F797" s="4" t="s">
        <v>95</v>
      </c>
      <c r="G797" s="7">
        <v>268510.09999999998</v>
      </c>
      <c r="H797" s="7">
        <v>268510.09999999998</v>
      </c>
      <c r="I797" s="7">
        <f t="shared" si="216"/>
        <v>100</v>
      </c>
    </row>
    <row r="798" spans="1:9" ht="31.5" x14ac:dyDescent="0.25">
      <c r="A798" s="95" t="s">
        <v>217</v>
      </c>
      <c r="B798" s="4"/>
      <c r="C798" s="4" t="s">
        <v>137</v>
      </c>
      <c r="D798" s="4" t="s">
        <v>25</v>
      </c>
      <c r="E798" s="22" t="s">
        <v>334</v>
      </c>
      <c r="F798" s="4"/>
      <c r="G798" s="7">
        <f t="shared" ref="G798:H799" si="223">G799</f>
        <v>19956.5</v>
      </c>
      <c r="H798" s="7">
        <f t="shared" si="223"/>
        <v>4634.8999999999996</v>
      </c>
      <c r="I798" s="7">
        <f t="shared" si="216"/>
        <v>23.225014406333774</v>
      </c>
    </row>
    <row r="799" spans="1:9" x14ac:dyDescent="0.25">
      <c r="A799" s="95" t="s">
        <v>214</v>
      </c>
      <c r="B799" s="4"/>
      <c r="C799" s="4" t="s">
        <v>137</v>
      </c>
      <c r="D799" s="4" t="s">
        <v>25</v>
      </c>
      <c r="E799" s="22" t="s">
        <v>335</v>
      </c>
      <c r="F799" s="4"/>
      <c r="G799" s="7">
        <f t="shared" si="223"/>
        <v>19956.5</v>
      </c>
      <c r="H799" s="7">
        <f t="shared" si="223"/>
        <v>4634.8999999999996</v>
      </c>
      <c r="I799" s="7">
        <f t="shared" si="216"/>
        <v>23.225014406333774</v>
      </c>
    </row>
    <row r="800" spans="1:9" ht="31.5" x14ac:dyDescent="0.25">
      <c r="A800" s="95" t="s">
        <v>188</v>
      </c>
      <c r="B800" s="4"/>
      <c r="C800" s="4" t="s">
        <v>137</v>
      </c>
      <c r="D800" s="4" t="s">
        <v>25</v>
      </c>
      <c r="E800" s="22" t="s">
        <v>335</v>
      </c>
      <c r="F800" s="4" t="s">
        <v>95</v>
      </c>
      <c r="G800" s="7">
        <v>19956.5</v>
      </c>
      <c r="H800" s="7">
        <v>4634.8999999999996</v>
      </c>
      <c r="I800" s="7">
        <f t="shared" si="216"/>
        <v>23.225014406333774</v>
      </c>
    </row>
    <row r="801" spans="1:9" x14ac:dyDescent="0.25">
      <c r="A801" s="95" t="s">
        <v>218</v>
      </c>
      <c r="B801" s="4"/>
      <c r="C801" s="4" t="s">
        <v>137</v>
      </c>
      <c r="D801" s="4" t="s">
        <v>25</v>
      </c>
      <c r="E801" s="4" t="s">
        <v>344</v>
      </c>
      <c r="F801" s="4"/>
      <c r="G801" s="7">
        <f t="shared" ref="G801:H802" si="224">G802</f>
        <v>4341.3999999999996</v>
      </c>
      <c r="H801" s="7">
        <f t="shared" si="224"/>
        <v>4341.3999999999996</v>
      </c>
      <c r="I801" s="7">
        <f t="shared" si="216"/>
        <v>100</v>
      </c>
    </row>
    <row r="802" spans="1:9" x14ac:dyDescent="0.25">
      <c r="A802" s="95" t="s">
        <v>214</v>
      </c>
      <c r="B802" s="4"/>
      <c r="C802" s="4" t="s">
        <v>137</v>
      </c>
      <c r="D802" s="4" t="s">
        <v>25</v>
      </c>
      <c r="E802" s="4" t="s">
        <v>345</v>
      </c>
      <c r="F802" s="4"/>
      <c r="G802" s="7">
        <f t="shared" si="224"/>
        <v>4341.3999999999996</v>
      </c>
      <c r="H802" s="7">
        <f t="shared" si="224"/>
        <v>4341.3999999999996</v>
      </c>
      <c r="I802" s="7">
        <f t="shared" si="216"/>
        <v>100</v>
      </c>
    </row>
    <row r="803" spans="1:9" ht="31.5" x14ac:dyDescent="0.25">
      <c r="A803" s="95" t="s">
        <v>51</v>
      </c>
      <c r="B803" s="4"/>
      <c r="C803" s="4" t="s">
        <v>137</v>
      </c>
      <c r="D803" s="4" t="s">
        <v>25</v>
      </c>
      <c r="E803" s="4" t="s">
        <v>345</v>
      </c>
      <c r="F803" s="4" t="s">
        <v>95</v>
      </c>
      <c r="G803" s="7">
        <v>4341.3999999999996</v>
      </c>
      <c r="H803" s="7">
        <v>4341.3999999999996</v>
      </c>
      <c r="I803" s="7">
        <f t="shared" si="216"/>
        <v>100</v>
      </c>
    </row>
    <row r="804" spans="1:9" ht="31.5" x14ac:dyDescent="0.25">
      <c r="A804" s="95" t="s">
        <v>33</v>
      </c>
      <c r="B804" s="4"/>
      <c r="C804" s="4" t="s">
        <v>137</v>
      </c>
      <c r="D804" s="4" t="s">
        <v>25</v>
      </c>
      <c r="E804" s="4" t="s">
        <v>502</v>
      </c>
      <c r="F804" s="4"/>
      <c r="G804" s="7">
        <f>G805</f>
        <v>17292</v>
      </c>
      <c r="H804" s="7">
        <f>H805</f>
        <v>17284.7</v>
      </c>
      <c r="I804" s="7">
        <f t="shared" si="216"/>
        <v>99.957783946333564</v>
      </c>
    </row>
    <row r="805" spans="1:9" x14ac:dyDescent="0.25">
      <c r="A805" s="95" t="s">
        <v>214</v>
      </c>
      <c r="B805" s="4"/>
      <c r="C805" s="4" t="s">
        <v>137</v>
      </c>
      <c r="D805" s="4" t="s">
        <v>25</v>
      </c>
      <c r="E805" s="4" t="s">
        <v>503</v>
      </c>
      <c r="F805" s="4"/>
      <c r="G805" s="7">
        <f>SUM(G806:G808)</f>
        <v>17292</v>
      </c>
      <c r="H805" s="7">
        <f t="shared" ref="H805" si="225">SUM(H806:H808)</f>
        <v>17284.7</v>
      </c>
      <c r="I805" s="7">
        <f t="shared" si="216"/>
        <v>99.957783946333564</v>
      </c>
    </row>
    <row r="806" spans="1:9" ht="47.25" x14ac:dyDescent="0.25">
      <c r="A806" s="95" t="s">
        <v>39</v>
      </c>
      <c r="B806" s="4"/>
      <c r="C806" s="4" t="s">
        <v>137</v>
      </c>
      <c r="D806" s="4" t="s">
        <v>25</v>
      </c>
      <c r="E806" s="4" t="s">
        <v>503</v>
      </c>
      <c r="F806" s="4" t="s">
        <v>67</v>
      </c>
      <c r="G806" s="7">
        <v>14898.6</v>
      </c>
      <c r="H806" s="7">
        <v>14898.6</v>
      </c>
      <c r="I806" s="7">
        <f t="shared" si="216"/>
        <v>100</v>
      </c>
    </row>
    <row r="807" spans="1:9" ht="31.5" x14ac:dyDescent="0.25">
      <c r="A807" s="95" t="s">
        <v>40</v>
      </c>
      <c r="B807" s="4"/>
      <c r="C807" s="4" t="s">
        <v>137</v>
      </c>
      <c r="D807" s="4" t="s">
        <v>25</v>
      </c>
      <c r="E807" s="4" t="s">
        <v>503</v>
      </c>
      <c r="F807" s="4" t="s">
        <v>69</v>
      </c>
      <c r="G807" s="7">
        <v>2327.1999999999998</v>
      </c>
      <c r="H807" s="7">
        <v>2320.9</v>
      </c>
      <c r="I807" s="7">
        <f t="shared" si="216"/>
        <v>99.729288415262985</v>
      </c>
    </row>
    <row r="808" spans="1:9" x14ac:dyDescent="0.25">
      <c r="A808" s="95" t="s">
        <v>17</v>
      </c>
      <c r="B808" s="4"/>
      <c r="C808" s="4" t="s">
        <v>137</v>
      </c>
      <c r="D808" s="4" t="s">
        <v>25</v>
      </c>
      <c r="E808" s="4" t="s">
        <v>503</v>
      </c>
      <c r="F808" s="4" t="s">
        <v>74</v>
      </c>
      <c r="G808" s="7">
        <v>66.2</v>
      </c>
      <c r="H808" s="7">
        <v>65.2</v>
      </c>
      <c r="I808" s="7">
        <f t="shared" si="216"/>
        <v>98.489425981873111</v>
      </c>
    </row>
    <row r="809" spans="1:9" ht="31.5" x14ac:dyDescent="0.25">
      <c r="A809" s="95" t="s">
        <v>220</v>
      </c>
      <c r="B809" s="4"/>
      <c r="C809" s="4" t="s">
        <v>137</v>
      </c>
      <c r="D809" s="4" t="s">
        <v>25</v>
      </c>
      <c r="E809" s="4" t="s">
        <v>219</v>
      </c>
      <c r="F809" s="4"/>
      <c r="G809" s="7">
        <f>SUM(G810+G816+G819+G822)+G813</f>
        <v>29405.199999999997</v>
      </c>
      <c r="H809" s="7">
        <f t="shared" ref="H809" si="226">SUM(H810+H816+H819+H822)+H813</f>
        <v>28444.400000000001</v>
      </c>
      <c r="I809" s="7">
        <f t="shared" si="216"/>
        <v>96.73255070531745</v>
      </c>
    </row>
    <row r="810" spans="1:9" x14ac:dyDescent="0.25">
      <c r="A810" s="95" t="s">
        <v>26</v>
      </c>
      <c r="B810" s="4"/>
      <c r="C810" s="4" t="s">
        <v>137</v>
      </c>
      <c r="D810" s="4" t="s">
        <v>25</v>
      </c>
      <c r="E810" s="4" t="s">
        <v>504</v>
      </c>
      <c r="F810" s="4"/>
      <c r="G810" s="7">
        <f t="shared" ref="G810:H811" si="227">G811</f>
        <v>506.4</v>
      </c>
      <c r="H810" s="7">
        <f t="shared" si="227"/>
        <v>506.4</v>
      </c>
      <c r="I810" s="7">
        <f t="shared" si="216"/>
        <v>100</v>
      </c>
    </row>
    <row r="811" spans="1:9" x14ac:dyDescent="0.25">
      <c r="A811" s="95" t="s">
        <v>214</v>
      </c>
      <c r="B811" s="4"/>
      <c r="C811" s="4" t="s">
        <v>137</v>
      </c>
      <c r="D811" s="4" t="s">
        <v>25</v>
      </c>
      <c r="E811" s="4" t="s">
        <v>505</v>
      </c>
      <c r="F811" s="4"/>
      <c r="G811" s="7">
        <f t="shared" si="227"/>
        <v>506.4</v>
      </c>
      <c r="H811" s="7">
        <f t="shared" si="227"/>
        <v>506.4</v>
      </c>
      <c r="I811" s="7">
        <f t="shared" si="216"/>
        <v>100</v>
      </c>
    </row>
    <row r="812" spans="1:9" ht="31.5" x14ac:dyDescent="0.25">
      <c r="A812" s="95" t="s">
        <v>40</v>
      </c>
      <c r="B812" s="4"/>
      <c r="C812" s="4" t="s">
        <v>137</v>
      </c>
      <c r="D812" s="4" t="s">
        <v>25</v>
      </c>
      <c r="E812" s="4" t="s">
        <v>505</v>
      </c>
      <c r="F812" s="4" t="s">
        <v>69</v>
      </c>
      <c r="G812" s="7">
        <v>506.4</v>
      </c>
      <c r="H812" s="7">
        <v>506.4</v>
      </c>
      <c r="I812" s="7">
        <f t="shared" si="216"/>
        <v>100</v>
      </c>
    </row>
    <row r="813" spans="1:9" ht="31.5" x14ac:dyDescent="0.25">
      <c r="A813" s="95" t="s">
        <v>663</v>
      </c>
      <c r="B813" s="4"/>
      <c r="C813" s="4" t="s">
        <v>137</v>
      </c>
      <c r="D813" s="4" t="s">
        <v>25</v>
      </c>
      <c r="E813" s="4" t="s">
        <v>727</v>
      </c>
      <c r="F813" s="4"/>
      <c r="G813" s="7">
        <f>G814</f>
        <v>5185.1000000000004</v>
      </c>
      <c r="H813" s="7">
        <f t="shared" ref="H813:H814" si="228">H814</f>
        <v>5185.1000000000004</v>
      </c>
      <c r="I813" s="7">
        <f t="shared" si="216"/>
        <v>100</v>
      </c>
    </row>
    <row r="814" spans="1:9" x14ac:dyDescent="0.25">
      <c r="A814" s="95" t="s">
        <v>214</v>
      </c>
      <c r="B814" s="4"/>
      <c r="C814" s="4" t="s">
        <v>137</v>
      </c>
      <c r="D814" s="4" t="s">
        <v>25</v>
      </c>
      <c r="E814" s="4" t="s">
        <v>728</v>
      </c>
      <c r="F814" s="4"/>
      <c r="G814" s="7">
        <f>G815</f>
        <v>5185.1000000000004</v>
      </c>
      <c r="H814" s="7">
        <f t="shared" si="228"/>
        <v>5185.1000000000004</v>
      </c>
      <c r="I814" s="7">
        <f t="shared" si="216"/>
        <v>100</v>
      </c>
    </row>
    <row r="815" spans="1:9" ht="31.5" x14ac:dyDescent="0.25">
      <c r="A815" s="95" t="s">
        <v>188</v>
      </c>
      <c r="B815" s="4"/>
      <c r="C815" s="4" t="s">
        <v>137</v>
      </c>
      <c r="D815" s="4" t="s">
        <v>25</v>
      </c>
      <c r="E815" s="4" t="s">
        <v>728</v>
      </c>
      <c r="F815" s="4" t="s">
        <v>95</v>
      </c>
      <c r="G815" s="7">
        <v>5185.1000000000004</v>
      </c>
      <c r="H815" s="9">
        <v>5185.1000000000004</v>
      </c>
      <c r="I815" s="7">
        <f t="shared" si="216"/>
        <v>100</v>
      </c>
    </row>
    <row r="816" spans="1:9" ht="31.5" x14ac:dyDescent="0.25">
      <c r="A816" s="95" t="s">
        <v>881</v>
      </c>
      <c r="B816" s="4"/>
      <c r="C816" s="4" t="s">
        <v>137</v>
      </c>
      <c r="D816" s="4" t="s">
        <v>25</v>
      </c>
      <c r="E816" s="4" t="s">
        <v>263</v>
      </c>
      <c r="F816" s="4"/>
      <c r="G816" s="7">
        <f t="shared" ref="G816:H817" si="229">G817</f>
        <v>3542.7</v>
      </c>
      <c r="H816" s="7">
        <f t="shared" si="229"/>
        <v>2984.8</v>
      </c>
      <c r="I816" s="7">
        <f t="shared" si="216"/>
        <v>84.252124086148996</v>
      </c>
    </row>
    <row r="817" spans="1:9" x14ac:dyDescent="0.25">
      <c r="A817" s="95" t="s">
        <v>214</v>
      </c>
      <c r="B817" s="4"/>
      <c r="C817" s="4" t="s">
        <v>137</v>
      </c>
      <c r="D817" s="4" t="s">
        <v>25</v>
      </c>
      <c r="E817" s="4" t="s">
        <v>264</v>
      </c>
      <c r="F817" s="4"/>
      <c r="G817" s="7">
        <f t="shared" si="229"/>
        <v>3542.7</v>
      </c>
      <c r="H817" s="7">
        <f t="shared" si="229"/>
        <v>2984.8</v>
      </c>
      <c r="I817" s="7">
        <f t="shared" si="216"/>
        <v>84.252124086148996</v>
      </c>
    </row>
    <row r="818" spans="1:9" ht="31.5" x14ac:dyDescent="0.25">
      <c r="A818" s="95" t="s">
        <v>188</v>
      </c>
      <c r="B818" s="4"/>
      <c r="C818" s="4" t="s">
        <v>137</v>
      </c>
      <c r="D818" s="4" t="s">
        <v>25</v>
      </c>
      <c r="E818" s="4" t="s">
        <v>264</v>
      </c>
      <c r="F818" s="4" t="s">
        <v>95</v>
      </c>
      <c r="G818" s="7">
        <v>3542.7</v>
      </c>
      <c r="H818" s="7">
        <v>2984.8</v>
      </c>
      <c r="I818" s="7">
        <f t="shared" si="216"/>
        <v>84.252124086148996</v>
      </c>
    </row>
    <row r="819" spans="1:9" ht="31.5" x14ac:dyDescent="0.25">
      <c r="A819" s="95" t="s">
        <v>217</v>
      </c>
      <c r="B819" s="4"/>
      <c r="C819" s="4" t="s">
        <v>137</v>
      </c>
      <c r="D819" s="4" t="s">
        <v>25</v>
      </c>
      <c r="E819" s="4" t="s">
        <v>265</v>
      </c>
      <c r="F819" s="4"/>
      <c r="G819" s="7">
        <f t="shared" ref="G819:H820" si="230">G820</f>
        <v>19110.400000000001</v>
      </c>
      <c r="H819" s="7">
        <f t="shared" si="230"/>
        <v>18707.5</v>
      </c>
      <c r="I819" s="7">
        <f t="shared" si="216"/>
        <v>97.891723878097778</v>
      </c>
    </row>
    <row r="820" spans="1:9" x14ac:dyDescent="0.25">
      <c r="A820" s="95" t="s">
        <v>214</v>
      </c>
      <c r="B820" s="4"/>
      <c r="C820" s="4" t="s">
        <v>137</v>
      </c>
      <c r="D820" s="4" t="s">
        <v>25</v>
      </c>
      <c r="E820" s="4" t="s">
        <v>266</v>
      </c>
      <c r="F820" s="4"/>
      <c r="G820" s="7">
        <f t="shared" si="230"/>
        <v>19110.400000000001</v>
      </c>
      <c r="H820" s="7">
        <f t="shared" si="230"/>
        <v>18707.5</v>
      </c>
      <c r="I820" s="7">
        <f t="shared" si="216"/>
        <v>97.891723878097778</v>
      </c>
    </row>
    <row r="821" spans="1:9" ht="31.5" x14ac:dyDescent="0.25">
      <c r="A821" s="95" t="s">
        <v>188</v>
      </c>
      <c r="B821" s="4"/>
      <c r="C821" s="4" t="s">
        <v>137</v>
      </c>
      <c r="D821" s="4" t="s">
        <v>25</v>
      </c>
      <c r="E821" s="4" t="s">
        <v>266</v>
      </c>
      <c r="F821" s="4" t="s">
        <v>95</v>
      </c>
      <c r="G821" s="7">
        <v>19110.400000000001</v>
      </c>
      <c r="H821" s="7">
        <v>18707.5</v>
      </c>
      <c r="I821" s="7">
        <f t="shared" si="216"/>
        <v>97.891723878097778</v>
      </c>
    </row>
    <row r="822" spans="1:9" x14ac:dyDescent="0.25">
      <c r="A822" s="95" t="s">
        <v>218</v>
      </c>
      <c r="B822" s="4"/>
      <c r="C822" s="4" t="s">
        <v>137</v>
      </c>
      <c r="D822" s="4" t="s">
        <v>25</v>
      </c>
      <c r="E822" s="4" t="s">
        <v>267</v>
      </c>
      <c r="F822" s="4"/>
      <c r="G822" s="7">
        <f t="shared" ref="G822:H823" si="231">G823</f>
        <v>1060.5999999999999</v>
      </c>
      <c r="H822" s="7">
        <f t="shared" si="231"/>
        <v>1060.5999999999999</v>
      </c>
      <c r="I822" s="7">
        <f t="shared" si="216"/>
        <v>100</v>
      </c>
    </row>
    <row r="823" spans="1:9" x14ac:dyDescent="0.25">
      <c r="A823" s="95" t="s">
        <v>214</v>
      </c>
      <c r="B823" s="4"/>
      <c r="C823" s="4" t="s">
        <v>137</v>
      </c>
      <c r="D823" s="4" t="s">
        <v>25</v>
      </c>
      <c r="E823" s="4" t="s">
        <v>268</v>
      </c>
      <c r="F823" s="4"/>
      <c r="G823" s="7">
        <f t="shared" si="231"/>
        <v>1060.5999999999999</v>
      </c>
      <c r="H823" s="7">
        <f t="shared" si="231"/>
        <v>1060.5999999999999</v>
      </c>
      <c r="I823" s="7">
        <f t="shared" si="216"/>
        <v>100</v>
      </c>
    </row>
    <row r="824" spans="1:9" ht="31.5" x14ac:dyDescent="0.25">
      <c r="A824" s="95" t="s">
        <v>188</v>
      </c>
      <c r="B824" s="4"/>
      <c r="C824" s="4" t="s">
        <v>137</v>
      </c>
      <c r="D824" s="4" t="s">
        <v>25</v>
      </c>
      <c r="E824" s="4" t="s">
        <v>268</v>
      </c>
      <c r="F824" s="4" t="s">
        <v>95</v>
      </c>
      <c r="G824" s="7">
        <v>1060.5999999999999</v>
      </c>
      <c r="H824" s="7">
        <v>1060.5999999999999</v>
      </c>
      <c r="I824" s="7">
        <f t="shared" si="216"/>
        <v>100</v>
      </c>
    </row>
    <row r="825" spans="1:9" x14ac:dyDescent="0.25">
      <c r="A825" s="95" t="s">
        <v>153</v>
      </c>
      <c r="B825" s="4"/>
      <c r="C825" s="4" t="s">
        <v>137</v>
      </c>
      <c r="D825" s="4" t="s">
        <v>32</v>
      </c>
      <c r="E825" s="4"/>
      <c r="F825" s="4"/>
      <c r="G825" s="7">
        <f>SUM(G826)+G861</f>
        <v>34741.199999999997</v>
      </c>
      <c r="H825" s="7">
        <f t="shared" ref="H825" si="232">SUM(H826)+H861</f>
        <v>34741.199999999997</v>
      </c>
      <c r="I825" s="7">
        <f t="shared" si="216"/>
        <v>100</v>
      </c>
    </row>
    <row r="826" spans="1:9" ht="31.5" x14ac:dyDescent="0.25">
      <c r="A826" s="95" t="s">
        <v>424</v>
      </c>
      <c r="B826" s="4"/>
      <c r="C826" s="4" t="s">
        <v>137</v>
      </c>
      <c r="D826" s="4" t="s">
        <v>32</v>
      </c>
      <c r="E826" s="4" t="s">
        <v>212</v>
      </c>
      <c r="F826" s="4"/>
      <c r="G826" s="7">
        <f>SUM(G827)+G848</f>
        <v>34250</v>
      </c>
      <c r="H826" s="7">
        <f>SUM(H827)+H848</f>
        <v>34250</v>
      </c>
      <c r="I826" s="7">
        <f t="shared" si="216"/>
        <v>100</v>
      </c>
    </row>
    <row r="827" spans="1:9" ht="78.75" x14ac:dyDescent="0.25">
      <c r="A827" s="95" t="s">
        <v>630</v>
      </c>
      <c r="B827" s="4"/>
      <c r="C827" s="4" t="s">
        <v>137</v>
      </c>
      <c r="D827" s="4" t="s">
        <v>32</v>
      </c>
      <c r="E827" s="4" t="s">
        <v>215</v>
      </c>
      <c r="F827" s="4"/>
      <c r="G827" s="7">
        <f>G828</f>
        <v>11958</v>
      </c>
      <c r="H827" s="7">
        <f t="shared" ref="H827" si="233">H828</f>
        <v>11958</v>
      </c>
      <c r="I827" s="7">
        <f t="shared" si="216"/>
        <v>100</v>
      </c>
    </row>
    <row r="828" spans="1:9" x14ac:dyDescent="0.25">
      <c r="A828" s="95" t="s">
        <v>26</v>
      </c>
      <c r="B828" s="4"/>
      <c r="C828" s="4" t="s">
        <v>137</v>
      </c>
      <c r="D828" s="4" t="s">
        <v>32</v>
      </c>
      <c r="E828" s="4" t="s">
        <v>500</v>
      </c>
      <c r="F828" s="4"/>
      <c r="G828" s="7">
        <f>SUM(G832+G835+G837+G839+G841+G829)+G844+G846</f>
        <v>11958</v>
      </c>
      <c r="H828" s="7">
        <f t="shared" ref="H828" si="234">SUM(H832+H835+H837+H839+H841+H829)+H844+H846</f>
        <v>11958</v>
      </c>
      <c r="I828" s="7">
        <f t="shared" si="216"/>
        <v>100</v>
      </c>
    </row>
    <row r="829" spans="1:9" ht="31.5" x14ac:dyDescent="0.25">
      <c r="A829" s="95" t="s">
        <v>712</v>
      </c>
      <c r="B829" s="4"/>
      <c r="C829" s="4" t="s">
        <v>137</v>
      </c>
      <c r="D829" s="4" t="s">
        <v>32</v>
      </c>
      <c r="E829" s="4" t="s">
        <v>783</v>
      </c>
      <c r="F829" s="4"/>
      <c r="G829" s="7">
        <f>SUM(G830:G831)</f>
        <v>1291.9000000000001</v>
      </c>
      <c r="H829" s="7">
        <f t="shared" ref="H829" si="235">SUM(H830:H831)</f>
        <v>1291.9000000000001</v>
      </c>
      <c r="I829" s="7">
        <f t="shared" si="216"/>
        <v>100</v>
      </c>
    </row>
    <row r="830" spans="1:9" ht="31.5" hidden="1" x14ac:dyDescent="0.25">
      <c r="A830" s="95" t="s">
        <v>40</v>
      </c>
      <c r="B830" s="4"/>
      <c r="C830" s="4" t="s">
        <v>137</v>
      </c>
      <c r="D830" s="4" t="s">
        <v>32</v>
      </c>
      <c r="E830" s="4" t="s">
        <v>783</v>
      </c>
      <c r="F830" s="4" t="s">
        <v>69</v>
      </c>
      <c r="G830" s="7"/>
      <c r="H830" s="7"/>
      <c r="I830" s="7" t="e">
        <f t="shared" si="216"/>
        <v>#DIV/0!</v>
      </c>
    </row>
    <row r="831" spans="1:9" ht="31.5" x14ac:dyDescent="0.25">
      <c r="A831" s="95" t="s">
        <v>188</v>
      </c>
      <c r="B831" s="4"/>
      <c r="C831" s="4" t="s">
        <v>137</v>
      </c>
      <c r="D831" s="4" t="s">
        <v>32</v>
      </c>
      <c r="E831" s="4" t="s">
        <v>783</v>
      </c>
      <c r="F831" s="4" t="s">
        <v>95</v>
      </c>
      <c r="G831" s="7">
        <v>1291.9000000000001</v>
      </c>
      <c r="H831" s="7">
        <v>1291.9000000000001</v>
      </c>
      <c r="I831" s="7">
        <f t="shared" si="216"/>
        <v>100</v>
      </c>
    </row>
    <row r="832" spans="1:9" ht="28.5" customHeight="1" x14ac:dyDescent="0.25">
      <c r="A832" s="95" t="s">
        <v>689</v>
      </c>
      <c r="B832" s="4"/>
      <c r="C832" s="4" t="s">
        <v>137</v>
      </c>
      <c r="D832" s="4" t="s">
        <v>32</v>
      </c>
      <c r="E832" s="4" t="s">
        <v>776</v>
      </c>
      <c r="F832" s="4"/>
      <c r="G832" s="7">
        <f>SUM(G833:G834)</f>
        <v>4872</v>
      </c>
      <c r="H832" s="7">
        <f t="shared" ref="H832" si="236">SUM(H833:H834)</f>
        <v>4872</v>
      </c>
      <c r="I832" s="7">
        <f t="shared" si="216"/>
        <v>100</v>
      </c>
    </row>
    <row r="833" spans="1:9" ht="31.5" x14ac:dyDescent="0.25">
      <c r="A833" s="95" t="s">
        <v>40</v>
      </c>
      <c r="B833" s="4"/>
      <c r="C833" s="4" t="s">
        <v>137</v>
      </c>
      <c r="D833" s="4" t="s">
        <v>32</v>
      </c>
      <c r="E833" s="4" t="s">
        <v>776</v>
      </c>
      <c r="F833" s="4" t="s">
        <v>69</v>
      </c>
      <c r="G833" s="7">
        <v>500</v>
      </c>
      <c r="H833" s="7">
        <v>500</v>
      </c>
      <c r="I833" s="7">
        <f t="shared" si="216"/>
        <v>100</v>
      </c>
    </row>
    <row r="834" spans="1:9" ht="31.5" x14ac:dyDescent="0.25">
      <c r="A834" s="95" t="s">
        <v>188</v>
      </c>
      <c r="B834" s="4"/>
      <c r="C834" s="4" t="s">
        <v>137</v>
      </c>
      <c r="D834" s="4" t="s">
        <v>32</v>
      </c>
      <c r="E834" s="4" t="s">
        <v>776</v>
      </c>
      <c r="F834" s="4" t="s">
        <v>95</v>
      </c>
      <c r="G834" s="7">
        <v>4372</v>
      </c>
      <c r="H834" s="7">
        <v>4372</v>
      </c>
      <c r="I834" s="7">
        <f t="shared" si="216"/>
        <v>100</v>
      </c>
    </row>
    <row r="835" spans="1:9" ht="31.5" x14ac:dyDescent="0.25">
      <c r="A835" s="95" t="s">
        <v>690</v>
      </c>
      <c r="B835" s="4"/>
      <c r="C835" s="4" t="s">
        <v>137</v>
      </c>
      <c r="D835" s="4" t="s">
        <v>32</v>
      </c>
      <c r="E835" s="4" t="s">
        <v>777</v>
      </c>
      <c r="F835" s="4"/>
      <c r="G835" s="7">
        <f>SUM(G836)</f>
        <v>2583.6999999999998</v>
      </c>
      <c r="H835" s="7">
        <f t="shared" ref="H835" si="237">SUM(H836)</f>
        <v>2583.6999999999998</v>
      </c>
      <c r="I835" s="7">
        <f t="shared" si="216"/>
        <v>100</v>
      </c>
    </row>
    <row r="836" spans="1:9" ht="31.5" x14ac:dyDescent="0.25">
      <c r="A836" s="95" t="s">
        <v>188</v>
      </c>
      <c r="B836" s="4"/>
      <c r="C836" s="4" t="s">
        <v>137</v>
      </c>
      <c r="D836" s="4" t="s">
        <v>32</v>
      </c>
      <c r="E836" s="4" t="s">
        <v>777</v>
      </c>
      <c r="F836" s="4" t="s">
        <v>95</v>
      </c>
      <c r="G836" s="7">
        <v>2583.6999999999998</v>
      </c>
      <c r="H836" s="7">
        <v>2583.6999999999998</v>
      </c>
      <c r="I836" s="7">
        <f t="shared" ref="I836:I899" si="238">H836/G836*100</f>
        <v>100</v>
      </c>
    </row>
    <row r="837" spans="1:9" ht="47.25" x14ac:dyDescent="0.25">
      <c r="A837" s="95" t="s">
        <v>659</v>
      </c>
      <c r="B837" s="4"/>
      <c r="C837" s="4" t="s">
        <v>137</v>
      </c>
      <c r="D837" s="4" t="s">
        <v>32</v>
      </c>
      <c r="E837" s="4" t="s">
        <v>778</v>
      </c>
      <c r="F837" s="4"/>
      <c r="G837" s="7">
        <f>SUM(G838)</f>
        <v>1291.9000000000001</v>
      </c>
      <c r="H837" s="7">
        <f t="shared" ref="H837" si="239">SUM(H838)</f>
        <v>1291.9000000000001</v>
      </c>
      <c r="I837" s="7">
        <f t="shared" si="238"/>
        <v>100</v>
      </c>
    </row>
    <row r="838" spans="1:9" ht="31.5" x14ac:dyDescent="0.25">
      <c r="A838" s="95" t="s">
        <v>40</v>
      </c>
      <c r="B838" s="4"/>
      <c r="C838" s="4" t="s">
        <v>137</v>
      </c>
      <c r="D838" s="4" t="s">
        <v>32</v>
      </c>
      <c r="E838" s="4" t="s">
        <v>778</v>
      </c>
      <c r="F838" s="4" t="s">
        <v>69</v>
      </c>
      <c r="G838" s="7">
        <v>1291.9000000000001</v>
      </c>
      <c r="H838" s="7">
        <v>1291.9000000000001</v>
      </c>
      <c r="I838" s="7">
        <f t="shared" si="238"/>
        <v>100</v>
      </c>
    </row>
    <row r="839" spans="1:9" ht="31.5" hidden="1" x14ac:dyDescent="0.25">
      <c r="A839" s="95" t="s">
        <v>660</v>
      </c>
      <c r="B839" s="4"/>
      <c r="C839" s="4" t="s">
        <v>137</v>
      </c>
      <c r="D839" s="4" t="s">
        <v>32</v>
      </c>
      <c r="E839" s="4" t="s">
        <v>551</v>
      </c>
      <c r="F839" s="4"/>
      <c r="G839" s="7">
        <f>SUM(G840)</f>
        <v>0</v>
      </c>
      <c r="H839" s="7">
        <f t="shared" ref="H839" si="240">SUM(H840)</f>
        <v>0</v>
      </c>
      <c r="I839" s="7" t="e">
        <f t="shared" si="238"/>
        <v>#DIV/0!</v>
      </c>
    </row>
    <row r="840" spans="1:9" ht="31.5" hidden="1" x14ac:dyDescent="0.25">
      <c r="A840" s="95" t="s">
        <v>40</v>
      </c>
      <c r="B840" s="4"/>
      <c r="C840" s="4" t="s">
        <v>137</v>
      </c>
      <c r="D840" s="4" t="s">
        <v>32</v>
      </c>
      <c r="E840" s="4" t="s">
        <v>551</v>
      </c>
      <c r="F840" s="4" t="s">
        <v>69</v>
      </c>
      <c r="G840" s="7"/>
      <c r="H840" s="9"/>
      <c r="I840" s="7" t="e">
        <f t="shared" si="238"/>
        <v>#DIV/0!</v>
      </c>
    </row>
    <row r="841" spans="1:9" ht="31.5" x14ac:dyDescent="0.25">
      <c r="A841" s="95" t="s">
        <v>713</v>
      </c>
      <c r="B841" s="4"/>
      <c r="C841" s="4" t="s">
        <v>137</v>
      </c>
      <c r="D841" s="4" t="s">
        <v>32</v>
      </c>
      <c r="E841" s="4" t="s">
        <v>782</v>
      </c>
      <c r="F841" s="4"/>
      <c r="G841" s="7">
        <f>SUM(G842:G843)</f>
        <v>1291.9000000000001</v>
      </c>
      <c r="H841" s="7">
        <f t="shared" ref="H841" si="241">SUM(H842:H843)</f>
        <v>1291.9000000000001</v>
      </c>
      <c r="I841" s="7">
        <f t="shared" si="238"/>
        <v>100</v>
      </c>
    </row>
    <row r="842" spans="1:9" ht="31.5" hidden="1" x14ac:dyDescent="0.25">
      <c r="A842" s="95" t="s">
        <v>40</v>
      </c>
      <c r="B842" s="4"/>
      <c r="C842" s="4" t="s">
        <v>137</v>
      </c>
      <c r="D842" s="4" t="s">
        <v>32</v>
      </c>
      <c r="E842" s="4" t="s">
        <v>782</v>
      </c>
      <c r="F842" s="4" t="s">
        <v>69</v>
      </c>
      <c r="G842" s="7"/>
      <c r="H842" s="7"/>
      <c r="I842" s="7" t="e">
        <f t="shared" si="238"/>
        <v>#DIV/0!</v>
      </c>
    </row>
    <row r="843" spans="1:9" ht="31.5" x14ac:dyDescent="0.25">
      <c r="A843" s="95" t="s">
        <v>188</v>
      </c>
      <c r="B843" s="4"/>
      <c r="C843" s="4" t="s">
        <v>137</v>
      </c>
      <c r="D843" s="4" t="s">
        <v>32</v>
      </c>
      <c r="E843" s="4" t="s">
        <v>782</v>
      </c>
      <c r="F843" s="4" t="s">
        <v>95</v>
      </c>
      <c r="G843" s="7">
        <v>1291.9000000000001</v>
      </c>
      <c r="H843" s="7">
        <v>1291.9000000000001</v>
      </c>
      <c r="I843" s="7">
        <f t="shared" si="238"/>
        <v>100</v>
      </c>
    </row>
    <row r="844" spans="1:9" ht="31.5" x14ac:dyDescent="0.25">
      <c r="A844" s="95" t="s">
        <v>865</v>
      </c>
      <c r="B844" s="4"/>
      <c r="C844" s="4" t="s">
        <v>137</v>
      </c>
      <c r="D844" s="4" t="s">
        <v>32</v>
      </c>
      <c r="E844" s="4" t="s">
        <v>784</v>
      </c>
      <c r="F844" s="4"/>
      <c r="G844" s="7">
        <f>SUM(G845)</f>
        <v>467.4</v>
      </c>
      <c r="H844" s="7">
        <f t="shared" ref="H844" si="242">SUM(H845)</f>
        <v>467.4</v>
      </c>
      <c r="I844" s="7">
        <f t="shared" si="238"/>
        <v>100</v>
      </c>
    </row>
    <row r="845" spans="1:9" ht="31.5" x14ac:dyDescent="0.25">
      <c r="A845" s="95" t="s">
        <v>188</v>
      </c>
      <c r="B845" s="4"/>
      <c r="C845" s="4" t="s">
        <v>137</v>
      </c>
      <c r="D845" s="4" t="s">
        <v>32</v>
      </c>
      <c r="E845" s="4" t="s">
        <v>784</v>
      </c>
      <c r="F845" s="4" t="s">
        <v>95</v>
      </c>
      <c r="G845" s="7">
        <v>467.4</v>
      </c>
      <c r="H845" s="7">
        <v>467.4</v>
      </c>
      <c r="I845" s="7">
        <f t="shared" si="238"/>
        <v>100</v>
      </c>
    </row>
    <row r="846" spans="1:9" ht="78.75" x14ac:dyDescent="0.25">
      <c r="A846" s="164" t="s">
        <v>985</v>
      </c>
      <c r="B846" s="4"/>
      <c r="C846" s="4" t="s">
        <v>137</v>
      </c>
      <c r="D846" s="4" t="s">
        <v>32</v>
      </c>
      <c r="E846" s="4" t="s">
        <v>984</v>
      </c>
      <c r="F846" s="4"/>
      <c r="G846" s="7">
        <f>G847</f>
        <v>159.19999999999999</v>
      </c>
      <c r="H846" s="7">
        <f>H847</f>
        <v>159.19999999999999</v>
      </c>
      <c r="I846" s="7">
        <f t="shared" si="238"/>
        <v>100</v>
      </c>
    </row>
    <row r="847" spans="1:9" ht="31.5" x14ac:dyDescent="0.25">
      <c r="A847" s="165" t="s">
        <v>40</v>
      </c>
      <c r="B847" s="4"/>
      <c r="C847" s="4" t="s">
        <v>137</v>
      </c>
      <c r="D847" s="4" t="s">
        <v>32</v>
      </c>
      <c r="E847" s="4" t="s">
        <v>984</v>
      </c>
      <c r="F847" s="4" t="s">
        <v>69</v>
      </c>
      <c r="G847" s="7">
        <v>159.19999999999999</v>
      </c>
      <c r="H847" s="7">
        <v>159.19999999999999</v>
      </c>
      <c r="I847" s="7">
        <f t="shared" si="238"/>
        <v>100</v>
      </c>
    </row>
    <row r="848" spans="1:9" ht="31.5" x14ac:dyDescent="0.25">
      <c r="A848" s="95" t="s">
        <v>220</v>
      </c>
      <c r="B848" s="4"/>
      <c r="C848" s="4" t="s">
        <v>137</v>
      </c>
      <c r="D848" s="4" t="s">
        <v>32</v>
      </c>
      <c r="E848" s="4" t="s">
        <v>219</v>
      </c>
      <c r="F848" s="4"/>
      <c r="G848" s="7">
        <f>SUM(G849)</f>
        <v>22291.999999999996</v>
      </c>
      <c r="H848" s="7">
        <f t="shared" ref="H848" si="243">SUM(H849)</f>
        <v>22291.999999999996</v>
      </c>
      <c r="I848" s="7">
        <f t="shared" si="238"/>
        <v>100</v>
      </c>
    </row>
    <row r="849" spans="1:9" x14ac:dyDescent="0.25">
      <c r="A849" s="95" t="s">
        <v>26</v>
      </c>
      <c r="B849" s="4"/>
      <c r="C849" s="4" t="s">
        <v>137</v>
      </c>
      <c r="D849" s="4" t="s">
        <v>32</v>
      </c>
      <c r="E849" s="4" t="s">
        <v>504</v>
      </c>
      <c r="F849" s="4"/>
      <c r="G849" s="7">
        <f>SUM(G854)+G850+G852+G859+G856</f>
        <v>22291.999999999996</v>
      </c>
      <c r="H849" s="7">
        <f t="shared" ref="H849" si="244">SUM(H854)+H850+H852+H859+H856</f>
        <v>22291.999999999996</v>
      </c>
      <c r="I849" s="7">
        <f t="shared" si="238"/>
        <v>100</v>
      </c>
    </row>
    <row r="850" spans="1:9" hidden="1" x14ac:dyDescent="0.25">
      <c r="A850" s="95" t="s">
        <v>214</v>
      </c>
      <c r="B850" s="4"/>
      <c r="C850" s="4" t="s">
        <v>137</v>
      </c>
      <c r="D850" s="4" t="s">
        <v>32</v>
      </c>
      <c r="E850" s="4" t="s">
        <v>505</v>
      </c>
      <c r="F850" s="4"/>
      <c r="G850" s="7">
        <f>SUM(G851)</f>
        <v>0</v>
      </c>
      <c r="H850" s="7">
        <f t="shared" ref="H850" si="245">SUM(H851)</f>
        <v>0</v>
      </c>
      <c r="I850" s="7" t="e">
        <f t="shared" si="238"/>
        <v>#DIV/0!</v>
      </c>
    </row>
    <row r="851" spans="1:9" ht="16.5" hidden="1" customHeight="1" x14ac:dyDescent="0.25">
      <c r="A851" s="95" t="s">
        <v>188</v>
      </c>
      <c r="B851" s="4"/>
      <c r="C851" s="4" t="s">
        <v>137</v>
      </c>
      <c r="D851" s="4" t="s">
        <v>32</v>
      </c>
      <c r="E851" s="4" t="s">
        <v>505</v>
      </c>
      <c r="F851" s="4" t="s">
        <v>95</v>
      </c>
      <c r="G851" s="7"/>
      <c r="H851" s="7"/>
      <c r="I851" s="7" t="e">
        <f t="shared" si="238"/>
        <v>#DIV/0!</v>
      </c>
    </row>
    <row r="852" spans="1:9" hidden="1" x14ac:dyDescent="0.25">
      <c r="A852" s="102" t="s">
        <v>882</v>
      </c>
      <c r="B852" s="4"/>
      <c r="C852" s="4" t="s">
        <v>137</v>
      </c>
      <c r="D852" s="4" t="s">
        <v>32</v>
      </c>
      <c r="E852" s="4" t="s">
        <v>883</v>
      </c>
      <c r="F852" s="4"/>
      <c r="G852" s="106">
        <f>G853</f>
        <v>0</v>
      </c>
      <c r="H852" s="106">
        <f t="shared" ref="H852" si="246">H853</f>
        <v>0</v>
      </c>
      <c r="I852" s="7"/>
    </row>
    <row r="853" spans="1:9" ht="31.5" hidden="1" x14ac:dyDescent="0.25">
      <c r="A853" s="102" t="s">
        <v>188</v>
      </c>
      <c r="B853" s="4"/>
      <c r="C853" s="4" t="s">
        <v>137</v>
      </c>
      <c r="D853" s="4" t="s">
        <v>32</v>
      </c>
      <c r="E853" s="4" t="s">
        <v>883</v>
      </c>
      <c r="F853" s="4" t="s">
        <v>95</v>
      </c>
      <c r="G853" s="106">
        <v>0</v>
      </c>
      <c r="H853" s="7">
        <v>0</v>
      </c>
      <c r="I853" s="7"/>
    </row>
    <row r="854" spans="1:9" ht="47.25" x14ac:dyDescent="0.25">
      <c r="A854" s="95" t="s">
        <v>781</v>
      </c>
      <c r="B854" s="4"/>
      <c r="C854" s="4" t="s">
        <v>137</v>
      </c>
      <c r="D854" s="4" t="s">
        <v>32</v>
      </c>
      <c r="E854" s="4" t="s">
        <v>780</v>
      </c>
      <c r="F854" s="4"/>
      <c r="G854" s="7">
        <f>SUM(G855)</f>
        <v>9367.9</v>
      </c>
      <c r="H854" s="7">
        <f t="shared" ref="H854" si="247">SUM(H855)</f>
        <v>9367.9</v>
      </c>
      <c r="I854" s="7">
        <f t="shared" si="238"/>
        <v>100</v>
      </c>
    </row>
    <row r="855" spans="1:9" ht="31.5" x14ac:dyDescent="0.25">
      <c r="A855" s="95" t="s">
        <v>188</v>
      </c>
      <c r="B855" s="4"/>
      <c r="C855" s="4" t="s">
        <v>137</v>
      </c>
      <c r="D855" s="4" t="s">
        <v>32</v>
      </c>
      <c r="E855" s="4" t="s">
        <v>780</v>
      </c>
      <c r="F855" s="4" t="s">
        <v>95</v>
      </c>
      <c r="G855" s="7">
        <v>9367.9</v>
      </c>
      <c r="H855" s="7">
        <v>9367.9</v>
      </c>
      <c r="I855" s="7">
        <f t="shared" si="238"/>
        <v>100</v>
      </c>
    </row>
    <row r="856" spans="1:9" ht="31.5" x14ac:dyDescent="0.25">
      <c r="A856" s="164" t="s">
        <v>983</v>
      </c>
      <c r="B856" s="4"/>
      <c r="C856" s="4" t="s">
        <v>137</v>
      </c>
      <c r="D856" s="4" t="s">
        <v>32</v>
      </c>
      <c r="E856" s="4" t="s">
        <v>982</v>
      </c>
      <c r="F856" s="4"/>
      <c r="G856" s="7">
        <f>G857+G858</f>
        <v>3671.3</v>
      </c>
      <c r="H856" s="7">
        <f t="shared" ref="H856" si="248">H857+H858</f>
        <v>3671.3</v>
      </c>
      <c r="I856" s="7">
        <f t="shared" si="238"/>
        <v>100</v>
      </c>
    </row>
    <row r="857" spans="1:9" ht="31.5" x14ac:dyDescent="0.25">
      <c r="A857" s="164" t="s">
        <v>40</v>
      </c>
      <c r="B857" s="4"/>
      <c r="C857" s="4" t="s">
        <v>137</v>
      </c>
      <c r="D857" s="4" t="s">
        <v>32</v>
      </c>
      <c r="E857" s="4" t="s">
        <v>982</v>
      </c>
      <c r="F857" s="4" t="s">
        <v>69</v>
      </c>
      <c r="G857" s="7">
        <v>1025.2</v>
      </c>
      <c r="H857" s="7">
        <v>1025.2</v>
      </c>
      <c r="I857" s="7">
        <f t="shared" si="238"/>
        <v>100</v>
      </c>
    </row>
    <row r="858" spans="1:9" ht="31.5" x14ac:dyDescent="0.25">
      <c r="A858" s="102" t="s">
        <v>188</v>
      </c>
      <c r="B858" s="4"/>
      <c r="C858" s="4" t="s">
        <v>137</v>
      </c>
      <c r="D858" s="4" t="s">
        <v>32</v>
      </c>
      <c r="E858" s="4" t="s">
        <v>982</v>
      </c>
      <c r="F858" s="4" t="s">
        <v>95</v>
      </c>
      <c r="G858" s="7">
        <v>2646.1</v>
      </c>
      <c r="H858" s="7">
        <v>2646.1</v>
      </c>
      <c r="I858" s="7">
        <f t="shared" si="238"/>
        <v>100</v>
      </c>
    </row>
    <row r="859" spans="1:9" ht="31.5" x14ac:dyDescent="0.25">
      <c r="A859" s="144" t="s">
        <v>921</v>
      </c>
      <c r="B859" s="4"/>
      <c r="C859" s="4" t="s">
        <v>137</v>
      </c>
      <c r="D859" s="4" t="s">
        <v>32</v>
      </c>
      <c r="E859" s="4" t="s">
        <v>920</v>
      </c>
      <c r="F859" s="4"/>
      <c r="G859" s="7">
        <f>SUM(G860)</f>
        <v>9252.7999999999993</v>
      </c>
      <c r="H859" s="7">
        <f t="shared" ref="H859" si="249">SUM(H860)</f>
        <v>9252.7999999999993</v>
      </c>
      <c r="I859" s="7">
        <f t="shared" si="238"/>
        <v>100</v>
      </c>
    </row>
    <row r="860" spans="1:9" ht="31.5" x14ac:dyDescent="0.25">
      <c r="A860" s="144" t="s">
        <v>188</v>
      </c>
      <c r="B860" s="4"/>
      <c r="C860" s="4" t="s">
        <v>137</v>
      </c>
      <c r="D860" s="4" t="s">
        <v>32</v>
      </c>
      <c r="E860" s="4" t="s">
        <v>920</v>
      </c>
      <c r="F860" s="4" t="s">
        <v>95</v>
      </c>
      <c r="G860" s="7">
        <v>9252.7999999999993</v>
      </c>
      <c r="H860" s="7">
        <v>9252.7999999999993</v>
      </c>
      <c r="I860" s="7">
        <f t="shared" si="238"/>
        <v>100</v>
      </c>
    </row>
    <row r="861" spans="1:9" ht="31.5" x14ac:dyDescent="0.25">
      <c r="A861" s="102" t="s">
        <v>423</v>
      </c>
      <c r="B861" s="4"/>
      <c r="C861" s="4" t="s">
        <v>137</v>
      </c>
      <c r="D861" s="4" t="s">
        <v>32</v>
      </c>
      <c r="E861" s="4" t="s">
        <v>11</v>
      </c>
      <c r="F861" s="4"/>
      <c r="G861" s="106">
        <f>G862</f>
        <v>491.2</v>
      </c>
      <c r="H861" s="7">
        <f t="shared" ref="H861:H864" si="250">H862</f>
        <v>491.2</v>
      </c>
      <c r="I861" s="7">
        <f t="shared" si="238"/>
        <v>100</v>
      </c>
    </row>
    <row r="862" spans="1:9" x14ac:dyDescent="0.25">
      <c r="A862" s="102" t="s">
        <v>62</v>
      </c>
      <c r="B862" s="4"/>
      <c r="C862" s="4" t="s">
        <v>137</v>
      </c>
      <c r="D862" s="4" t="s">
        <v>32</v>
      </c>
      <c r="E862" s="4" t="s">
        <v>49</v>
      </c>
      <c r="F862" s="4"/>
      <c r="G862" s="106">
        <f>G863</f>
        <v>491.2</v>
      </c>
      <c r="H862" s="7">
        <f t="shared" si="250"/>
        <v>491.2</v>
      </c>
      <c r="I862" s="7">
        <f t="shared" si="238"/>
        <v>100</v>
      </c>
    </row>
    <row r="863" spans="1:9" x14ac:dyDescent="0.25">
      <c r="A863" s="102" t="s">
        <v>26</v>
      </c>
      <c r="B863" s="4"/>
      <c r="C863" s="4" t="s">
        <v>137</v>
      </c>
      <c r="D863" s="4" t="s">
        <v>32</v>
      </c>
      <c r="E863" s="4" t="s">
        <v>320</v>
      </c>
      <c r="F863" s="4"/>
      <c r="G863" s="106">
        <f>G864</f>
        <v>491.2</v>
      </c>
      <c r="H863" s="7">
        <f t="shared" si="250"/>
        <v>491.2</v>
      </c>
      <c r="I863" s="7">
        <f t="shared" si="238"/>
        <v>100</v>
      </c>
    </row>
    <row r="864" spans="1:9" ht="31.5" x14ac:dyDescent="0.25">
      <c r="A864" s="102" t="s">
        <v>914</v>
      </c>
      <c r="B864" s="4"/>
      <c r="C864" s="4" t="s">
        <v>137</v>
      </c>
      <c r="D864" s="4" t="s">
        <v>32</v>
      </c>
      <c r="E864" s="4" t="s">
        <v>884</v>
      </c>
      <c r="F864" s="4"/>
      <c r="G864" s="106">
        <f>G865</f>
        <v>491.2</v>
      </c>
      <c r="H864" s="7">
        <f t="shared" si="250"/>
        <v>491.2</v>
      </c>
      <c r="I864" s="7">
        <f t="shared" si="238"/>
        <v>100</v>
      </c>
    </row>
    <row r="865" spans="1:9" ht="31.5" x14ac:dyDescent="0.25">
      <c r="A865" s="102" t="s">
        <v>188</v>
      </c>
      <c r="B865" s="4"/>
      <c r="C865" s="4" t="s">
        <v>137</v>
      </c>
      <c r="D865" s="4" t="s">
        <v>32</v>
      </c>
      <c r="E865" s="4" t="s">
        <v>884</v>
      </c>
      <c r="F865" s="4" t="s">
        <v>95</v>
      </c>
      <c r="G865" s="7">
        <v>491.2</v>
      </c>
      <c r="H865" s="7">
        <v>491.2</v>
      </c>
      <c r="I865" s="7">
        <f t="shared" si="238"/>
        <v>100</v>
      </c>
    </row>
    <row r="866" spans="1:9" x14ac:dyDescent="0.25">
      <c r="A866" s="95" t="s">
        <v>154</v>
      </c>
      <c r="B866" s="4"/>
      <c r="C866" s="4" t="s">
        <v>137</v>
      </c>
      <c r="D866" s="4" t="s">
        <v>42</v>
      </c>
      <c r="E866" s="4"/>
      <c r="F866" s="4"/>
      <c r="G866" s="7">
        <f>SUM(G867)</f>
        <v>42712.4</v>
      </c>
      <c r="H866" s="7">
        <f t="shared" ref="H866" si="251">SUM(H867)</f>
        <v>37439.300000000003</v>
      </c>
      <c r="I866" s="7">
        <f t="shared" si="238"/>
        <v>87.654404809844451</v>
      </c>
    </row>
    <row r="867" spans="1:9" ht="31.5" x14ac:dyDescent="0.25">
      <c r="A867" s="95" t="s">
        <v>424</v>
      </c>
      <c r="B867" s="4"/>
      <c r="C867" s="4" t="s">
        <v>137</v>
      </c>
      <c r="D867" s="4" t="s">
        <v>42</v>
      </c>
      <c r="E867" s="4" t="s">
        <v>212</v>
      </c>
      <c r="F867" s="4"/>
      <c r="G867" s="7">
        <f>G868+G881</f>
        <v>42712.4</v>
      </c>
      <c r="H867" s="7">
        <f>H868+H881</f>
        <v>37439.300000000003</v>
      </c>
      <c r="I867" s="7">
        <f t="shared" si="238"/>
        <v>87.654404809844451</v>
      </c>
    </row>
    <row r="868" spans="1:9" ht="78.75" x14ac:dyDescent="0.25">
      <c r="A868" s="95" t="s">
        <v>630</v>
      </c>
      <c r="B868" s="4"/>
      <c r="C868" s="4" t="s">
        <v>137</v>
      </c>
      <c r="D868" s="4" t="s">
        <v>42</v>
      </c>
      <c r="E868" s="4" t="s">
        <v>215</v>
      </c>
      <c r="F868" s="4"/>
      <c r="G868" s="7">
        <f>G869+G875</f>
        <v>13034.1</v>
      </c>
      <c r="H868" s="7">
        <f>H869+H875</f>
        <v>13034.1</v>
      </c>
      <c r="I868" s="7">
        <f t="shared" si="238"/>
        <v>100</v>
      </c>
    </row>
    <row r="869" spans="1:9" x14ac:dyDescent="0.25">
      <c r="A869" s="95" t="s">
        <v>26</v>
      </c>
      <c r="B869" s="4"/>
      <c r="C869" s="4" t="s">
        <v>137</v>
      </c>
      <c r="D869" s="4" t="s">
        <v>42</v>
      </c>
      <c r="E869" s="4" t="s">
        <v>500</v>
      </c>
      <c r="F869" s="4"/>
      <c r="G869" s="7">
        <f>SUM(G870)+G873</f>
        <v>5423.3</v>
      </c>
      <c r="H869" s="7">
        <f t="shared" ref="H869" si="252">SUM(H870)+H873</f>
        <v>5423.3</v>
      </c>
      <c r="I869" s="7">
        <f t="shared" si="238"/>
        <v>100</v>
      </c>
    </row>
    <row r="870" spans="1:9" ht="54.75" customHeight="1" x14ac:dyDescent="0.25">
      <c r="A870" s="95" t="s">
        <v>661</v>
      </c>
      <c r="B870" s="45"/>
      <c r="C870" s="4" t="s">
        <v>137</v>
      </c>
      <c r="D870" s="4" t="s">
        <v>42</v>
      </c>
      <c r="E870" s="46" t="s">
        <v>779</v>
      </c>
      <c r="F870" s="4"/>
      <c r="G870" s="7">
        <f>SUM(G871:G872)</f>
        <v>5353.2</v>
      </c>
      <c r="H870" s="7">
        <f t="shared" ref="H870" si="253">SUM(H871:H872)</f>
        <v>5353.2</v>
      </c>
      <c r="I870" s="7">
        <f t="shared" si="238"/>
        <v>100</v>
      </c>
    </row>
    <row r="871" spans="1:9" ht="31.5" x14ac:dyDescent="0.25">
      <c r="A871" s="95" t="s">
        <v>40</v>
      </c>
      <c r="B871" s="45"/>
      <c r="C871" s="4" t="s">
        <v>137</v>
      </c>
      <c r="D871" s="4" t="s">
        <v>42</v>
      </c>
      <c r="E871" s="46" t="s">
        <v>506</v>
      </c>
      <c r="F871" s="4" t="s">
        <v>69</v>
      </c>
      <c r="G871" s="7">
        <v>46.4</v>
      </c>
      <c r="H871" s="7">
        <v>46.4</v>
      </c>
      <c r="I871" s="7">
        <f t="shared" si="238"/>
        <v>100</v>
      </c>
    </row>
    <row r="872" spans="1:9" ht="31.5" x14ac:dyDescent="0.25">
      <c r="A872" s="95" t="s">
        <v>188</v>
      </c>
      <c r="B872" s="45"/>
      <c r="C872" s="4" t="s">
        <v>137</v>
      </c>
      <c r="D872" s="4" t="s">
        <v>42</v>
      </c>
      <c r="E872" s="46" t="s">
        <v>779</v>
      </c>
      <c r="F872" s="4" t="s">
        <v>95</v>
      </c>
      <c r="G872" s="7">
        <v>5306.8</v>
      </c>
      <c r="H872" s="7">
        <v>5306.8</v>
      </c>
      <c r="I872" s="7">
        <f t="shared" si="238"/>
        <v>100</v>
      </c>
    </row>
    <row r="873" spans="1:9" ht="63" x14ac:dyDescent="0.25">
      <c r="A873" s="95" t="s">
        <v>708</v>
      </c>
      <c r="B873" s="45"/>
      <c r="C873" s="4" t="s">
        <v>137</v>
      </c>
      <c r="D873" s="4" t="s">
        <v>42</v>
      </c>
      <c r="E873" s="46" t="s">
        <v>785</v>
      </c>
      <c r="F873" s="4"/>
      <c r="G873" s="7">
        <f>SUM(G874)</f>
        <v>70.099999999999994</v>
      </c>
      <c r="H873" s="7">
        <f t="shared" ref="H873" si="254">SUM(H874)</f>
        <v>70.099999999999994</v>
      </c>
      <c r="I873" s="7">
        <f t="shared" si="238"/>
        <v>100</v>
      </c>
    </row>
    <row r="874" spans="1:9" ht="31.5" x14ac:dyDescent="0.25">
      <c r="A874" s="95" t="s">
        <v>188</v>
      </c>
      <c r="B874" s="45"/>
      <c r="C874" s="4" t="s">
        <v>137</v>
      </c>
      <c r="D874" s="4" t="s">
        <v>42</v>
      </c>
      <c r="E874" s="46" t="s">
        <v>785</v>
      </c>
      <c r="F874" s="4" t="s">
        <v>95</v>
      </c>
      <c r="G874" s="7">
        <v>70.099999999999994</v>
      </c>
      <c r="H874" s="7">
        <v>70.099999999999994</v>
      </c>
      <c r="I874" s="7">
        <f t="shared" si="238"/>
        <v>100</v>
      </c>
    </row>
    <row r="875" spans="1:9" ht="63" x14ac:dyDescent="0.25">
      <c r="A875" s="95" t="s">
        <v>631</v>
      </c>
      <c r="B875" s="45"/>
      <c r="C875" s="4" t="s">
        <v>137</v>
      </c>
      <c r="D875" s="4" t="s">
        <v>42</v>
      </c>
      <c r="E875" s="46" t="s">
        <v>507</v>
      </c>
      <c r="F875" s="4"/>
      <c r="G875" s="7">
        <f>G876+G879</f>
        <v>7610.8</v>
      </c>
      <c r="H875" s="7">
        <f>H876+H879</f>
        <v>7610.8</v>
      </c>
      <c r="I875" s="7">
        <f t="shared" si="238"/>
        <v>100</v>
      </c>
    </row>
    <row r="876" spans="1:9" ht="31.5" x14ac:dyDescent="0.25">
      <c r="A876" s="36" t="s">
        <v>691</v>
      </c>
      <c r="B876" s="45"/>
      <c r="C876" s="4" t="s">
        <v>137</v>
      </c>
      <c r="D876" s="4" t="s">
        <v>42</v>
      </c>
      <c r="E876" s="46" t="s">
        <v>508</v>
      </c>
      <c r="F876" s="4"/>
      <c r="G876" s="7">
        <f>SUM(G877:G878)</f>
        <v>3813.8</v>
      </c>
      <c r="H876" s="7">
        <f>SUM(H877:H878)</f>
        <v>3813.8</v>
      </c>
      <c r="I876" s="7">
        <f t="shared" si="238"/>
        <v>100</v>
      </c>
    </row>
    <row r="877" spans="1:9" ht="31.5" x14ac:dyDescent="0.25">
      <c r="A877" s="95" t="s">
        <v>188</v>
      </c>
      <c r="B877" s="45"/>
      <c r="C877" s="4" t="s">
        <v>137</v>
      </c>
      <c r="D877" s="4" t="s">
        <v>42</v>
      </c>
      <c r="E877" s="46" t="s">
        <v>508</v>
      </c>
      <c r="F877" s="4" t="s">
        <v>95</v>
      </c>
      <c r="G877" s="7">
        <v>2422.6</v>
      </c>
      <c r="H877" s="7">
        <v>2422.6</v>
      </c>
      <c r="I877" s="7">
        <f t="shared" si="238"/>
        <v>100</v>
      </c>
    </row>
    <row r="878" spans="1:9" x14ac:dyDescent="0.25">
      <c r="A878" s="95" t="s">
        <v>17</v>
      </c>
      <c r="B878" s="45"/>
      <c r="C878" s="4" t="s">
        <v>137</v>
      </c>
      <c r="D878" s="4" t="s">
        <v>42</v>
      </c>
      <c r="E878" s="46" t="s">
        <v>508</v>
      </c>
      <c r="F878" s="4" t="s">
        <v>74</v>
      </c>
      <c r="G878" s="7">
        <v>1391.2</v>
      </c>
      <c r="H878" s="7">
        <v>1391.2</v>
      </c>
      <c r="I878" s="7">
        <f t="shared" si="238"/>
        <v>100</v>
      </c>
    </row>
    <row r="879" spans="1:9" ht="78.75" x14ac:dyDescent="0.25">
      <c r="A879" s="95" t="s">
        <v>866</v>
      </c>
      <c r="B879" s="45"/>
      <c r="C879" s="4" t="s">
        <v>137</v>
      </c>
      <c r="D879" s="4" t="s">
        <v>42</v>
      </c>
      <c r="E879" s="46" t="s">
        <v>596</v>
      </c>
      <c r="F879" s="4"/>
      <c r="G879" s="7">
        <f>SUM(G880)</f>
        <v>3797</v>
      </c>
      <c r="H879" s="7">
        <f t="shared" ref="H879" si="255">SUM(H880)</f>
        <v>3797</v>
      </c>
      <c r="I879" s="7">
        <f t="shared" si="238"/>
        <v>100</v>
      </c>
    </row>
    <row r="880" spans="1:9" ht="31.5" x14ac:dyDescent="0.25">
      <c r="A880" s="95" t="s">
        <v>188</v>
      </c>
      <c r="B880" s="45"/>
      <c r="C880" s="4" t="s">
        <v>137</v>
      </c>
      <c r="D880" s="4" t="s">
        <v>42</v>
      </c>
      <c r="E880" s="46" t="s">
        <v>596</v>
      </c>
      <c r="F880" s="4" t="s">
        <v>95</v>
      </c>
      <c r="G880" s="7">
        <v>3797</v>
      </c>
      <c r="H880" s="7">
        <v>3797</v>
      </c>
      <c r="I880" s="7">
        <f t="shared" si="238"/>
        <v>100</v>
      </c>
    </row>
    <row r="881" spans="1:9" ht="31.5" x14ac:dyDescent="0.25">
      <c r="A881" s="161" t="s">
        <v>220</v>
      </c>
      <c r="B881" s="45"/>
      <c r="C881" s="4" t="s">
        <v>137</v>
      </c>
      <c r="D881" s="4" t="s">
        <v>42</v>
      </c>
      <c r="E881" s="46" t="s">
        <v>219</v>
      </c>
      <c r="F881" s="4"/>
      <c r="G881" s="7">
        <f>G882+G885</f>
        <v>29678.3</v>
      </c>
      <c r="H881" s="7">
        <f t="shared" ref="H881" si="256">H882+H885</f>
        <v>24405.200000000001</v>
      </c>
      <c r="I881" s="7">
        <f t="shared" si="238"/>
        <v>82.232472884228542</v>
      </c>
    </row>
    <row r="882" spans="1:9" ht="31.5" x14ac:dyDescent="0.25">
      <c r="A882" s="161" t="s">
        <v>217</v>
      </c>
      <c r="B882" s="45"/>
      <c r="C882" s="4" t="s">
        <v>137</v>
      </c>
      <c r="D882" s="4" t="s">
        <v>42</v>
      </c>
      <c r="E882" s="46" t="s">
        <v>265</v>
      </c>
      <c r="F882" s="4"/>
      <c r="G882" s="7">
        <f>G883</f>
        <v>29310.3</v>
      </c>
      <c r="H882" s="7">
        <f t="shared" ref="H882:H883" si="257">H883</f>
        <v>24405.200000000001</v>
      </c>
      <c r="I882" s="7">
        <f t="shared" si="238"/>
        <v>83.264927346359471</v>
      </c>
    </row>
    <row r="883" spans="1:9" x14ac:dyDescent="0.25">
      <c r="A883" s="161" t="s">
        <v>214</v>
      </c>
      <c r="B883" s="45"/>
      <c r="C883" s="4" t="s">
        <v>137</v>
      </c>
      <c r="D883" s="4" t="s">
        <v>42</v>
      </c>
      <c r="E883" s="46" t="s">
        <v>266</v>
      </c>
      <c r="F883" s="4"/>
      <c r="G883" s="7">
        <f>G884</f>
        <v>29310.3</v>
      </c>
      <c r="H883" s="7">
        <f t="shared" si="257"/>
        <v>24405.200000000001</v>
      </c>
      <c r="I883" s="7">
        <f t="shared" si="238"/>
        <v>83.264927346359471</v>
      </c>
    </row>
    <row r="884" spans="1:9" ht="31.5" x14ac:dyDescent="0.25">
      <c r="A884" s="161" t="s">
        <v>188</v>
      </c>
      <c r="B884" s="45"/>
      <c r="C884" s="4" t="s">
        <v>137</v>
      </c>
      <c r="D884" s="4" t="s">
        <v>42</v>
      </c>
      <c r="E884" s="46" t="s">
        <v>266</v>
      </c>
      <c r="F884" s="4" t="s">
        <v>95</v>
      </c>
      <c r="G884" s="7">
        <v>29310.3</v>
      </c>
      <c r="H884" s="7">
        <v>24405.200000000001</v>
      </c>
      <c r="I884" s="7">
        <f t="shared" si="238"/>
        <v>83.264927346359471</v>
      </c>
    </row>
    <row r="885" spans="1:9" x14ac:dyDescent="0.25">
      <c r="A885" s="169" t="s">
        <v>218</v>
      </c>
      <c r="B885" s="45"/>
      <c r="C885" s="4" t="s">
        <v>137</v>
      </c>
      <c r="D885" s="4" t="s">
        <v>42</v>
      </c>
      <c r="E885" s="46" t="s">
        <v>268</v>
      </c>
      <c r="F885" s="4"/>
      <c r="G885" s="7">
        <f>G886</f>
        <v>368</v>
      </c>
      <c r="H885" s="7">
        <f>H886</f>
        <v>0</v>
      </c>
      <c r="I885" s="7">
        <f t="shared" si="238"/>
        <v>0</v>
      </c>
    </row>
    <row r="886" spans="1:9" ht="31.5" x14ac:dyDescent="0.25">
      <c r="A886" s="169" t="s">
        <v>188</v>
      </c>
      <c r="B886" s="45"/>
      <c r="C886" s="4" t="s">
        <v>137</v>
      </c>
      <c r="D886" s="4" t="s">
        <v>42</v>
      </c>
      <c r="E886" s="46" t="s">
        <v>268</v>
      </c>
      <c r="F886" s="4" t="s">
        <v>95</v>
      </c>
      <c r="G886" s="7">
        <v>368</v>
      </c>
      <c r="H886" s="7">
        <v>0</v>
      </c>
      <c r="I886" s="7">
        <f t="shared" si="238"/>
        <v>0</v>
      </c>
    </row>
    <row r="887" spans="1:9" x14ac:dyDescent="0.25">
      <c r="A887" s="95" t="s">
        <v>155</v>
      </c>
      <c r="B887" s="45"/>
      <c r="C887" s="4" t="s">
        <v>137</v>
      </c>
      <c r="D887" s="4" t="s">
        <v>136</v>
      </c>
      <c r="E887" s="46"/>
      <c r="F887" s="4"/>
      <c r="G887" s="7">
        <f>SUM(G888)</f>
        <v>14218.900000000001</v>
      </c>
      <c r="H887" s="7">
        <f>SUM(H888)</f>
        <v>14128.800000000001</v>
      </c>
      <c r="I887" s="7">
        <f t="shared" si="238"/>
        <v>99.366336355132958</v>
      </c>
    </row>
    <row r="888" spans="1:9" ht="31.5" x14ac:dyDescent="0.25">
      <c r="A888" s="95" t="s">
        <v>424</v>
      </c>
      <c r="B888" s="45"/>
      <c r="C888" s="4" t="s">
        <v>137</v>
      </c>
      <c r="D888" s="4" t="s">
        <v>136</v>
      </c>
      <c r="E888" s="46" t="s">
        <v>212</v>
      </c>
      <c r="F888" s="4"/>
      <c r="G888" s="7">
        <f>SUM(G889)</f>
        <v>14218.900000000001</v>
      </c>
      <c r="H888" s="7">
        <f t="shared" ref="H888" si="258">SUM(H889)</f>
        <v>14128.800000000001</v>
      </c>
      <c r="I888" s="7">
        <f t="shared" si="238"/>
        <v>99.366336355132958</v>
      </c>
    </row>
    <row r="889" spans="1:9" ht="31.5" x14ac:dyDescent="0.25">
      <c r="A889" s="95" t="s">
        <v>260</v>
      </c>
      <c r="B889" s="45"/>
      <c r="C889" s="4" t="s">
        <v>137</v>
      </c>
      <c r="D889" s="4" t="s">
        <v>136</v>
      </c>
      <c r="E889" s="46" t="s">
        <v>213</v>
      </c>
      <c r="F889" s="4"/>
      <c r="G889" s="7">
        <f>SUM(G890+G893+G896+G898)</f>
        <v>14218.900000000001</v>
      </c>
      <c r="H889" s="7">
        <f>SUM(H890+H893+H896+H898)</f>
        <v>14128.800000000001</v>
      </c>
      <c r="I889" s="7">
        <f t="shared" si="238"/>
        <v>99.366336355132958</v>
      </c>
    </row>
    <row r="890" spans="1:9" x14ac:dyDescent="0.25">
      <c r="A890" s="95" t="s">
        <v>59</v>
      </c>
      <c r="B890" s="45"/>
      <c r="C890" s="4" t="s">
        <v>137</v>
      </c>
      <c r="D890" s="4" t="s">
        <v>136</v>
      </c>
      <c r="E890" s="46" t="s">
        <v>356</v>
      </c>
      <c r="F890" s="4"/>
      <c r="G890" s="7">
        <f>SUM(G891:G892)</f>
        <v>11010.4</v>
      </c>
      <c r="H890" s="7">
        <f>SUM(H891:H892)</f>
        <v>11010.4</v>
      </c>
      <c r="I890" s="7">
        <f t="shared" si="238"/>
        <v>100</v>
      </c>
    </row>
    <row r="891" spans="1:9" ht="47.25" x14ac:dyDescent="0.25">
      <c r="A891" s="95" t="s">
        <v>39</v>
      </c>
      <c r="B891" s="45"/>
      <c r="C891" s="4" t="s">
        <v>137</v>
      </c>
      <c r="D891" s="4" t="s">
        <v>136</v>
      </c>
      <c r="E891" s="46" t="s">
        <v>356</v>
      </c>
      <c r="F891" s="4">
        <v>100</v>
      </c>
      <c r="G891" s="7">
        <v>11009.4</v>
      </c>
      <c r="H891" s="7">
        <v>11009.4</v>
      </c>
      <c r="I891" s="7">
        <f t="shared" si="238"/>
        <v>100</v>
      </c>
    </row>
    <row r="892" spans="1:9" ht="31.5" x14ac:dyDescent="0.25">
      <c r="A892" s="95" t="s">
        <v>40</v>
      </c>
      <c r="B892" s="45"/>
      <c r="C892" s="4" t="s">
        <v>137</v>
      </c>
      <c r="D892" s="4" t="s">
        <v>136</v>
      </c>
      <c r="E892" s="46" t="s">
        <v>356</v>
      </c>
      <c r="F892" s="4">
        <v>200</v>
      </c>
      <c r="G892" s="7">
        <v>1</v>
      </c>
      <c r="H892" s="7">
        <v>1</v>
      </c>
      <c r="I892" s="7">
        <f t="shared" si="238"/>
        <v>100</v>
      </c>
    </row>
    <row r="893" spans="1:9" x14ac:dyDescent="0.25">
      <c r="A893" s="95" t="s">
        <v>73</v>
      </c>
      <c r="B893" s="45"/>
      <c r="C893" s="4" t="s">
        <v>137</v>
      </c>
      <c r="D893" s="4" t="s">
        <v>136</v>
      </c>
      <c r="E893" s="46" t="s">
        <v>357</v>
      </c>
      <c r="F893" s="4"/>
      <c r="G893" s="7">
        <f>SUM(G894:G895)</f>
        <v>313.7</v>
      </c>
      <c r="H893" s="7">
        <f>SUM(H894:H895)</f>
        <v>313.7</v>
      </c>
      <c r="I893" s="7">
        <f t="shared" si="238"/>
        <v>100</v>
      </c>
    </row>
    <row r="894" spans="1:9" ht="31.5" x14ac:dyDescent="0.25">
      <c r="A894" s="95" t="s">
        <v>40</v>
      </c>
      <c r="B894" s="45"/>
      <c r="C894" s="4" t="s">
        <v>137</v>
      </c>
      <c r="D894" s="4" t="s">
        <v>136</v>
      </c>
      <c r="E894" s="46" t="s">
        <v>357</v>
      </c>
      <c r="F894" s="4">
        <v>200</v>
      </c>
      <c r="G894" s="7">
        <v>286.8</v>
      </c>
      <c r="H894" s="7">
        <v>286.8</v>
      </c>
      <c r="I894" s="7">
        <f t="shared" si="238"/>
        <v>100</v>
      </c>
    </row>
    <row r="895" spans="1:9" x14ac:dyDescent="0.25">
      <c r="A895" s="95" t="s">
        <v>17</v>
      </c>
      <c r="B895" s="45"/>
      <c r="C895" s="4" t="s">
        <v>137</v>
      </c>
      <c r="D895" s="4" t="s">
        <v>136</v>
      </c>
      <c r="E895" s="46" t="s">
        <v>357</v>
      </c>
      <c r="F895" s="4">
        <v>800</v>
      </c>
      <c r="G895" s="7">
        <v>26.9</v>
      </c>
      <c r="H895" s="7">
        <v>26.9</v>
      </c>
      <c r="I895" s="7">
        <f t="shared" si="238"/>
        <v>100</v>
      </c>
    </row>
    <row r="896" spans="1:9" ht="31.5" x14ac:dyDescent="0.25">
      <c r="A896" s="95" t="s">
        <v>75</v>
      </c>
      <c r="B896" s="45"/>
      <c r="C896" s="4" t="s">
        <v>137</v>
      </c>
      <c r="D896" s="4" t="s">
        <v>136</v>
      </c>
      <c r="E896" s="46" t="s">
        <v>358</v>
      </c>
      <c r="F896" s="4"/>
      <c r="G896" s="7">
        <f>SUM(G897)</f>
        <v>776.2</v>
      </c>
      <c r="H896" s="7">
        <f>SUM(H897)</f>
        <v>695.2</v>
      </c>
      <c r="I896" s="7">
        <f t="shared" si="238"/>
        <v>89.564545220304055</v>
      </c>
    </row>
    <row r="897" spans="1:11" ht="31.5" x14ac:dyDescent="0.25">
      <c r="A897" s="95" t="s">
        <v>40</v>
      </c>
      <c r="B897" s="45"/>
      <c r="C897" s="4" t="s">
        <v>137</v>
      </c>
      <c r="D897" s="4" t="s">
        <v>136</v>
      </c>
      <c r="E897" s="46" t="s">
        <v>358</v>
      </c>
      <c r="F897" s="4">
        <v>200</v>
      </c>
      <c r="G897" s="7">
        <v>776.2</v>
      </c>
      <c r="H897" s="7">
        <v>695.2</v>
      </c>
      <c r="I897" s="7">
        <f t="shared" si="238"/>
        <v>89.564545220304055</v>
      </c>
    </row>
    <row r="898" spans="1:11" ht="31.5" x14ac:dyDescent="0.25">
      <c r="A898" s="95" t="s">
        <v>76</v>
      </c>
      <c r="B898" s="45"/>
      <c r="C898" s="4" t="s">
        <v>137</v>
      </c>
      <c r="D898" s="4" t="s">
        <v>136</v>
      </c>
      <c r="E898" s="46" t="s">
        <v>359</v>
      </c>
      <c r="F898" s="4"/>
      <c r="G898" s="7">
        <f>SUM(G899:G900)</f>
        <v>2118.6</v>
      </c>
      <c r="H898" s="7">
        <f>SUM(H899:H900)</f>
        <v>2109.5</v>
      </c>
      <c r="I898" s="7">
        <f t="shared" si="238"/>
        <v>99.570471065798174</v>
      </c>
    </row>
    <row r="899" spans="1:11" ht="31.5" x14ac:dyDescent="0.25">
      <c r="A899" s="95" t="s">
        <v>40</v>
      </c>
      <c r="B899" s="45"/>
      <c r="C899" s="4" t="s">
        <v>137</v>
      </c>
      <c r="D899" s="4" t="s">
        <v>136</v>
      </c>
      <c r="E899" s="46" t="s">
        <v>359</v>
      </c>
      <c r="F899" s="4">
        <v>200</v>
      </c>
      <c r="G899" s="7">
        <v>2085.1</v>
      </c>
      <c r="H899" s="7">
        <v>2078.6</v>
      </c>
      <c r="I899" s="7">
        <f t="shared" si="238"/>
        <v>99.688264351829645</v>
      </c>
    </row>
    <row r="900" spans="1:11" x14ac:dyDescent="0.25">
      <c r="A900" s="95" t="s">
        <v>17</v>
      </c>
      <c r="B900" s="45"/>
      <c r="C900" s="4" t="s">
        <v>137</v>
      </c>
      <c r="D900" s="4" t="s">
        <v>136</v>
      </c>
      <c r="E900" s="46" t="s">
        <v>359</v>
      </c>
      <c r="F900" s="4">
        <v>800</v>
      </c>
      <c r="G900" s="7">
        <v>33.5</v>
      </c>
      <c r="H900" s="7">
        <v>30.9</v>
      </c>
      <c r="I900" s="7">
        <f t="shared" ref="I900:I963" si="259">H900/G900*100</f>
        <v>92.238805970149258</v>
      </c>
    </row>
    <row r="901" spans="1:11" x14ac:dyDescent="0.25">
      <c r="A901" s="23" t="s">
        <v>662</v>
      </c>
      <c r="B901" s="24" t="s">
        <v>269</v>
      </c>
      <c r="C901" s="25"/>
      <c r="D901" s="25"/>
      <c r="E901" s="24"/>
      <c r="F901" s="25"/>
      <c r="G901" s="26">
        <f>SUM(G902+G1216)+G1253</f>
        <v>4114631.0999999996</v>
      </c>
      <c r="H901" s="26">
        <f>SUM(H902+H1216)+H1253</f>
        <v>4120284.8</v>
      </c>
      <c r="I901" s="7">
        <f t="shared" si="259"/>
        <v>100.13740478459906</v>
      </c>
    </row>
    <row r="902" spans="1:11" x14ac:dyDescent="0.25">
      <c r="A902" s="95" t="s">
        <v>85</v>
      </c>
      <c r="B902" s="4"/>
      <c r="C902" s="4" t="s">
        <v>86</v>
      </c>
      <c r="D902" s="4"/>
      <c r="E902" s="4"/>
      <c r="F902" s="4"/>
      <c r="G902" s="7">
        <f>SUM(G903+G961+G1085+G1126+G1151)+G1118</f>
        <v>4031030.4999999995</v>
      </c>
      <c r="H902" s="7">
        <f>SUM(H903+H961+H1085+H1126+H1151)+H1118</f>
        <v>4038584.1999999997</v>
      </c>
      <c r="I902" s="7">
        <f t="shared" si="259"/>
        <v>100.18738880789913</v>
      </c>
    </row>
    <row r="903" spans="1:11" x14ac:dyDescent="0.25">
      <c r="A903" s="95" t="s">
        <v>146</v>
      </c>
      <c r="B903" s="4"/>
      <c r="C903" s="4" t="s">
        <v>86</v>
      </c>
      <c r="D903" s="4" t="s">
        <v>25</v>
      </c>
      <c r="E903" s="4"/>
      <c r="F903" s="4"/>
      <c r="G903" s="7">
        <f>SUM(G910)+G956+G904</f>
        <v>1356918.8</v>
      </c>
      <c r="H903" s="7">
        <f>SUM(H910)+H956+H904</f>
        <v>1356584.7999999998</v>
      </c>
      <c r="I903" s="7">
        <f t="shared" si="259"/>
        <v>99.975385409944934</v>
      </c>
    </row>
    <row r="904" spans="1:11" ht="31.5" x14ac:dyDescent="0.25">
      <c r="A904" s="44" t="s">
        <v>349</v>
      </c>
      <c r="B904" s="96"/>
      <c r="C904" s="4" t="s">
        <v>86</v>
      </c>
      <c r="D904" s="4" t="s">
        <v>25</v>
      </c>
      <c r="E904" s="47" t="s">
        <v>292</v>
      </c>
      <c r="F904" s="4"/>
      <c r="G904" s="7">
        <f t="shared" ref="G904:H905" si="260">G905</f>
        <v>1540.3000000000002</v>
      </c>
      <c r="H904" s="7">
        <f t="shared" si="260"/>
        <v>1532</v>
      </c>
      <c r="I904" s="7">
        <f t="shared" si="259"/>
        <v>99.461143933000045</v>
      </c>
    </row>
    <row r="905" spans="1:11" x14ac:dyDescent="0.25">
      <c r="A905" s="89" t="s">
        <v>762</v>
      </c>
      <c r="B905" s="96"/>
      <c r="C905" s="4" t="s">
        <v>86</v>
      </c>
      <c r="D905" s="4" t="s">
        <v>25</v>
      </c>
      <c r="E905" s="47" t="s">
        <v>297</v>
      </c>
      <c r="F905" s="4"/>
      <c r="G905" s="7">
        <f>G906</f>
        <v>1540.3000000000002</v>
      </c>
      <c r="H905" s="7">
        <f t="shared" si="260"/>
        <v>1532</v>
      </c>
      <c r="I905" s="7">
        <f t="shared" si="259"/>
        <v>99.461143933000045</v>
      </c>
    </row>
    <row r="906" spans="1:11" ht="31.5" x14ac:dyDescent="0.25">
      <c r="A906" s="89" t="s">
        <v>848</v>
      </c>
      <c r="B906" s="96"/>
      <c r="C906" s="4" t="s">
        <v>86</v>
      </c>
      <c r="D906" s="4" t="s">
        <v>25</v>
      </c>
      <c r="E906" s="47" t="s">
        <v>763</v>
      </c>
      <c r="F906" s="4"/>
      <c r="G906" s="7">
        <f>SUM(G907)</f>
        <v>1540.3000000000002</v>
      </c>
      <c r="H906" s="7">
        <f t="shared" ref="H906" si="261">SUM(H907)</f>
        <v>1532</v>
      </c>
      <c r="I906" s="7">
        <f t="shared" si="259"/>
        <v>99.461143933000045</v>
      </c>
    </row>
    <row r="907" spans="1:11" ht="47.25" x14ac:dyDescent="0.25">
      <c r="A907" s="95" t="s">
        <v>704</v>
      </c>
      <c r="B907" s="96"/>
      <c r="C907" s="4" t="s">
        <v>86</v>
      </c>
      <c r="D907" s="4" t="s">
        <v>25</v>
      </c>
      <c r="E907" s="47" t="s">
        <v>764</v>
      </c>
      <c r="F907" s="4"/>
      <c r="G907" s="7">
        <f>G908+G909</f>
        <v>1540.3000000000002</v>
      </c>
      <c r="H907" s="7">
        <f>H908+H909</f>
        <v>1532</v>
      </c>
      <c r="I907" s="7">
        <f t="shared" si="259"/>
        <v>99.461143933000045</v>
      </c>
    </row>
    <row r="908" spans="1:11" ht="47.25" x14ac:dyDescent="0.25">
      <c r="A908" s="95" t="s">
        <v>39</v>
      </c>
      <c r="B908" s="96"/>
      <c r="C908" s="4" t="s">
        <v>86</v>
      </c>
      <c r="D908" s="4" t="s">
        <v>25</v>
      </c>
      <c r="E908" s="47" t="s">
        <v>764</v>
      </c>
      <c r="F908" s="96" t="s">
        <v>67</v>
      </c>
      <c r="G908" s="7">
        <v>1453.9</v>
      </c>
      <c r="H908" s="7">
        <v>1445.6</v>
      </c>
      <c r="I908" s="7">
        <f t="shared" si="259"/>
        <v>99.429121672742269</v>
      </c>
    </row>
    <row r="909" spans="1:11" ht="31.5" x14ac:dyDescent="0.25">
      <c r="A909" s="95" t="s">
        <v>94</v>
      </c>
      <c r="B909" s="4"/>
      <c r="C909" s="4" t="s">
        <v>86</v>
      </c>
      <c r="D909" s="4" t="s">
        <v>25</v>
      </c>
      <c r="E909" s="47" t="s">
        <v>764</v>
      </c>
      <c r="F909" s="4" t="s">
        <v>95</v>
      </c>
      <c r="G909" s="7">
        <v>86.4</v>
      </c>
      <c r="H909" s="7">
        <v>86.4</v>
      </c>
      <c r="I909" s="7">
        <f t="shared" si="259"/>
        <v>100</v>
      </c>
    </row>
    <row r="910" spans="1:11" ht="32.25" customHeight="1" x14ac:dyDescent="0.25">
      <c r="A910" s="95" t="s">
        <v>425</v>
      </c>
      <c r="B910" s="4"/>
      <c r="C910" s="4" t="s">
        <v>86</v>
      </c>
      <c r="D910" s="4" t="s">
        <v>25</v>
      </c>
      <c r="E910" s="31" t="s">
        <v>270</v>
      </c>
      <c r="F910" s="4"/>
      <c r="G910" s="7">
        <f>SUM(G911+G942)</f>
        <v>1355378.5</v>
      </c>
      <c r="H910" s="7">
        <f>SUM(H911+H942)</f>
        <v>1355052.7999999998</v>
      </c>
      <c r="I910" s="7">
        <f t="shared" si="259"/>
        <v>99.975969812122571</v>
      </c>
    </row>
    <row r="911" spans="1:11" ht="32.25" customHeight="1" x14ac:dyDescent="0.25">
      <c r="A911" s="95" t="s">
        <v>518</v>
      </c>
      <c r="B911" s="4"/>
      <c r="C911" s="4" t="s">
        <v>86</v>
      </c>
      <c r="D911" s="4" t="s">
        <v>25</v>
      </c>
      <c r="E911" s="31" t="s">
        <v>470</v>
      </c>
      <c r="F911" s="4"/>
      <c r="G911" s="7">
        <f>SUM(G912+G924+G932)+G929</f>
        <v>1331125.8</v>
      </c>
      <c r="H911" s="7">
        <f>SUM(H912+H924+H932)+H929</f>
        <v>1331065.7999999998</v>
      </c>
      <c r="I911" s="7">
        <f t="shared" si="259"/>
        <v>99.995492537219235</v>
      </c>
    </row>
    <row r="912" spans="1:11" x14ac:dyDescent="0.25">
      <c r="A912" s="95" t="s">
        <v>26</v>
      </c>
      <c r="B912" s="4"/>
      <c r="C912" s="4" t="s">
        <v>86</v>
      </c>
      <c r="D912" s="4" t="s">
        <v>25</v>
      </c>
      <c r="E912" s="31" t="s">
        <v>471</v>
      </c>
      <c r="F912" s="4"/>
      <c r="G912" s="7">
        <f>SUM(G917)+G921+G913+G915</f>
        <v>3397.1000000000004</v>
      </c>
      <c r="H912" s="7">
        <f>SUM(H917)+H921+H913+H915</f>
        <v>3397.1000000000004</v>
      </c>
      <c r="I912" s="7">
        <f t="shared" si="259"/>
        <v>100</v>
      </c>
      <c r="K912" s="28"/>
    </row>
    <row r="913" spans="1:9" ht="63" x14ac:dyDescent="0.25">
      <c r="A913" s="95" t="s">
        <v>819</v>
      </c>
      <c r="B913" s="4"/>
      <c r="C913" s="4" t="s">
        <v>86</v>
      </c>
      <c r="D913" s="4" t="s">
        <v>25</v>
      </c>
      <c r="E913" s="31" t="s">
        <v>820</v>
      </c>
      <c r="F913" s="4"/>
      <c r="G913" s="7">
        <f>SUM(G914)</f>
        <v>510</v>
      </c>
      <c r="H913" s="7">
        <f t="shared" ref="H913" si="262">SUM(H914)</f>
        <v>510</v>
      </c>
      <c r="I913" s="7">
        <f t="shared" si="259"/>
        <v>100</v>
      </c>
    </row>
    <row r="914" spans="1:9" ht="31.5" x14ac:dyDescent="0.25">
      <c r="A914" s="95" t="s">
        <v>94</v>
      </c>
      <c r="B914" s="4"/>
      <c r="C914" s="4" t="s">
        <v>86</v>
      </c>
      <c r="D914" s="4" t="s">
        <v>25</v>
      </c>
      <c r="E914" s="31" t="s">
        <v>820</v>
      </c>
      <c r="F914" s="4" t="s">
        <v>95</v>
      </c>
      <c r="G914" s="7">
        <v>510</v>
      </c>
      <c r="H914" s="7">
        <v>510</v>
      </c>
      <c r="I914" s="7">
        <f t="shared" si="259"/>
        <v>100</v>
      </c>
    </row>
    <row r="915" spans="1:9" x14ac:dyDescent="0.25">
      <c r="A915" s="169" t="s">
        <v>892</v>
      </c>
      <c r="B915" s="4"/>
      <c r="C915" s="4" t="s">
        <v>86</v>
      </c>
      <c r="D915" s="4" t="s">
        <v>25</v>
      </c>
      <c r="E915" s="31" t="s">
        <v>893</v>
      </c>
      <c r="F915" s="4"/>
      <c r="G915" s="7">
        <f>G916</f>
        <v>385</v>
      </c>
      <c r="H915" s="7">
        <f>H916</f>
        <v>385</v>
      </c>
      <c r="I915" s="7">
        <f t="shared" si="259"/>
        <v>100</v>
      </c>
    </row>
    <row r="916" spans="1:9" ht="31.5" x14ac:dyDescent="0.25">
      <c r="A916" s="169" t="s">
        <v>94</v>
      </c>
      <c r="B916" s="4"/>
      <c r="C916" s="4" t="s">
        <v>86</v>
      </c>
      <c r="D916" s="4" t="s">
        <v>25</v>
      </c>
      <c r="E916" s="31" t="s">
        <v>893</v>
      </c>
      <c r="F916" s="4" t="s">
        <v>95</v>
      </c>
      <c r="G916" s="7">
        <v>385</v>
      </c>
      <c r="H916" s="7">
        <v>385</v>
      </c>
      <c r="I916" s="7">
        <f t="shared" si="259"/>
        <v>100</v>
      </c>
    </row>
    <row r="917" spans="1:9" x14ac:dyDescent="0.25">
      <c r="A917" s="95" t="s">
        <v>271</v>
      </c>
      <c r="B917" s="4"/>
      <c r="C917" s="4" t="s">
        <v>86</v>
      </c>
      <c r="D917" s="4" t="s">
        <v>25</v>
      </c>
      <c r="E917" s="31" t="s">
        <v>472</v>
      </c>
      <c r="F917" s="4"/>
      <c r="G917" s="7">
        <f>SUM(G918:G920)</f>
        <v>1949.6000000000001</v>
      </c>
      <c r="H917" s="7">
        <f>SUM(H918:H920)</f>
        <v>1949.6000000000001</v>
      </c>
      <c r="I917" s="7">
        <f t="shared" si="259"/>
        <v>100</v>
      </c>
    </row>
    <row r="918" spans="1:9" ht="31.5" x14ac:dyDescent="0.25">
      <c r="A918" s="95" t="s">
        <v>40</v>
      </c>
      <c r="B918" s="4"/>
      <c r="C918" s="4" t="s">
        <v>86</v>
      </c>
      <c r="D918" s="4" t="s">
        <v>25</v>
      </c>
      <c r="E918" s="31" t="s">
        <v>472</v>
      </c>
      <c r="F918" s="4" t="s">
        <v>69</v>
      </c>
      <c r="G918" s="7">
        <v>208.4</v>
      </c>
      <c r="H918" s="7">
        <v>208.4</v>
      </c>
      <c r="I918" s="7">
        <f t="shared" si="259"/>
        <v>100</v>
      </c>
    </row>
    <row r="919" spans="1:9" hidden="1" x14ac:dyDescent="0.25">
      <c r="A919" s="95" t="s">
        <v>31</v>
      </c>
      <c r="B919" s="4"/>
      <c r="C919" s="4" t="s">
        <v>86</v>
      </c>
      <c r="D919" s="4" t="s">
        <v>25</v>
      </c>
      <c r="E919" s="31" t="s">
        <v>472</v>
      </c>
      <c r="F919" s="4" t="s">
        <v>77</v>
      </c>
      <c r="G919" s="7"/>
      <c r="H919" s="7"/>
      <c r="I919" s="7" t="e">
        <f t="shared" si="259"/>
        <v>#DIV/0!</v>
      </c>
    </row>
    <row r="920" spans="1:9" ht="31.5" x14ac:dyDescent="0.25">
      <c r="A920" s="95" t="s">
        <v>188</v>
      </c>
      <c r="B920" s="4"/>
      <c r="C920" s="4" t="s">
        <v>86</v>
      </c>
      <c r="D920" s="4" t="s">
        <v>25</v>
      </c>
      <c r="E920" s="31" t="s">
        <v>472</v>
      </c>
      <c r="F920" s="4" t="s">
        <v>95</v>
      </c>
      <c r="G920" s="7">
        <v>1741.2</v>
      </c>
      <c r="H920" s="7">
        <v>1741.2</v>
      </c>
      <c r="I920" s="7">
        <f t="shared" si="259"/>
        <v>100</v>
      </c>
    </row>
    <row r="921" spans="1:9" ht="47.25" x14ac:dyDescent="0.25">
      <c r="A921" s="68" t="s">
        <v>913</v>
      </c>
      <c r="B921" s="90"/>
      <c r="C921" s="90" t="s">
        <v>86</v>
      </c>
      <c r="D921" s="90" t="s">
        <v>25</v>
      </c>
      <c r="E921" s="91" t="s">
        <v>821</v>
      </c>
      <c r="F921" s="90"/>
      <c r="G921" s="69">
        <f>G922+G923</f>
        <v>552.5</v>
      </c>
      <c r="H921" s="69">
        <f>H922+H923</f>
        <v>552.5</v>
      </c>
      <c r="I921" s="7">
        <f t="shared" si="259"/>
        <v>100</v>
      </c>
    </row>
    <row r="922" spans="1:9" ht="31.5" hidden="1" x14ac:dyDescent="0.25">
      <c r="A922" s="68" t="s">
        <v>40</v>
      </c>
      <c r="B922" s="90"/>
      <c r="C922" s="90" t="s">
        <v>86</v>
      </c>
      <c r="D922" s="90" t="s">
        <v>25</v>
      </c>
      <c r="E922" s="91" t="s">
        <v>821</v>
      </c>
      <c r="F922" s="90" t="s">
        <v>69</v>
      </c>
      <c r="G922" s="69"/>
      <c r="H922" s="69"/>
      <c r="I922" s="7" t="e">
        <f t="shared" si="259"/>
        <v>#DIV/0!</v>
      </c>
    </row>
    <row r="923" spans="1:9" ht="31.5" x14ac:dyDescent="0.25">
      <c r="A923" s="68" t="s">
        <v>188</v>
      </c>
      <c r="B923" s="90"/>
      <c r="C923" s="90" t="s">
        <v>86</v>
      </c>
      <c r="D923" s="90" t="s">
        <v>25</v>
      </c>
      <c r="E923" s="91" t="s">
        <v>821</v>
      </c>
      <c r="F923" s="90" t="s">
        <v>95</v>
      </c>
      <c r="G923" s="69">
        <v>552.5</v>
      </c>
      <c r="H923" s="69">
        <v>552.5</v>
      </c>
      <c r="I923" s="7">
        <f t="shared" si="259"/>
        <v>100</v>
      </c>
    </row>
    <row r="924" spans="1:9" ht="47.25" x14ac:dyDescent="0.25">
      <c r="A924" s="95" t="s">
        <v>20</v>
      </c>
      <c r="B924" s="4"/>
      <c r="C924" s="4" t="s">
        <v>86</v>
      </c>
      <c r="D924" s="4" t="s">
        <v>25</v>
      </c>
      <c r="E924" s="6" t="s">
        <v>473</v>
      </c>
      <c r="F924" s="22"/>
      <c r="G924" s="7">
        <f>SUM(G925)+G927</f>
        <v>1258226.3</v>
      </c>
      <c r="H924" s="7">
        <f>SUM(H925)+H927</f>
        <v>1258229.3999999999</v>
      </c>
      <c r="I924" s="7">
        <f t="shared" si="259"/>
        <v>100.00024637857274</v>
      </c>
    </row>
    <row r="925" spans="1:9" ht="47.25" x14ac:dyDescent="0.25">
      <c r="A925" s="95" t="s">
        <v>303</v>
      </c>
      <c r="B925" s="4"/>
      <c r="C925" s="4" t="s">
        <v>86</v>
      </c>
      <c r="D925" s="4" t="s">
        <v>25</v>
      </c>
      <c r="E925" s="6" t="s">
        <v>822</v>
      </c>
      <c r="F925" s="22"/>
      <c r="G925" s="7">
        <f>SUM(G926)</f>
        <v>770730.1</v>
      </c>
      <c r="H925" s="7">
        <f>SUM(H926)</f>
        <v>770730.1</v>
      </c>
      <c r="I925" s="7">
        <f t="shared" si="259"/>
        <v>100</v>
      </c>
    </row>
    <row r="926" spans="1:9" ht="31.5" x14ac:dyDescent="0.25">
      <c r="A926" s="95" t="s">
        <v>188</v>
      </c>
      <c r="B926" s="4"/>
      <c r="C926" s="4" t="s">
        <v>86</v>
      </c>
      <c r="D926" s="4" t="s">
        <v>25</v>
      </c>
      <c r="E926" s="6" t="s">
        <v>822</v>
      </c>
      <c r="F926" s="4" t="s">
        <v>95</v>
      </c>
      <c r="G926" s="7">
        <v>770730.1</v>
      </c>
      <c r="H926" s="7">
        <v>770730.1</v>
      </c>
      <c r="I926" s="7">
        <f t="shared" si="259"/>
        <v>100</v>
      </c>
    </row>
    <row r="927" spans="1:9" x14ac:dyDescent="0.25">
      <c r="A927" s="95" t="s">
        <v>271</v>
      </c>
      <c r="B927" s="4"/>
      <c r="C927" s="4" t="s">
        <v>86</v>
      </c>
      <c r="D927" s="4" t="s">
        <v>25</v>
      </c>
      <c r="E927" s="31" t="s">
        <v>474</v>
      </c>
      <c r="F927" s="4"/>
      <c r="G927" s="7">
        <f>G928</f>
        <v>487496.2</v>
      </c>
      <c r="H927" s="7">
        <f>H928</f>
        <v>487499.3</v>
      </c>
      <c r="I927" s="7">
        <f t="shared" si="259"/>
        <v>100.00063590239267</v>
      </c>
    </row>
    <row r="928" spans="1:9" ht="31.5" x14ac:dyDescent="0.25">
      <c r="A928" s="95" t="s">
        <v>188</v>
      </c>
      <c r="B928" s="4"/>
      <c r="C928" s="4" t="s">
        <v>86</v>
      </c>
      <c r="D928" s="4" t="s">
        <v>25</v>
      </c>
      <c r="E928" s="31" t="s">
        <v>474</v>
      </c>
      <c r="F928" s="4" t="s">
        <v>95</v>
      </c>
      <c r="G928" s="7">
        <v>487496.2</v>
      </c>
      <c r="H928" s="7">
        <v>487499.3</v>
      </c>
      <c r="I928" s="7">
        <f t="shared" si="259"/>
        <v>100.00063590239267</v>
      </c>
    </row>
    <row r="929" spans="1:9" x14ac:dyDescent="0.25">
      <c r="A929" s="95" t="s">
        <v>272</v>
      </c>
      <c r="B929" s="4"/>
      <c r="C929" s="4" t="s">
        <v>86</v>
      </c>
      <c r="D929" s="4" t="s">
        <v>25</v>
      </c>
      <c r="E929" s="31" t="s">
        <v>531</v>
      </c>
      <c r="F929" s="4"/>
      <c r="G929" s="7">
        <f>SUM(G930)</f>
        <v>13447.9</v>
      </c>
      <c r="H929" s="7">
        <f t="shared" ref="H929" si="263">SUM(H930)</f>
        <v>13447.9</v>
      </c>
      <c r="I929" s="7">
        <f t="shared" si="259"/>
        <v>100</v>
      </c>
    </row>
    <row r="930" spans="1:9" x14ac:dyDescent="0.25">
      <c r="A930" s="95" t="s">
        <v>271</v>
      </c>
      <c r="B930" s="4"/>
      <c r="C930" s="4" t="s">
        <v>86</v>
      </c>
      <c r="D930" s="4" t="s">
        <v>25</v>
      </c>
      <c r="E930" s="31" t="s">
        <v>475</v>
      </c>
      <c r="F930" s="4"/>
      <c r="G930" s="7">
        <f t="shared" ref="G930:H930" si="264">SUM(G931)</f>
        <v>13447.9</v>
      </c>
      <c r="H930" s="7">
        <f t="shared" si="264"/>
        <v>13447.9</v>
      </c>
      <c r="I930" s="7">
        <f t="shared" si="259"/>
        <v>100</v>
      </c>
    </row>
    <row r="931" spans="1:9" ht="31.5" x14ac:dyDescent="0.25">
      <c r="A931" s="95" t="s">
        <v>188</v>
      </c>
      <c r="B931" s="4"/>
      <c r="C931" s="4" t="s">
        <v>86</v>
      </c>
      <c r="D931" s="4" t="s">
        <v>25</v>
      </c>
      <c r="E931" s="31" t="s">
        <v>475</v>
      </c>
      <c r="F931" s="4" t="s">
        <v>95</v>
      </c>
      <c r="G931" s="7">
        <v>13447.9</v>
      </c>
      <c r="H931" s="7">
        <v>13447.9</v>
      </c>
      <c r="I931" s="7">
        <f t="shared" si="259"/>
        <v>100</v>
      </c>
    </row>
    <row r="932" spans="1:9" ht="31.5" x14ac:dyDescent="0.25">
      <c r="A932" s="95" t="s">
        <v>33</v>
      </c>
      <c r="B932" s="4"/>
      <c r="C932" s="4" t="s">
        <v>86</v>
      </c>
      <c r="D932" s="4" t="s">
        <v>25</v>
      </c>
      <c r="E932" s="6" t="s">
        <v>476</v>
      </c>
      <c r="F932" s="4"/>
      <c r="G932" s="7">
        <f>SUM(G933+G937)</f>
        <v>56054.5</v>
      </c>
      <c r="H932" s="7">
        <f>SUM(H933+H937)</f>
        <v>55991.399999999994</v>
      </c>
      <c r="I932" s="7">
        <f t="shared" si="259"/>
        <v>99.887430982347524</v>
      </c>
    </row>
    <row r="933" spans="1:9" ht="47.25" x14ac:dyDescent="0.25">
      <c r="A933" s="95" t="s">
        <v>303</v>
      </c>
      <c r="B933" s="4"/>
      <c r="C933" s="4" t="s">
        <v>86</v>
      </c>
      <c r="D933" s="4" t="s">
        <v>25</v>
      </c>
      <c r="E933" s="6" t="s">
        <v>823</v>
      </c>
      <c r="F933" s="4"/>
      <c r="G933" s="7">
        <f>SUM(G934:G936)</f>
        <v>24324</v>
      </c>
      <c r="H933" s="7">
        <f t="shared" ref="H933" si="265">SUM(H934:H936)</f>
        <v>24324</v>
      </c>
      <c r="I933" s="7">
        <f t="shared" si="259"/>
        <v>100</v>
      </c>
    </row>
    <row r="934" spans="1:9" ht="47.25" x14ac:dyDescent="0.25">
      <c r="A934" s="95" t="s">
        <v>39</v>
      </c>
      <c r="B934" s="4"/>
      <c r="C934" s="4" t="s">
        <v>86</v>
      </c>
      <c r="D934" s="4" t="s">
        <v>25</v>
      </c>
      <c r="E934" s="6" t="s">
        <v>823</v>
      </c>
      <c r="F934" s="4" t="s">
        <v>67</v>
      </c>
      <c r="G934" s="7">
        <v>23981.7</v>
      </c>
      <c r="H934" s="7">
        <v>23981.7</v>
      </c>
      <c r="I934" s="7">
        <f t="shared" si="259"/>
        <v>100</v>
      </c>
    </row>
    <row r="935" spans="1:9" ht="31.5" x14ac:dyDescent="0.25">
      <c r="A935" s="95" t="s">
        <v>40</v>
      </c>
      <c r="B935" s="4"/>
      <c r="C935" s="4" t="s">
        <v>86</v>
      </c>
      <c r="D935" s="4" t="s">
        <v>25</v>
      </c>
      <c r="E935" s="6" t="s">
        <v>823</v>
      </c>
      <c r="F935" s="4" t="s">
        <v>69</v>
      </c>
      <c r="G935" s="7">
        <v>342.3</v>
      </c>
      <c r="H935" s="7">
        <v>342.3</v>
      </c>
      <c r="I935" s="7">
        <f t="shared" si="259"/>
        <v>100</v>
      </c>
    </row>
    <row r="936" spans="1:9" x14ac:dyDescent="0.25">
      <c r="A936" s="95" t="s">
        <v>31</v>
      </c>
      <c r="B936" s="4"/>
      <c r="C936" s="4" t="s">
        <v>86</v>
      </c>
      <c r="D936" s="4" t="s">
        <v>25</v>
      </c>
      <c r="E936" s="6" t="s">
        <v>823</v>
      </c>
      <c r="F936" s="4" t="s">
        <v>77</v>
      </c>
      <c r="G936" s="7">
        <v>0</v>
      </c>
      <c r="H936" s="7">
        <v>0</v>
      </c>
      <c r="I936" s="7"/>
    </row>
    <row r="937" spans="1:9" x14ac:dyDescent="0.25">
      <c r="A937" s="95" t="s">
        <v>271</v>
      </c>
      <c r="B937" s="31"/>
      <c r="C937" s="4" t="s">
        <v>86</v>
      </c>
      <c r="D937" s="4" t="s">
        <v>25</v>
      </c>
      <c r="E937" s="31" t="s">
        <v>477</v>
      </c>
      <c r="F937" s="4"/>
      <c r="G937" s="7">
        <f>SUM(G938:G941)</f>
        <v>31730.5</v>
      </c>
      <c r="H937" s="7">
        <f t="shared" ref="H937" si="266">SUM(H938:H941)</f>
        <v>31667.399999999998</v>
      </c>
      <c r="I937" s="7">
        <f t="shared" si="259"/>
        <v>99.801137706622953</v>
      </c>
    </row>
    <row r="938" spans="1:9" ht="47.25" x14ac:dyDescent="0.25">
      <c r="A938" s="2" t="s">
        <v>39</v>
      </c>
      <c r="B938" s="4"/>
      <c r="C938" s="4" t="s">
        <v>86</v>
      </c>
      <c r="D938" s="4" t="s">
        <v>25</v>
      </c>
      <c r="E938" s="31" t="s">
        <v>477</v>
      </c>
      <c r="F938" s="4" t="s">
        <v>67</v>
      </c>
      <c r="G938" s="7">
        <v>15756.5</v>
      </c>
      <c r="H938" s="7">
        <v>15756.4</v>
      </c>
      <c r="I938" s="7">
        <f t="shared" si="259"/>
        <v>99.999365341287714</v>
      </c>
    </row>
    <row r="939" spans="1:9" ht="31.5" x14ac:dyDescent="0.25">
      <c r="A939" s="95" t="s">
        <v>40</v>
      </c>
      <c r="B939" s="4"/>
      <c r="C939" s="4" t="s">
        <v>86</v>
      </c>
      <c r="D939" s="4" t="s">
        <v>25</v>
      </c>
      <c r="E939" s="31" t="s">
        <v>477</v>
      </c>
      <c r="F939" s="4" t="s">
        <v>69</v>
      </c>
      <c r="G939" s="7">
        <v>15484.4</v>
      </c>
      <c r="H939" s="7">
        <v>15421.4</v>
      </c>
      <c r="I939" s="7">
        <f t="shared" si="259"/>
        <v>99.593138901087542</v>
      </c>
    </row>
    <row r="940" spans="1:9" x14ac:dyDescent="0.25">
      <c r="A940" s="95" t="s">
        <v>31</v>
      </c>
      <c r="B940" s="4"/>
      <c r="C940" s="4" t="s">
        <v>86</v>
      </c>
      <c r="D940" s="4" t="s">
        <v>25</v>
      </c>
      <c r="E940" s="31" t="s">
        <v>477</v>
      </c>
      <c r="F940" s="4" t="s">
        <v>77</v>
      </c>
      <c r="G940" s="7">
        <v>44.5</v>
      </c>
      <c r="H940" s="7">
        <v>44.5</v>
      </c>
      <c r="I940" s="7">
        <f t="shared" si="259"/>
        <v>100</v>
      </c>
    </row>
    <row r="941" spans="1:9" x14ac:dyDescent="0.25">
      <c r="A941" s="95" t="s">
        <v>17</v>
      </c>
      <c r="B941" s="4"/>
      <c r="C941" s="4" t="s">
        <v>86</v>
      </c>
      <c r="D941" s="4" t="s">
        <v>25</v>
      </c>
      <c r="E941" s="31" t="s">
        <v>477</v>
      </c>
      <c r="F941" s="4" t="s">
        <v>74</v>
      </c>
      <c r="G941" s="7">
        <v>445.1</v>
      </c>
      <c r="H941" s="7">
        <v>445.1</v>
      </c>
      <c r="I941" s="7">
        <f t="shared" si="259"/>
        <v>100</v>
      </c>
    </row>
    <row r="942" spans="1:9" ht="47.25" x14ac:dyDescent="0.25">
      <c r="A942" s="95" t="s">
        <v>427</v>
      </c>
      <c r="B942" s="4"/>
      <c r="C942" s="4" t="s">
        <v>86</v>
      </c>
      <c r="D942" s="4" t="s">
        <v>25</v>
      </c>
      <c r="E942" s="31" t="s">
        <v>273</v>
      </c>
      <c r="F942" s="4"/>
      <c r="G942" s="7">
        <f>G943+G952</f>
        <v>24252.699999999997</v>
      </c>
      <c r="H942" s="7">
        <f>H943+H952</f>
        <v>23987</v>
      </c>
      <c r="I942" s="7">
        <f t="shared" si="259"/>
        <v>98.904451875461291</v>
      </c>
    </row>
    <row r="943" spans="1:9" x14ac:dyDescent="0.25">
      <c r="A943" s="95" t="s">
        <v>26</v>
      </c>
      <c r="B943" s="4"/>
      <c r="C943" s="4" t="s">
        <v>86</v>
      </c>
      <c r="D943" s="4" t="s">
        <v>25</v>
      </c>
      <c r="E943" s="31" t="s">
        <v>274</v>
      </c>
      <c r="F943" s="4"/>
      <c r="G943" s="7">
        <f>SUM(G945+G948)+G950+G946+G944</f>
        <v>24252.699999999997</v>
      </c>
      <c r="H943" s="7">
        <f t="shared" ref="H943" si="267">SUM(H945+H948)+H950+H946+H944</f>
        <v>23987</v>
      </c>
      <c r="I943" s="7">
        <f t="shared" si="259"/>
        <v>98.904451875461291</v>
      </c>
    </row>
    <row r="944" spans="1:9" ht="30.75" customHeight="1" x14ac:dyDescent="0.25">
      <c r="A944" s="95" t="s">
        <v>40</v>
      </c>
      <c r="B944" s="4"/>
      <c r="C944" s="4" t="s">
        <v>86</v>
      </c>
      <c r="D944" s="4" t="s">
        <v>25</v>
      </c>
      <c r="E944" s="31" t="s">
        <v>274</v>
      </c>
      <c r="F944" s="4" t="s">
        <v>69</v>
      </c>
      <c r="G944" s="7">
        <v>815.8</v>
      </c>
      <c r="H944" s="7">
        <v>815.8</v>
      </c>
      <c r="I944" s="7">
        <f t="shared" si="259"/>
        <v>100</v>
      </c>
    </row>
    <row r="945" spans="1:9" ht="31.5" x14ac:dyDescent="0.25">
      <c r="A945" s="95" t="s">
        <v>51</v>
      </c>
      <c r="B945" s="4"/>
      <c r="C945" s="4" t="s">
        <v>86</v>
      </c>
      <c r="D945" s="4" t="s">
        <v>25</v>
      </c>
      <c r="E945" s="31" t="s">
        <v>274</v>
      </c>
      <c r="F945" s="4" t="s">
        <v>95</v>
      </c>
      <c r="G945" s="7">
        <v>19547.3</v>
      </c>
      <c r="H945" s="7">
        <v>19546.7</v>
      </c>
      <c r="I945" s="7">
        <f t="shared" si="259"/>
        <v>99.996930522373944</v>
      </c>
    </row>
    <row r="946" spans="1:9" ht="31.5" x14ac:dyDescent="0.25">
      <c r="A946" s="136" t="s">
        <v>910</v>
      </c>
      <c r="B946" s="4"/>
      <c r="C946" s="4" t="s">
        <v>86</v>
      </c>
      <c r="D946" s="4" t="s">
        <v>25</v>
      </c>
      <c r="E946" s="31" t="s">
        <v>907</v>
      </c>
      <c r="F946" s="4"/>
      <c r="G946" s="7">
        <f>G947</f>
        <v>2310</v>
      </c>
      <c r="H946" s="7">
        <f>H947</f>
        <v>2310</v>
      </c>
      <c r="I946" s="7">
        <f t="shared" si="259"/>
        <v>100</v>
      </c>
    </row>
    <row r="947" spans="1:9" ht="31.5" x14ac:dyDescent="0.25">
      <c r="A947" s="132" t="s">
        <v>188</v>
      </c>
      <c r="B947" s="4"/>
      <c r="C947" s="4" t="s">
        <v>86</v>
      </c>
      <c r="D947" s="4" t="s">
        <v>25</v>
      </c>
      <c r="E947" s="31" t="s">
        <v>907</v>
      </c>
      <c r="F947" s="4" t="s">
        <v>95</v>
      </c>
      <c r="G947" s="7">
        <v>2310</v>
      </c>
      <c r="H947" s="7">
        <v>2310</v>
      </c>
      <c r="I947" s="7">
        <f t="shared" si="259"/>
        <v>100</v>
      </c>
    </row>
    <row r="948" spans="1:9" ht="31.5" hidden="1" x14ac:dyDescent="0.25">
      <c r="A948" s="132" t="s">
        <v>485</v>
      </c>
      <c r="B948" s="4"/>
      <c r="C948" s="4" t="s">
        <v>86</v>
      </c>
      <c r="D948" s="4" t="s">
        <v>25</v>
      </c>
      <c r="E948" s="31" t="s">
        <v>837</v>
      </c>
      <c r="F948" s="4"/>
      <c r="G948" s="7">
        <f>G949</f>
        <v>0</v>
      </c>
      <c r="H948" s="7">
        <f>H949</f>
        <v>0</v>
      </c>
      <c r="I948" s="7"/>
    </row>
    <row r="949" spans="1:9" ht="31.5" hidden="1" x14ac:dyDescent="0.25">
      <c r="A949" s="132" t="s">
        <v>40</v>
      </c>
      <c r="B949" s="4"/>
      <c r="C949" s="4" t="s">
        <v>86</v>
      </c>
      <c r="D949" s="4" t="s">
        <v>25</v>
      </c>
      <c r="E949" s="31" t="s">
        <v>837</v>
      </c>
      <c r="F949" s="4" t="s">
        <v>69</v>
      </c>
      <c r="G949" s="7">
        <v>0</v>
      </c>
      <c r="H949" s="7"/>
      <c r="I949" s="7"/>
    </row>
    <row r="950" spans="1:9" ht="47.25" x14ac:dyDescent="0.25">
      <c r="A950" s="132" t="s">
        <v>909</v>
      </c>
      <c r="B950" s="4"/>
      <c r="C950" s="4" t="s">
        <v>86</v>
      </c>
      <c r="D950" s="4" t="s">
        <v>25</v>
      </c>
      <c r="E950" s="31" t="s">
        <v>906</v>
      </c>
      <c r="F950" s="4"/>
      <c r="G950" s="7">
        <f>G951</f>
        <v>1579.6</v>
      </c>
      <c r="H950" s="7">
        <f>H951</f>
        <v>1314.5</v>
      </c>
      <c r="I950" s="7">
        <f t="shared" si="259"/>
        <v>83.217270194986085</v>
      </c>
    </row>
    <row r="951" spans="1:9" ht="31.5" x14ac:dyDescent="0.25">
      <c r="A951" s="132" t="s">
        <v>188</v>
      </c>
      <c r="B951" s="4"/>
      <c r="C951" s="4" t="s">
        <v>86</v>
      </c>
      <c r="D951" s="4" t="s">
        <v>25</v>
      </c>
      <c r="E951" s="31" t="s">
        <v>906</v>
      </c>
      <c r="F951" s="4" t="s">
        <v>95</v>
      </c>
      <c r="G951" s="7">
        <v>1579.6</v>
      </c>
      <c r="H951" s="7">
        <v>1314.5</v>
      </c>
      <c r="I951" s="7">
        <f t="shared" si="259"/>
        <v>83.217270194986085</v>
      </c>
    </row>
    <row r="952" spans="1:9" ht="31.5" hidden="1" x14ac:dyDescent="0.25">
      <c r="A952" s="95" t="s">
        <v>663</v>
      </c>
      <c r="B952" s="4"/>
      <c r="C952" s="4" t="s">
        <v>86</v>
      </c>
      <c r="D952" s="4" t="s">
        <v>25</v>
      </c>
      <c r="E952" s="31" t="s">
        <v>493</v>
      </c>
      <c r="F952" s="4"/>
      <c r="G952" s="7">
        <f>SUM(G953+G954)</f>
        <v>0</v>
      </c>
      <c r="H952" s="7">
        <f>SUM(H953+H954)</f>
        <v>0</v>
      </c>
      <c r="I952" s="7" t="e">
        <f t="shared" si="259"/>
        <v>#DIV/0!</v>
      </c>
    </row>
    <row r="953" spans="1:9" ht="31.5" hidden="1" x14ac:dyDescent="0.25">
      <c r="A953" s="95" t="s">
        <v>188</v>
      </c>
      <c r="B953" s="4"/>
      <c r="C953" s="4" t="s">
        <v>86</v>
      </c>
      <c r="D953" s="4" t="s">
        <v>25</v>
      </c>
      <c r="E953" s="31" t="s">
        <v>493</v>
      </c>
      <c r="F953" s="4" t="s">
        <v>95</v>
      </c>
      <c r="G953" s="7"/>
      <c r="H953" s="7"/>
      <c r="I953" s="7" t="e">
        <f t="shared" si="259"/>
        <v>#DIV/0!</v>
      </c>
    </row>
    <row r="954" spans="1:9" ht="31.5" hidden="1" x14ac:dyDescent="0.25">
      <c r="A954" s="95" t="s">
        <v>485</v>
      </c>
      <c r="B954" s="4"/>
      <c r="C954" s="4" t="s">
        <v>86</v>
      </c>
      <c r="D954" s="4" t="s">
        <v>25</v>
      </c>
      <c r="E954" s="31" t="s">
        <v>838</v>
      </c>
      <c r="F954" s="4"/>
      <c r="G954" s="7">
        <f>G955</f>
        <v>0</v>
      </c>
      <c r="H954" s="7">
        <f t="shared" ref="H954" si="268">H955</f>
        <v>0</v>
      </c>
      <c r="I954" s="7" t="e">
        <f t="shared" si="259"/>
        <v>#DIV/0!</v>
      </c>
    </row>
    <row r="955" spans="1:9" ht="31.5" hidden="1" x14ac:dyDescent="0.25">
      <c r="A955" s="95" t="s">
        <v>188</v>
      </c>
      <c r="B955" s="4"/>
      <c r="C955" s="4" t="s">
        <v>86</v>
      </c>
      <c r="D955" s="4" t="s">
        <v>25</v>
      </c>
      <c r="E955" s="31" t="s">
        <v>838</v>
      </c>
      <c r="F955" s="4" t="s">
        <v>95</v>
      </c>
      <c r="G955" s="7"/>
      <c r="H955" s="7"/>
      <c r="I955" s="7" t="e">
        <f t="shared" si="259"/>
        <v>#DIV/0!</v>
      </c>
    </row>
    <row r="956" spans="1:9" ht="31.5" hidden="1" x14ac:dyDescent="0.25">
      <c r="A956" s="95" t="s">
        <v>423</v>
      </c>
      <c r="B956" s="4"/>
      <c r="C956" s="4" t="s">
        <v>86</v>
      </c>
      <c r="D956" s="4" t="s">
        <v>25</v>
      </c>
      <c r="E956" s="31" t="s">
        <v>11</v>
      </c>
      <c r="F956" s="4"/>
      <c r="G956" s="7">
        <f>G957</f>
        <v>0</v>
      </c>
      <c r="H956" s="7">
        <f t="shared" ref="H956:H959" si="269">H957</f>
        <v>0</v>
      </c>
      <c r="I956" s="7" t="e">
        <f t="shared" si="259"/>
        <v>#DIV/0!</v>
      </c>
    </row>
    <row r="957" spans="1:9" hidden="1" x14ac:dyDescent="0.25">
      <c r="A957" s="95" t="s">
        <v>664</v>
      </c>
      <c r="B957" s="4"/>
      <c r="C957" s="4" t="s">
        <v>86</v>
      </c>
      <c r="D957" s="4" t="s">
        <v>25</v>
      </c>
      <c r="E957" s="31" t="s">
        <v>49</v>
      </c>
      <c r="F957" s="4"/>
      <c r="G957" s="7">
        <f>G958</f>
        <v>0</v>
      </c>
      <c r="H957" s="7">
        <f t="shared" si="269"/>
        <v>0</v>
      </c>
      <c r="I957" s="7" t="e">
        <f t="shared" si="259"/>
        <v>#DIV/0!</v>
      </c>
    </row>
    <row r="958" spans="1:9" hidden="1" x14ac:dyDescent="0.25">
      <c r="A958" s="95" t="s">
        <v>26</v>
      </c>
      <c r="B958" s="4"/>
      <c r="C958" s="4" t="s">
        <v>86</v>
      </c>
      <c r="D958" s="4" t="s">
        <v>25</v>
      </c>
      <c r="E958" s="22" t="s">
        <v>320</v>
      </c>
      <c r="F958" s="22"/>
      <c r="G958" s="7">
        <f>G959</f>
        <v>0</v>
      </c>
      <c r="H958" s="7">
        <f t="shared" si="269"/>
        <v>0</v>
      </c>
      <c r="I958" s="7" t="e">
        <f t="shared" si="259"/>
        <v>#DIV/0!</v>
      </c>
    </row>
    <row r="959" spans="1:9" hidden="1" x14ac:dyDescent="0.25">
      <c r="A959" s="95" t="s">
        <v>28</v>
      </c>
      <c r="B959" s="4"/>
      <c r="C959" s="4" t="s">
        <v>86</v>
      </c>
      <c r="D959" s="4" t="s">
        <v>25</v>
      </c>
      <c r="E959" s="31" t="s">
        <v>321</v>
      </c>
      <c r="F959" s="4"/>
      <c r="G959" s="7">
        <f>G960</f>
        <v>0</v>
      </c>
      <c r="H959" s="7">
        <f t="shared" si="269"/>
        <v>0</v>
      </c>
      <c r="I959" s="7" t="e">
        <f t="shared" si="259"/>
        <v>#DIV/0!</v>
      </c>
    </row>
    <row r="960" spans="1:9" ht="31.5" hidden="1" x14ac:dyDescent="0.25">
      <c r="A960" s="95" t="s">
        <v>40</v>
      </c>
      <c r="B960" s="4"/>
      <c r="C960" s="4" t="s">
        <v>86</v>
      </c>
      <c r="D960" s="4" t="s">
        <v>25</v>
      </c>
      <c r="E960" s="31" t="s">
        <v>321</v>
      </c>
      <c r="F960" s="4" t="s">
        <v>69</v>
      </c>
      <c r="G960" s="7"/>
      <c r="H960" s="7"/>
      <c r="I960" s="7" t="e">
        <f t="shared" si="259"/>
        <v>#DIV/0!</v>
      </c>
    </row>
    <row r="961" spans="1:9" x14ac:dyDescent="0.25">
      <c r="A961" s="95" t="s">
        <v>147</v>
      </c>
      <c r="B961" s="4"/>
      <c r="C961" s="4" t="s">
        <v>86</v>
      </c>
      <c r="D961" s="4" t="s">
        <v>32</v>
      </c>
      <c r="E961" s="22"/>
      <c r="F961" s="4"/>
      <c r="G961" s="7">
        <f>SUM(G968)+G1082+G1076+G962</f>
        <v>2288292.5999999996</v>
      </c>
      <c r="H961" s="7">
        <f>SUM(H968)+H1082+H1076+H962</f>
        <v>2296841.6999999997</v>
      </c>
      <c r="I961" s="7">
        <f t="shared" si="259"/>
        <v>100.37360169761507</v>
      </c>
    </row>
    <row r="962" spans="1:9" ht="31.5" x14ac:dyDescent="0.25">
      <c r="A962" s="95" t="s">
        <v>349</v>
      </c>
      <c r="B962" s="96"/>
      <c r="C962" s="4" t="s">
        <v>86</v>
      </c>
      <c r="D962" s="4" t="s">
        <v>32</v>
      </c>
      <c r="E962" s="47" t="s">
        <v>292</v>
      </c>
      <c r="F962" s="4"/>
      <c r="G962" s="7">
        <f t="shared" ref="G962:H962" si="270">G963</f>
        <v>5100.8</v>
      </c>
      <c r="H962" s="7">
        <f t="shared" si="270"/>
        <v>5109</v>
      </c>
      <c r="I962" s="7">
        <f t="shared" si="259"/>
        <v>100.16075909661228</v>
      </c>
    </row>
    <row r="963" spans="1:9" x14ac:dyDescent="0.25">
      <c r="A963" s="89" t="s">
        <v>762</v>
      </c>
      <c r="B963" s="96"/>
      <c r="C963" s="4" t="s">
        <v>86</v>
      </c>
      <c r="D963" s="4" t="s">
        <v>32</v>
      </c>
      <c r="E963" s="47" t="s">
        <v>297</v>
      </c>
      <c r="F963" s="4"/>
      <c r="G963" s="7">
        <f>G965</f>
        <v>5100.8</v>
      </c>
      <c r="H963" s="7">
        <f>H965</f>
        <v>5109</v>
      </c>
      <c r="I963" s="7">
        <f t="shared" si="259"/>
        <v>100.16075909661228</v>
      </c>
    </row>
    <row r="964" spans="1:9" ht="31.5" x14ac:dyDescent="0.25">
      <c r="A964" s="89" t="s">
        <v>848</v>
      </c>
      <c r="B964" s="96"/>
      <c r="C964" s="4" t="s">
        <v>86</v>
      </c>
      <c r="D964" s="4" t="s">
        <v>32</v>
      </c>
      <c r="E964" s="47" t="s">
        <v>763</v>
      </c>
      <c r="F964" s="4"/>
      <c r="G964" s="7">
        <f>SUM(G965)</f>
        <v>5100.8</v>
      </c>
      <c r="H964" s="7">
        <f t="shared" ref="H964" si="271">SUM(H965)</f>
        <v>5109</v>
      </c>
      <c r="I964" s="7">
        <f t="shared" ref="I964:I1027" si="272">H964/G964*100</f>
        <v>100.16075909661228</v>
      </c>
    </row>
    <row r="965" spans="1:9" ht="47.25" x14ac:dyDescent="0.25">
      <c r="A965" s="95" t="s">
        <v>704</v>
      </c>
      <c r="B965" s="96"/>
      <c r="C965" s="4" t="s">
        <v>86</v>
      </c>
      <c r="D965" s="4" t="s">
        <v>32</v>
      </c>
      <c r="E965" s="47" t="s">
        <v>764</v>
      </c>
      <c r="F965" s="4"/>
      <c r="G965" s="7">
        <f>G966+G967</f>
        <v>5100.8</v>
      </c>
      <c r="H965" s="7">
        <f>H966+H967</f>
        <v>5109</v>
      </c>
      <c r="I965" s="7">
        <f t="shared" si="272"/>
        <v>100.16075909661228</v>
      </c>
    </row>
    <row r="966" spans="1:9" ht="47.25" x14ac:dyDescent="0.25">
      <c r="A966" s="2" t="s">
        <v>39</v>
      </c>
      <c r="B966" s="96"/>
      <c r="C966" s="4" t="s">
        <v>86</v>
      </c>
      <c r="D966" s="4" t="s">
        <v>32</v>
      </c>
      <c r="E966" s="47" t="s">
        <v>764</v>
      </c>
      <c r="F966" s="96" t="s">
        <v>67</v>
      </c>
      <c r="G966" s="7">
        <v>4671.5</v>
      </c>
      <c r="H966" s="7">
        <v>4665.8</v>
      </c>
      <c r="I966" s="7">
        <f t="shared" si="272"/>
        <v>99.877983517071613</v>
      </c>
    </row>
    <row r="967" spans="1:9" ht="31.5" x14ac:dyDescent="0.25">
      <c r="A967" s="95" t="s">
        <v>94</v>
      </c>
      <c r="B967" s="4"/>
      <c r="C967" s="4" t="s">
        <v>86</v>
      </c>
      <c r="D967" s="4" t="s">
        <v>32</v>
      </c>
      <c r="E967" s="47" t="s">
        <v>764</v>
      </c>
      <c r="F967" s="4" t="s">
        <v>95</v>
      </c>
      <c r="G967" s="7">
        <v>429.3</v>
      </c>
      <c r="H967" s="7">
        <v>443.2</v>
      </c>
      <c r="I967" s="7">
        <f t="shared" si="272"/>
        <v>103.23782902399255</v>
      </c>
    </row>
    <row r="968" spans="1:9" ht="31.5" customHeight="1" x14ac:dyDescent="0.25">
      <c r="A968" s="95" t="s">
        <v>425</v>
      </c>
      <c r="B968" s="4"/>
      <c r="C968" s="4" t="s">
        <v>86</v>
      </c>
      <c r="D968" s="4" t="s">
        <v>32</v>
      </c>
      <c r="E968" s="31" t="s">
        <v>270</v>
      </c>
      <c r="F968" s="4"/>
      <c r="G968" s="7">
        <f>SUM(G969+G1061)</f>
        <v>2283161.7999999998</v>
      </c>
      <c r="H968" s="7">
        <f>SUM(H969+H1061)</f>
        <v>2291702.6999999997</v>
      </c>
      <c r="I968" s="7">
        <f t="shared" si="272"/>
        <v>100.37408211717627</v>
      </c>
    </row>
    <row r="969" spans="1:9" ht="31.5" customHeight="1" x14ac:dyDescent="0.25">
      <c r="A969" s="95" t="s">
        <v>518</v>
      </c>
      <c r="B969" s="4"/>
      <c r="C969" s="4" t="s">
        <v>86</v>
      </c>
      <c r="D969" s="4" t="s">
        <v>32</v>
      </c>
      <c r="E969" s="31" t="s">
        <v>470</v>
      </c>
      <c r="F969" s="4"/>
      <c r="G969" s="7">
        <f>SUM(G970)+G1013+G1026+G1041+G1057+G1050+G1018+G1021+G1054</f>
        <v>2239053.2999999998</v>
      </c>
      <c r="H969" s="7">
        <f t="shared" ref="H969" si="273">SUM(H970)+H1013+H1026+H1041+H1057+H1050+H1018+H1021+H1054</f>
        <v>2250611.4</v>
      </c>
      <c r="I969" s="7">
        <f t="shared" si="272"/>
        <v>100.51620477279393</v>
      </c>
    </row>
    <row r="970" spans="1:9" ht="18.75" customHeight="1" x14ac:dyDescent="0.25">
      <c r="A970" s="95" t="s">
        <v>26</v>
      </c>
      <c r="B970" s="4"/>
      <c r="C970" s="4" t="s">
        <v>86</v>
      </c>
      <c r="D970" s="4" t="s">
        <v>32</v>
      </c>
      <c r="E970" s="22" t="s">
        <v>471</v>
      </c>
      <c r="F970" s="22"/>
      <c r="G970" s="7">
        <f>SUM(G979+G983+G1003+G1006)+G1000+G997+G992+G986+G1009+G971+G977+G1011+G974+G989+G994</f>
        <v>295459.79999999993</v>
      </c>
      <c r="H970" s="7">
        <f t="shared" ref="H970" si="274">SUM(H979+H983+H1003+H1006)+H1000+H997+H992+H986+H1009+H971+H977+H1011+H974+H989+H994</f>
        <v>294569.90000000002</v>
      </c>
      <c r="I970" s="7">
        <f t="shared" si="272"/>
        <v>99.698808433499281</v>
      </c>
    </row>
    <row r="971" spans="1:9" ht="126" x14ac:dyDescent="0.25">
      <c r="A971" s="95" t="s">
        <v>825</v>
      </c>
      <c r="B971" s="4"/>
      <c r="C971" s="4" t="s">
        <v>86</v>
      </c>
      <c r="D971" s="4" t="s">
        <v>32</v>
      </c>
      <c r="E971" s="22" t="s">
        <v>824</v>
      </c>
      <c r="F971" s="22"/>
      <c r="G971" s="7">
        <f>SUM(G972:G973)</f>
        <v>4159.7</v>
      </c>
      <c r="H971" s="7">
        <f t="shared" ref="H971" si="275">SUM(H972:H973)</f>
        <v>4597.1000000000004</v>
      </c>
      <c r="I971" s="7">
        <f t="shared" si="272"/>
        <v>110.51518138327285</v>
      </c>
    </row>
    <row r="972" spans="1:9" ht="31.5" x14ac:dyDescent="0.25">
      <c r="A972" s="95" t="s">
        <v>40</v>
      </c>
      <c r="B972" s="4"/>
      <c r="C972" s="4" t="s">
        <v>86</v>
      </c>
      <c r="D972" s="4" t="s">
        <v>32</v>
      </c>
      <c r="E972" s="22" t="s">
        <v>824</v>
      </c>
      <c r="F972" s="22">
        <v>200</v>
      </c>
      <c r="G972" s="7">
        <v>1162.0999999999999</v>
      </c>
      <c r="H972" s="7">
        <v>1397.3</v>
      </c>
      <c r="I972" s="7">
        <f t="shared" si="272"/>
        <v>120.23922209792617</v>
      </c>
    </row>
    <row r="973" spans="1:9" ht="31.5" x14ac:dyDescent="0.25">
      <c r="A973" s="95" t="s">
        <v>188</v>
      </c>
      <c r="B973" s="4"/>
      <c r="C973" s="4" t="s">
        <v>86</v>
      </c>
      <c r="D973" s="4" t="s">
        <v>32</v>
      </c>
      <c r="E973" s="22" t="s">
        <v>824</v>
      </c>
      <c r="F973" s="22">
        <v>600</v>
      </c>
      <c r="G973" s="7">
        <v>2997.6</v>
      </c>
      <c r="H973" s="7">
        <v>3199.8</v>
      </c>
      <c r="I973" s="7">
        <f t="shared" si="272"/>
        <v>106.74539631705365</v>
      </c>
    </row>
    <row r="974" spans="1:9" ht="157.5" x14ac:dyDescent="0.25">
      <c r="A974" s="161" t="s">
        <v>971</v>
      </c>
      <c r="B974" s="4"/>
      <c r="C974" s="4" t="s">
        <v>86</v>
      </c>
      <c r="D974" s="4" t="s">
        <v>32</v>
      </c>
      <c r="E974" s="22" t="s">
        <v>970</v>
      </c>
      <c r="F974" s="22"/>
      <c r="G974" s="7">
        <f>SUM(G975:G976)</f>
        <v>913.6</v>
      </c>
      <c r="H974" s="7">
        <f t="shared" ref="H974" si="276">SUM(H975:H976)</f>
        <v>0</v>
      </c>
      <c r="I974" s="7">
        <f t="shared" si="272"/>
        <v>0</v>
      </c>
    </row>
    <row r="975" spans="1:9" ht="31.5" x14ac:dyDescent="0.25">
      <c r="A975" s="161" t="s">
        <v>40</v>
      </c>
      <c r="B975" s="4"/>
      <c r="C975" s="4" t="s">
        <v>86</v>
      </c>
      <c r="D975" s="4" t="s">
        <v>32</v>
      </c>
      <c r="E975" s="22" t="s">
        <v>970</v>
      </c>
      <c r="F975" s="22">
        <v>200</v>
      </c>
      <c r="G975" s="7">
        <v>913.6</v>
      </c>
      <c r="H975" s="7">
        <v>0</v>
      </c>
      <c r="I975" s="7">
        <f t="shared" si="272"/>
        <v>0</v>
      </c>
    </row>
    <row r="976" spans="1:9" ht="31.5" hidden="1" x14ac:dyDescent="0.25">
      <c r="A976" s="161" t="s">
        <v>188</v>
      </c>
      <c r="B976" s="4"/>
      <c r="C976" s="4" t="s">
        <v>86</v>
      </c>
      <c r="D976" s="4" t="s">
        <v>32</v>
      </c>
      <c r="E976" s="22" t="s">
        <v>970</v>
      </c>
      <c r="F976" s="22">
        <v>600</v>
      </c>
      <c r="G976" s="7">
        <v>0</v>
      </c>
      <c r="H976" s="7"/>
      <c r="I976" s="7" t="e">
        <f t="shared" si="272"/>
        <v>#DIV/0!</v>
      </c>
    </row>
    <row r="977" spans="1:9" x14ac:dyDescent="0.25">
      <c r="A977" s="107" t="s">
        <v>892</v>
      </c>
      <c r="B977" s="4"/>
      <c r="C977" s="4" t="s">
        <v>86</v>
      </c>
      <c r="D977" s="4" t="s">
        <v>32</v>
      </c>
      <c r="E977" s="6" t="s">
        <v>893</v>
      </c>
      <c r="F977" s="22"/>
      <c r="G977" s="7">
        <f>SUM(G978)</f>
        <v>528</v>
      </c>
      <c r="H977" s="7">
        <f t="shared" ref="H977" si="277">SUM(H978)</f>
        <v>528</v>
      </c>
      <c r="I977" s="7">
        <f t="shared" si="272"/>
        <v>100</v>
      </c>
    </row>
    <row r="978" spans="1:9" ht="31.5" x14ac:dyDescent="0.25">
      <c r="A978" s="107" t="s">
        <v>188</v>
      </c>
      <c r="B978" s="4"/>
      <c r="C978" s="4" t="s">
        <v>86</v>
      </c>
      <c r="D978" s="4" t="s">
        <v>32</v>
      </c>
      <c r="E978" s="114" t="s">
        <v>893</v>
      </c>
      <c r="F978" s="22">
        <v>600</v>
      </c>
      <c r="G978" s="7">
        <v>528</v>
      </c>
      <c r="H978" s="7">
        <v>528</v>
      </c>
      <c r="I978" s="7">
        <f t="shared" si="272"/>
        <v>100</v>
      </c>
    </row>
    <row r="979" spans="1:9" ht="14.25" customHeight="1" x14ac:dyDescent="0.25">
      <c r="A979" s="95" t="s">
        <v>275</v>
      </c>
      <c r="B979" s="4"/>
      <c r="C979" s="4" t="s">
        <v>86</v>
      </c>
      <c r="D979" s="4" t="s">
        <v>32</v>
      </c>
      <c r="E979" s="6" t="s">
        <v>481</v>
      </c>
      <c r="F979" s="22"/>
      <c r="G979" s="7">
        <f>SUM(G980:G982)</f>
        <v>40570.400000000001</v>
      </c>
      <c r="H979" s="7">
        <f>SUM(H980:H982)</f>
        <v>43506.7</v>
      </c>
      <c r="I979" s="7">
        <f t="shared" si="272"/>
        <v>107.23754264192613</v>
      </c>
    </row>
    <row r="980" spans="1:9" ht="31.5" x14ac:dyDescent="0.25">
      <c r="A980" s="95" t="s">
        <v>40</v>
      </c>
      <c r="B980" s="4"/>
      <c r="C980" s="4" t="s">
        <v>86</v>
      </c>
      <c r="D980" s="4" t="s">
        <v>32</v>
      </c>
      <c r="E980" s="6" t="s">
        <v>481</v>
      </c>
      <c r="F980" s="22">
        <v>200</v>
      </c>
      <c r="G980" s="7">
        <v>7501.1</v>
      </c>
      <c r="H980" s="7">
        <v>7430</v>
      </c>
      <c r="I980" s="7">
        <f t="shared" si="272"/>
        <v>99.052139019610451</v>
      </c>
    </row>
    <row r="981" spans="1:9" x14ac:dyDescent="0.25">
      <c r="A981" s="95" t="s">
        <v>31</v>
      </c>
      <c r="B981" s="4"/>
      <c r="C981" s="4" t="s">
        <v>86</v>
      </c>
      <c r="D981" s="4" t="s">
        <v>32</v>
      </c>
      <c r="E981" s="6" t="s">
        <v>481</v>
      </c>
      <c r="F981" s="22">
        <v>300</v>
      </c>
      <c r="G981" s="7">
        <v>14</v>
      </c>
      <c r="H981" s="7">
        <v>14</v>
      </c>
      <c r="I981" s="7">
        <f t="shared" si="272"/>
        <v>100</v>
      </c>
    </row>
    <row r="982" spans="1:9" ht="31.5" x14ac:dyDescent="0.25">
      <c r="A982" s="95" t="s">
        <v>188</v>
      </c>
      <c r="B982" s="4"/>
      <c r="C982" s="4" t="s">
        <v>86</v>
      </c>
      <c r="D982" s="4" t="s">
        <v>32</v>
      </c>
      <c r="E982" s="6" t="s">
        <v>481</v>
      </c>
      <c r="F982" s="22">
        <v>600</v>
      </c>
      <c r="G982" s="7">
        <v>33055.300000000003</v>
      </c>
      <c r="H982" s="7">
        <v>36062.699999999997</v>
      </c>
      <c r="I982" s="7">
        <f t="shared" si="272"/>
        <v>109.09808714487539</v>
      </c>
    </row>
    <row r="983" spans="1:9" ht="31.5" x14ac:dyDescent="0.25">
      <c r="A983" s="95" t="s">
        <v>666</v>
      </c>
      <c r="B983" s="4"/>
      <c r="C983" s="4" t="s">
        <v>86</v>
      </c>
      <c r="D983" s="4" t="s">
        <v>32</v>
      </c>
      <c r="E983" s="22" t="s">
        <v>487</v>
      </c>
      <c r="F983" s="4"/>
      <c r="G983" s="7">
        <f>SUM(G984:G985)</f>
        <v>8795.4</v>
      </c>
      <c r="H983" s="7">
        <f t="shared" ref="H983" si="278">SUM(H984:H985)</f>
        <v>7663.8</v>
      </c>
      <c r="I983" s="7">
        <f t="shared" si="272"/>
        <v>87.134183777883905</v>
      </c>
    </row>
    <row r="984" spans="1:9" ht="31.5" x14ac:dyDescent="0.25">
      <c r="A984" s="95" t="s">
        <v>40</v>
      </c>
      <c r="B984" s="4"/>
      <c r="C984" s="4" t="s">
        <v>86</v>
      </c>
      <c r="D984" s="4" t="s">
        <v>32</v>
      </c>
      <c r="E984" s="22" t="s">
        <v>487</v>
      </c>
      <c r="F984" s="4" t="s">
        <v>69</v>
      </c>
      <c r="G984" s="7">
        <v>3474.4</v>
      </c>
      <c r="H984" s="7">
        <v>2342.8000000000002</v>
      </c>
      <c r="I984" s="7">
        <f t="shared" si="272"/>
        <v>67.430347685931395</v>
      </c>
    </row>
    <row r="985" spans="1:9" ht="31.5" x14ac:dyDescent="0.25">
      <c r="A985" s="95" t="s">
        <v>188</v>
      </c>
      <c r="B985" s="4"/>
      <c r="C985" s="4" t="s">
        <v>86</v>
      </c>
      <c r="D985" s="4" t="s">
        <v>32</v>
      </c>
      <c r="E985" s="22" t="s">
        <v>487</v>
      </c>
      <c r="F985" s="4" t="s">
        <v>95</v>
      </c>
      <c r="G985" s="7">
        <v>5321</v>
      </c>
      <c r="H985" s="7">
        <v>5321</v>
      </c>
      <c r="I985" s="7">
        <f t="shared" si="272"/>
        <v>100</v>
      </c>
    </row>
    <row r="986" spans="1:9" x14ac:dyDescent="0.25">
      <c r="A986" s="95" t="s">
        <v>577</v>
      </c>
      <c r="B986" s="4"/>
      <c r="C986" s="4" t="s">
        <v>86</v>
      </c>
      <c r="D986" s="4" t="s">
        <v>32</v>
      </c>
      <c r="E986" s="22" t="s">
        <v>576</v>
      </c>
      <c r="F986" s="4"/>
      <c r="G986" s="7">
        <f>SUM(G987:G988)</f>
        <v>1521.8</v>
      </c>
      <c r="H986" s="7">
        <f t="shared" ref="H986" si="279">SUM(H987:H988)</f>
        <v>1306.6999999999998</v>
      </c>
      <c r="I986" s="7">
        <f t="shared" si="272"/>
        <v>85.865422525956092</v>
      </c>
    </row>
    <row r="987" spans="1:9" ht="31.5" x14ac:dyDescent="0.25">
      <c r="A987" s="95" t="s">
        <v>40</v>
      </c>
      <c r="B987" s="4"/>
      <c r="C987" s="4" t="s">
        <v>86</v>
      </c>
      <c r="D987" s="4" t="s">
        <v>32</v>
      </c>
      <c r="E987" s="22" t="s">
        <v>576</v>
      </c>
      <c r="F987" s="4" t="s">
        <v>69</v>
      </c>
      <c r="G987" s="7">
        <v>985.9</v>
      </c>
      <c r="H987" s="7">
        <v>770.8</v>
      </c>
      <c r="I987" s="7">
        <f t="shared" si="272"/>
        <v>78.182371437265445</v>
      </c>
    </row>
    <row r="988" spans="1:9" ht="31.5" x14ac:dyDescent="0.25">
      <c r="A988" s="95" t="s">
        <v>188</v>
      </c>
      <c r="B988" s="4"/>
      <c r="C988" s="4" t="s">
        <v>86</v>
      </c>
      <c r="D988" s="4" t="s">
        <v>32</v>
      </c>
      <c r="E988" s="22" t="s">
        <v>576</v>
      </c>
      <c r="F988" s="4" t="s">
        <v>95</v>
      </c>
      <c r="G988" s="7">
        <v>535.9</v>
      </c>
      <c r="H988" s="7">
        <v>535.9</v>
      </c>
      <c r="I988" s="7">
        <f t="shared" si="272"/>
        <v>100</v>
      </c>
    </row>
    <row r="989" spans="1:9" ht="31.5" x14ac:dyDescent="0.25">
      <c r="A989" s="161" t="s">
        <v>973</v>
      </c>
      <c r="B989" s="4"/>
      <c r="C989" s="4" t="s">
        <v>86</v>
      </c>
      <c r="D989" s="4" t="s">
        <v>32</v>
      </c>
      <c r="E989" s="22" t="s">
        <v>972</v>
      </c>
      <c r="F989" s="4"/>
      <c r="G989" s="7">
        <f>G990+G991</f>
        <v>380.1</v>
      </c>
      <c r="H989" s="7">
        <f t="shared" ref="H989" si="280">H990+H991</f>
        <v>236.6</v>
      </c>
      <c r="I989" s="7">
        <f t="shared" si="272"/>
        <v>62.246777163904234</v>
      </c>
    </row>
    <row r="990" spans="1:9" ht="31.5" x14ac:dyDescent="0.25">
      <c r="A990" s="161" t="s">
        <v>40</v>
      </c>
      <c r="B990" s="4"/>
      <c r="C990" s="4" t="s">
        <v>86</v>
      </c>
      <c r="D990" s="4" t="s">
        <v>32</v>
      </c>
      <c r="E990" s="22" t="s">
        <v>972</v>
      </c>
      <c r="F990" s="4" t="s">
        <v>69</v>
      </c>
      <c r="G990" s="7">
        <v>219.6</v>
      </c>
      <c r="H990" s="7">
        <v>76.099999999999994</v>
      </c>
      <c r="I990" s="7">
        <f t="shared" si="272"/>
        <v>34.653916211293257</v>
      </c>
    </row>
    <row r="991" spans="1:9" ht="31.5" x14ac:dyDescent="0.25">
      <c r="A991" s="161" t="s">
        <v>188</v>
      </c>
      <c r="B991" s="4"/>
      <c r="C991" s="4" t="s">
        <v>86</v>
      </c>
      <c r="D991" s="4" t="s">
        <v>32</v>
      </c>
      <c r="E991" s="22" t="s">
        <v>972</v>
      </c>
      <c r="F991" s="4" t="s">
        <v>95</v>
      </c>
      <c r="G991" s="7">
        <v>160.5</v>
      </c>
      <c r="H991" s="7">
        <v>160.5</v>
      </c>
      <c r="I991" s="7">
        <f t="shared" si="272"/>
        <v>100</v>
      </c>
    </row>
    <row r="992" spans="1:9" ht="31.5" x14ac:dyDescent="0.25">
      <c r="A992" s="95" t="s">
        <v>393</v>
      </c>
      <c r="B992" s="4"/>
      <c r="C992" s="4" t="s">
        <v>86</v>
      </c>
      <c r="D992" s="4" t="s">
        <v>32</v>
      </c>
      <c r="E992" s="22" t="s">
        <v>537</v>
      </c>
      <c r="F992" s="4"/>
      <c r="G992" s="7">
        <f>SUM(G993)</f>
        <v>1745.3</v>
      </c>
      <c r="H992" s="7">
        <f t="shared" ref="H992" si="281">SUM(H993)</f>
        <v>1744</v>
      </c>
      <c r="I992" s="7">
        <f t="shared" si="272"/>
        <v>99.925514238239842</v>
      </c>
    </row>
    <row r="993" spans="1:9" ht="31.5" x14ac:dyDescent="0.25">
      <c r="A993" s="95" t="s">
        <v>40</v>
      </c>
      <c r="B993" s="4"/>
      <c r="C993" s="4" t="s">
        <v>86</v>
      </c>
      <c r="D993" s="4" t="s">
        <v>32</v>
      </c>
      <c r="E993" s="22" t="s">
        <v>537</v>
      </c>
      <c r="F993" s="4" t="s">
        <v>69</v>
      </c>
      <c r="G993" s="7">
        <v>1745.3</v>
      </c>
      <c r="H993" s="7">
        <v>1744</v>
      </c>
      <c r="I993" s="7">
        <f t="shared" si="272"/>
        <v>99.925514238239842</v>
      </c>
    </row>
    <row r="994" spans="1:9" ht="47.25" x14ac:dyDescent="0.25">
      <c r="A994" s="163" t="s">
        <v>981</v>
      </c>
      <c r="B994" s="4"/>
      <c r="C994" s="4" t="s">
        <v>86</v>
      </c>
      <c r="D994" s="4" t="s">
        <v>32</v>
      </c>
      <c r="E994" s="22" t="s">
        <v>980</v>
      </c>
      <c r="F994" s="4"/>
      <c r="G994" s="7">
        <f>G996+G995</f>
        <v>1167.9000000000001</v>
      </c>
      <c r="H994" s="7">
        <f>H996+H995</f>
        <v>1167.9000000000001</v>
      </c>
      <c r="I994" s="7">
        <f t="shared" si="272"/>
        <v>100</v>
      </c>
    </row>
    <row r="995" spans="1:9" ht="47.25" x14ac:dyDescent="0.25">
      <c r="A995" s="2" t="s">
        <v>39</v>
      </c>
      <c r="B995" s="4"/>
      <c r="C995" s="4" t="s">
        <v>86</v>
      </c>
      <c r="D995" s="4" t="s">
        <v>32</v>
      </c>
      <c r="E995" s="22" t="s">
        <v>980</v>
      </c>
      <c r="F995" s="4" t="s">
        <v>67</v>
      </c>
      <c r="G995" s="7">
        <v>442.4</v>
      </c>
      <c r="H995" s="7">
        <v>442.4</v>
      </c>
      <c r="I995" s="7">
        <f t="shared" si="272"/>
        <v>100</v>
      </c>
    </row>
    <row r="996" spans="1:9" ht="31.5" x14ac:dyDescent="0.25">
      <c r="A996" s="163" t="s">
        <v>40</v>
      </c>
      <c r="B996" s="4"/>
      <c r="C996" s="4" t="s">
        <v>86</v>
      </c>
      <c r="D996" s="4" t="s">
        <v>32</v>
      </c>
      <c r="E996" s="22" t="s">
        <v>980</v>
      </c>
      <c r="F996" s="4" t="s">
        <v>69</v>
      </c>
      <c r="G996" s="7">
        <v>725.5</v>
      </c>
      <c r="H996" s="7">
        <v>725.5</v>
      </c>
      <c r="I996" s="7">
        <f t="shared" si="272"/>
        <v>100</v>
      </c>
    </row>
    <row r="997" spans="1:9" ht="47.25" x14ac:dyDescent="0.25">
      <c r="A997" s="95" t="s">
        <v>683</v>
      </c>
      <c r="B997" s="4"/>
      <c r="C997" s="4" t="s">
        <v>86</v>
      </c>
      <c r="D997" s="4" t="s">
        <v>32</v>
      </c>
      <c r="E997" s="22" t="s">
        <v>536</v>
      </c>
      <c r="F997" s="4"/>
      <c r="G997" s="7">
        <f>SUM(G998:G999)</f>
        <v>91242.6</v>
      </c>
      <c r="H997" s="7">
        <f t="shared" ref="H997" si="282">SUM(H998:H999)</f>
        <v>89742.6</v>
      </c>
      <c r="I997" s="7">
        <f t="shared" si="272"/>
        <v>98.356031064437005</v>
      </c>
    </row>
    <row r="998" spans="1:9" ht="47.25" x14ac:dyDescent="0.25">
      <c r="A998" s="2" t="s">
        <v>39</v>
      </c>
      <c r="B998" s="4"/>
      <c r="C998" s="4" t="s">
        <v>86</v>
      </c>
      <c r="D998" s="4" t="s">
        <v>32</v>
      </c>
      <c r="E998" s="22" t="s">
        <v>536</v>
      </c>
      <c r="F998" s="4" t="s">
        <v>67</v>
      </c>
      <c r="G998" s="7">
        <v>34883.5</v>
      </c>
      <c r="H998" s="7">
        <v>34173.5</v>
      </c>
      <c r="I998" s="7">
        <f t="shared" si="272"/>
        <v>97.96465377614058</v>
      </c>
    </row>
    <row r="999" spans="1:9" ht="31.5" x14ac:dyDescent="0.25">
      <c r="A999" s="95" t="s">
        <v>188</v>
      </c>
      <c r="B999" s="4"/>
      <c r="C999" s="4" t="s">
        <v>86</v>
      </c>
      <c r="D999" s="4" t="s">
        <v>32</v>
      </c>
      <c r="E999" s="22" t="s">
        <v>536</v>
      </c>
      <c r="F999" s="4" t="s">
        <v>95</v>
      </c>
      <c r="G999" s="7">
        <v>56359.1</v>
      </c>
      <c r="H999" s="7">
        <v>55569.1</v>
      </c>
      <c r="I999" s="7">
        <f t="shared" si="272"/>
        <v>98.598274280462249</v>
      </c>
    </row>
    <row r="1000" spans="1:9" ht="47.25" x14ac:dyDescent="0.25">
      <c r="A1000" s="68" t="s">
        <v>700</v>
      </c>
      <c r="B1000" s="4"/>
      <c r="C1000" s="4" t="s">
        <v>86</v>
      </c>
      <c r="D1000" s="4" t="s">
        <v>32</v>
      </c>
      <c r="E1000" s="22" t="s">
        <v>553</v>
      </c>
      <c r="F1000" s="4"/>
      <c r="G1000" s="7">
        <f>SUM(G1001:G1002)</f>
        <v>116621.70000000001</v>
      </c>
      <c r="H1000" s="7">
        <f t="shared" ref="H1000" si="283">SUM(H1001:H1002)</f>
        <v>116621.70000000001</v>
      </c>
      <c r="I1000" s="7">
        <f t="shared" si="272"/>
        <v>100</v>
      </c>
    </row>
    <row r="1001" spans="1:9" ht="31.5" x14ac:dyDescent="0.25">
      <c r="A1001" s="95" t="s">
        <v>40</v>
      </c>
      <c r="B1001" s="4"/>
      <c r="C1001" s="4" t="s">
        <v>86</v>
      </c>
      <c r="D1001" s="4" t="s">
        <v>32</v>
      </c>
      <c r="E1001" s="22" t="s">
        <v>553</v>
      </c>
      <c r="F1001" s="4" t="s">
        <v>69</v>
      </c>
      <c r="G1001" s="7">
        <v>33687.599999999999</v>
      </c>
      <c r="H1001" s="7">
        <v>33687.599999999999</v>
      </c>
      <c r="I1001" s="7">
        <f t="shared" si="272"/>
        <v>100</v>
      </c>
    </row>
    <row r="1002" spans="1:9" ht="31.5" x14ac:dyDescent="0.25">
      <c r="A1002" s="95" t="s">
        <v>188</v>
      </c>
      <c r="B1002" s="4"/>
      <c r="C1002" s="4" t="s">
        <v>86</v>
      </c>
      <c r="D1002" s="4" t="s">
        <v>32</v>
      </c>
      <c r="E1002" s="22" t="s">
        <v>553</v>
      </c>
      <c r="F1002" s="4" t="s">
        <v>95</v>
      </c>
      <c r="G1002" s="7">
        <v>82934.100000000006</v>
      </c>
      <c r="H1002" s="7">
        <v>82934.100000000006</v>
      </c>
      <c r="I1002" s="7">
        <f t="shared" si="272"/>
        <v>100</v>
      </c>
    </row>
    <row r="1003" spans="1:9" ht="47.25" x14ac:dyDescent="0.25">
      <c r="A1003" s="95" t="s">
        <v>826</v>
      </c>
      <c r="B1003" s="4"/>
      <c r="C1003" s="4" t="s">
        <v>86</v>
      </c>
      <c r="D1003" s="4" t="s">
        <v>32</v>
      </c>
      <c r="E1003" s="6" t="s">
        <v>827</v>
      </c>
      <c r="F1003" s="22"/>
      <c r="G1003" s="7">
        <f>SUM(G1004:G1005)</f>
        <v>6598.7000000000007</v>
      </c>
      <c r="H1003" s="7">
        <f>SUM(H1004:H1005)</f>
        <v>6327.7000000000007</v>
      </c>
      <c r="I1003" s="7">
        <f t="shared" si="272"/>
        <v>95.893130465091616</v>
      </c>
    </row>
    <row r="1004" spans="1:9" ht="31.5" x14ac:dyDescent="0.25">
      <c r="A1004" s="95" t="s">
        <v>40</v>
      </c>
      <c r="B1004" s="4"/>
      <c r="C1004" s="4" t="s">
        <v>86</v>
      </c>
      <c r="D1004" s="4" t="s">
        <v>32</v>
      </c>
      <c r="E1004" s="6" t="s">
        <v>827</v>
      </c>
      <c r="F1004" s="4" t="s">
        <v>69</v>
      </c>
      <c r="G1004" s="69">
        <v>2735.4</v>
      </c>
      <c r="H1004" s="69">
        <v>2313.8000000000002</v>
      </c>
      <c r="I1004" s="7">
        <f t="shared" si="272"/>
        <v>84.587263288732913</v>
      </c>
    </row>
    <row r="1005" spans="1:9" ht="31.5" x14ac:dyDescent="0.25">
      <c r="A1005" s="95" t="s">
        <v>188</v>
      </c>
      <c r="B1005" s="4"/>
      <c r="C1005" s="4" t="s">
        <v>86</v>
      </c>
      <c r="D1005" s="4" t="s">
        <v>32</v>
      </c>
      <c r="E1005" s="6" t="s">
        <v>827</v>
      </c>
      <c r="F1005" s="4" t="s">
        <v>95</v>
      </c>
      <c r="G1005" s="69">
        <v>3863.3</v>
      </c>
      <c r="H1005" s="69">
        <v>4013.9</v>
      </c>
      <c r="I1005" s="7">
        <f t="shared" si="272"/>
        <v>103.89822172753863</v>
      </c>
    </row>
    <row r="1006" spans="1:9" ht="47.25" x14ac:dyDescent="0.25">
      <c r="A1006" s="95" t="s">
        <v>562</v>
      </c>
      <c r="B1006" s="4"/>
      <c r="C1006" s="4" t="s">
        <v>86</v>
      </c>
      <c r="D1006" s="4" t="s">
        <v>32</v>
      </c>
      <c r="E1006" s="22" t="s">
        <v>828</v>
      </c>
      <c r="F1006" s="4"/>
      <c r="G1006" s="7">
        <f>G1008+G1007</f>
        <v>15329.800000000001</v>
      </c>
      <c r="H1006" s="7">
        <f>H1008+H1007</f>
        <v>15329.800000000001</v>
      </c>
      <c r="I1006" s="7">
        <f t="shared" si="272"/>
        <v>100</v>
      </c>
    </row>
    <row r="1007" spans="1:9" ht="31.5" x14ac:dyDescent="0.25">
      <c r="A1007" s="95" t="s">
        <v>40</v>
      </c>
      <c r="B1007" s="4"/>
      <c r="C1007" s="4" t="s">
        <v>86</v>
      </c>
      <c r="D1007" s="4" t="s">
        <v>32</v>
      </c>
      <c r="E1007" s="22" t="s">
        <v>828</v>
      </c>
      <c r="F1007" s="4" t="s">
        <v>69</v>
      </c>
      <c r="G1007" s="69">
        <v>4235.6000000000004</v>
      </c>
      <c r="H1007" s="69">
        <v>4235.6000000000004</v>
      </c>
      <c r="I1007" s="7">
        <f t="shared" si="272"/>
        <v>100</v>
      </c>
    </row>
    <row r="1008" spans="1:9" ht="31.5" x14ac:dyDescent="0.25">
      <c r="A1008" s="95" t="s">
        <v>188</v>
      </c>
      <c r="B1008" s="4"/>
      <c r="C1008" s="4" t="s">
        <v>86</v>
      </c>
      <c r="D1008" s="4" t="s">
        <v>32</v>
      </c>
      <c r="E1008" s="22" t="s">
        <v>828</v>
      </c>
      <c r="F1008" s="4" t="s">
        <v>95</v>
      </c>
      <c r="G1008" s="69">
        <v>11094.2</v>
      </c>
      <c r="H1008" s="69">
        <v>11094.2</v>
      </c>
      <c r="I1008" s="7">
        <f t="shared" si="272"/>
        <v>100</v>
      </c>
    </row>
    <row r="1009" spans="1:9" ht="31.5" x14ac:dyDescent="0.25">
      <c r="A1009" s="95" t="s">
        <v>706</v>
      </c>
      <c r="B1009" s="4"/>
      <c r="C1009" s="4" t="s">
        <v>86</v>
      </c>
      <c r="D1009" s="4" t="s">
        <v>32</v>
      </c>
      <c r="E1009" s="22" t="s">
        <v>908</v>
      </c>
      <c r="F1009" s="4"/>
      <c r="G1009" s="69">
        <f>SUM(G1010)</f>
        <v>1884.8</v>
      </c>
      <c r="H1009" s="69">
        <f t="shared" ref="H1009" si="284">SUM(H1010)</f>
        <v>1797.3</v>
      </c>
      <c r="I1009" s="7">
        <f t="shared" si="272"/>
        <v>95.357597623089987</v>
      </c>
    </row>
    <row r="1010" spans="1:9" ht="31.5" x14ac:dyDescent="0.25">
      <c r="A1010" s="95" t="s">
        <v>188</v>
      </c>
      <c r="B1010" s="4"/>
      <c r="C1010" s="4" t="s">
        <v>86</v>
      </c>
      <c r="D1010" s="4" t="s">
        <v>32</v>
      </c>
      <c r="E1010" s="22" t="s">
        <v>908</v>
      </c>
      <c r="F1010" s="4" t="s">
        <v>95</v>
      </c>
      <c r="G1010" s="69">
        <v>1884.8</v>
      </c>
      <c r="H1010" s="69">
        <v>1797.3</v>
      </c>
      <c r="I1010" s="7">
        <f t="shared" si="272"/>
        <v>95.357597623089987</v>
      </c>
    </row>
    <row r="1011" spans="1:9" ht="21" customHeight="1" x14ac:dyDescent="0.25">
      <c r="A1011" s="144" t="s">
        <v>936</v>
      </c>
      <c r="B1011" s="4"/>
      <c r="C1011" s="4" t="s">
        <v>86</v>
      </c>
      <c r="D1011" s="4" t="s">
        <v>32</v>
      </c>
      <c r="E1011" s="22" t="s">
        <v>935</v>
      </c>
      <c r="F1011" s="4"/>
      <c r="G1011" s="69">
        <f>SUM(G1012)</f>
        <v>4000</v>
      </c>
      <c r="H1011" s="69">
        <f t="shared" ref="H1011" si="285">SUM(H1012)</f>
        <v>4000</v>
      </c>
      <c r="I1011" s="7">
        <f t="shared" si="272"/>
        <v>100</v>
      </c>
    </row>
    <row r="1012" spans="1:9" ht="31.5" x14ac:dyDescent="0.25">
      <c r="A1012" s="144" t="s">
        <v>40</v>
      </c>
      <c r="B1012" s="4"/>
      <c r="C1012" s="4" t="s">
        <v>86</v>
      </c>
      <c r="D1012" s="4" t="s">
        <v>32</v>
      </c>
      <c r="E1012" s="22" t="s">
        <v>935</v>
      </c>
      <c r="F1012" s="4" t="s">
        <v>69</v>
      </c>
      <c r="G1012" s="69">
        <f>3800+200</f>
        <v>4000</v>
      </c>
      <c r="H1012" s="69">
        <v>4000</v>
      </c>
      <c r="I1012" s="7">
        <f t="shared" si="272"/>
        <v>100</v>
      </c>
    </row>
    <row r="1013" spans="1:9" ht="47.25" x14ac:dyDescent="0.25">
      <c r="A1013" s="95" t="s">
        <v>20</v>
      </c>
      <c r="B1013" s="4"/>
      <c r="C1013" s="4" t="s">
        <v>86</v>
      </c>
      <c r="D1013" s="4" t="s">
        <v>32</v>
      </c>
      <c r="E1013" s="6" t="s">
        <v>478</v>
      </c>
      <c r="F1013" s="4"/>
      <c r="G1013" s="7">
        <f>G1014+G1016</f>
        <v>1179552.6000000001</v>
      </c>
      <c r="H1013" s="7">
        <f>H1014+H1016</f>
        <v>1191453.8999999999</v>
      </c>
      <c r="I1013" s="7">
        <f t="shared" si="272"/>
        <v>101.00896729827902</v>
      </c>
    </row>
    <row r="1014" spans="1:9" ht="63" x14ac:dyDescent="0.25">
      <c r="A1014" s="95" t="s">
        <v>829</v>
      </c>
      <c r="B1014" s="4"/>
      <c r="C1014" s="4" t="s">
        <v>86</v>
      </c>
      <c r="D1014" s="4" t="s">
        <v>32</v>
      </c>
      <c r="E1014" s="47" t="s">
        <v>830</v>
      </c>
      <c r="F1014" s="4"/>
      <c r="G1014" s="7">
        <f>G1015</f>
        <v>824868.9</v>
      </c>
      <c r="H1014" s="7">
        <f>H1015</f>
        <v>836667.9</v>
      </c>
      <c r="I1014" s="7">
        <f t="shared" si="272"/>
        <v>101.4304091231952</v>
      </c>
    </row>
    <row r="1015" spans="1:9" ht="31.5" x14ac:dyDescent="0.25">
      <c r="A1015" s="95" t="s">
        <v>94</v>
      </c>
      <c r="B1015" s="4"/>
      <c r="C1015" s="4" t="s">
        <v>86</v>
      </c>
      <c r="D1015" s="4" t="s">
        <v>32</v>
      </c>
      <c r="E1015" s="47" t="s">
        <v>830</v>
      </c>
      <c r="F1015" s="4" t="s">
        <v>95</v>
      </c>
      <c r="G1015" s="69">
        <v>824868.9</v>
      </c>
      <c r="H1015" s="69">
        <v>836667.9</v>
      </c>
      <c r="I1015" s="7">
        <f t="shared" si="272"/>
        <v>101.4304091231952</v>
      </c>
    </row>
    <row r="1016" spans="1:9" x14ac:dyDescent="0.25">
      <c r="A1016" s="95" t="s">
        <v>275</v>
      </c>
      <c r="B1016" s="4"/>
      <c r="C1016" s="4" t="s">
        <v>86</v>
      </c>
      <c r="D1016" s="4" t="s">
        <v>32</v>
      </c>
      <c r="E1016" s="22" t="s">
        <v>479</v>
      </c>
      <c r="F1016" s="4"/>
      <c r="G1016" s="7">
        <f>G1017</f>
        <v>354683.7</v>
      </c>
      <c r="H1016" s="7">
        <f>H1017</f>
        <v>354786</v>
      </c>
      <c r="I1016" s="7">
        <f t="shared" si="272"/>
        <v>100.02884259975859</v>
      </c>
    </row>
    <row r="1017" spans="1:9" ht="31.5" x14ac:dyDescent="0.25">
      <c r="A1017" s="95" t="s">
        <v>188</v>
      </c>
      <c r="B1017" s="4"/>
      <c r="C1017" s="4" t="s">
        <v>86</v>
      </c>
      <c r="D1017" s="4" t="s">
        <v>32</v>
      </c>
      <c r="E1017" s="22" t="s">
        <v>479</v>
      </c>
      <c r="F1017" s="4" t="s">
        <v>95</v>
      </c>
      <c r="G1017" s="69">
        <v>354683.7</v>
      </c>
      <c r="H1017" s="69">
        <v>354786</v>
      </c>
      <c r="I1017" s="7">
        <f t="shared" si="272"/>
        <v>100.02884259975859</v>
      </c>
    </row>
    <row r="1018" spans="1:9" ht="31.5" x14ac:dyDescent="0.25">
      <c r="A1018" s="152" t="s">
        <v>217</v>
      </c>
      <c r="B1018" s="4"/>
      <c r="C1018" s="4" t="s">
        <v>86</v>
      </c>
      <c r="D1018" s="4" t="s">
        <v>32</v>
      </c>
      <c r="E1018" s="22" t="s">
        <v>953</v>
      </c>
      <c r="F1018" s="4"/>
      <c r="G1018" s="69">
        <f>G1019</f>
        <v>8539.2000000000007</v>
      </c>
      <c r="H1018" s="69">
        <f t="shared" ref="H1018" si="286">H1019</f>
        <v>8539.2000000000007</v>
      </c>
      <c r="I1018" s="7">
        <f t="shared" si="272"/>
        <v>100</v>
      </c>
    </row>
    <row r="1019" spans="1:9" ht="63" x14ac:dyDescent="0.25">
      <c r="A1019" s="152" t="s">
        <v>305</v>
      </c>
      <c r="B1019" s="4"/>
      <c r="C1019" s="4" t="s">
        <v>86</v>
      </c>
      <c r="D1019" s="4" t="s">
        <v>32</v>
      </c>
      <c r="E1019" s="22" t="s">
        <v>954</v>
      </c>
      <c r="F1019" s="4"/>
      <c r="G1019" s="69">
        <f>G1020</f>
        <v>8539.2000000000007</v>
      </c>
      <c r="H1019" s="69">
        <f t="shared" ref="H1019" si="287">H1020</f>
        <v>8539.2000000000007</v>
      </c>
      <c r="I1019" s="7">
        <f t="shared" si="272"/>
        <v>100</v>
      </c>
    </row>
    <row r="1020" spans="1:9" ht="31.5" x14ac:dyDescent="0.25">
      <c r="A1020" s="152" t="s">
        <v>188</v>
      </c>
      <c r="B1020" s="4"/>
      <c r="C1020" s="4" t="s">
        <v>86</v>
      </c>
      <c r="D1020" s="4" t="s">
        <v>32</v>
      </c>
      <c r="E1020" s="22" t="s">
        <v>954</v>
      </c>
      <c r="F1020" s="4" t="s">
        <v>95</v>
      </c>
      <c r="G1020" s="69">
        <v>8539.2000000000007</v>
      </c>
      <c r="H1020" s="69">
        <v>8539.2000000000007</v>
      </c>
      <c r="I1020" s="7">
        <f t="shared" si="272"/>
        <v>100</v>
      </c>
    </row>
    <row r="1021" spans="1:9" x14ac:dyDescent="0.25">
      <c r="A1021" s="152" t="s">
        <v>272</v>
      </c>
      <c r="B1021" s="4"/>
      <c r="C1021" s="4" t="s">
        <v>86</v>
      </c>
      <c r="D1021" s="4" t="s">
        <v>32</v>
      </c>
      <c r="E1021" s="22" t="s">
        <v>531</v>
      </c>
      <c r="F1021" s="4"/>
      <c r="G1021" s="69">
        <f>G1022+G1024</f>
        <v>4915.2999999999993</v>
      </c>
      <c r="H1021" s="69">
        <f>H1022+H1024</f>
        <v>4915.2999999999993</v>
      </c>
      <c r="I1021" s="7">
        <f t="shared" si="272"/>
        <v>100</v>
      </c>
    </row>
    <row r="1022" spans="1:9" ht="63" x14ac:dyDescent="0.25">
      <c r="A1022" s="152" t="s">
        <v>305</v>
      </c>
      <c r="B1022" s="4"/>
      <c r="C1022" s="4" t="s">
        <v>86</v>
      </c>
      <c r="D1022" s="4" t="s">
        <v>32</v>
      </c>
      <c r="E1022" s="22" t="s">
        <v>955</v>
      </c>
      <c r="F1022" s="4"/>
      <c r="G1022" s="69">
        <f>G1023</f>
        <v>134.4</v>
      </c>
      <c r="H1022" s="69">
        <f>H1023</f>
        <v>134.4</v>
      </c>
      <c r="I1022" s="7">
        <f t="shared" si="272"/>
        <v>100</v>
      </c>
    </row>
    <row r="1023" spans="1:9" ht="31.5" x14ac:dyDescent="0.25">
      <c r="A1023" s="152" t="s">
        <v>188</v>
      </c>
      <c r="B1023" s="4"/>
      <c r="C1023" s="4" t="s">
        <v>86</v>
      </c>
      <c r="D1023" s="4" t="s">
        <v>32</v>
      </c>
      <c r="E1023" s="22" t="s">
        <v>955</v>
      </c>
      <c r="F1023" s="4" t="s">
        <v>95</v>
      </c>
      <c r="G1023" s="69">
        <v>134.4</v>
      </c>
      <c r="H1023" s="69">
        <v>134.4</v>
      </c>
      <c r="I1023" s="7">
        <f t="shared" si="272"/>
        <v>100</v>
      </c>
    </row>
    <row r="1024" spans="1:9" x14ac:dyDescent="0.25">
      <c r="A1024" s="95" t="s">
        <v>275</v>
      </c>
      <c r="B1024" s="4"/>
      <c r="C1024" s="4" t="s">
        <v>86</v>
      </c>
      <c r="D1024" s="4" t="s">
        <v>32</v>
      </c>
      <c r="E1024" s="22" t="s">
        <v>491</v>
      </c>
      <c r="F1024" s="4"/>
      <c r="G1024" s="7">
        <f t="shared" ref="G1024:H1024" si="288">SUM(G1025)</f>
        <v>4780.8999999999996</v>
      </c>
      <c r="H1024" s="7">
        <f t="shared" si="288"/>
        <v>4780.8999999999996</v>
      </c>
      <c r="I1024" s="7">
        <f t="shared" si="272"/>
        <v>100</v>
      </c>
    </row>
    <row r="1025" spans="1:9" ht="31.5" x14ac:dyDescent="0.25">
      <c r="A1025" s="95" t="s">
        <v>188</v>
      </c>
      <c r="B1025" s="4"/>
      <c r="C1025" s="4" t="s">
        <v>86</v>
      </c>
      <c r="D1025" s="4" t="s">
        <v>32</v>
      </c>
      <c r="E1025" s="22" t="s">
        <v>491</v>
      </c>
      <c r="F1025" s="4" t="s">
        <v>95</v>
      </c>
      <c r="G1025" s="69">
        <v>4780.8999999999996</v>
      </c>
      <c r="H1025" s="69">
        <v>4780.8999999999996</v>
      </c>
      <c r="I1025" s="7">
        <f t="shared" si="272"/>
        <v>100</v>
      </c>
    </row>
    <row r="1026" spans="1:9" ht="31.5" x14ac:dyDescent="0.25">
      <c r="A1026" s="95" t="s">
        <v>33</v>
      </c>
      <c r="B1026" s="4"/>
      <c r="C1026" s="4" t="s">
        <v>86</v>
      </c>
      <c r="D1026" s="4" t="s">
        <v>32</v>
      </c>
      <c r="E1026" s="6" t="s">
        <v>476</v>
      </c>
      <c r="F1026" s="4"/>
      <c r="G1026" s="7">
        <f>G1027+G1030+G1033+G1037</f>
        <v>701485.9</v>
      </c>
      <c r="H1026" s="7">
        <f>H1027+H1030+H1033+H1037</f>
        <v>702032.60000000009</v>
      </c>
      <c r="I1026" s="7">
        <f t="shared" si="272"/>
        <v>100.0779345671809</v>
      </c>
    </row>
    <row r="1027" spans="1:9" ht="78.75" x14ac:dyDescent="0.25">
      <c r="A1027" s="95" t="s">
        <v>304</v>
      </c>
      <c r="B1027" s="4"/>
      <c r="C1027" s="4" t="s">
        <v>86</v>
      </c>
      <c r="D1027" s="4" t="s">
        <v>32</v>
      </c>
      <c r="E1027" s="47" t="s">
        <v>831</v>
      </c>
      <c r="F1027" s="4"/>
      <c r="G1027" s="7">
        <f>G1028+G1029</f>
        <v>83072.900000000009</v>
      </c>
      <c r="H1027" s="7">
        <f>H1028+H1029</f>
        <v>83072.900000000009</v>
      </c>
      <c r="I1027" s="7">
        <f t="shared" si="272"/>
        <v>100</v>
      </c>
    </row>
    <row r="1028" spans="1:9" ht="47.25" x14ac:dyDescent="0.25">
      <c r="A1028" s="2" t="s">
        <v>39</v>
      </c>
      <c r="B1028" s="4"/>
      <c r="C1028" s="4" t="s">
        <v>86</v>
      </c>
      <c r="D1028" s="4" t="s">
        <v>32</v>
      </c>
      <c r="E1028" s="47" t="s">
        <v>831</v>
      </c>
      <c r="F1028" s="4" t="s">
        <v>67</v>
      </c>
      <c r="G1028" s="69">
        <v>78625.100000000006</v>
      </c>
      <c r="H1028" s="69">
        <v>78625.100000000006</v>
      </c>
      <c r="I1028" s="7">
        <f t="shared" ref="I1028:I1091" si="289">H1028/G1028*100</f>
        <v>100</v>
      </c>
    </row>
    <row r="1029" spans="1:9" ht="31.5" x14ac:dyDescent="0.25">
      <c r="A1029" s="95" t="s">
        <v>40</v>
      </c>
      <c r="B1029" s="4"/>
      <c r="C1029" s="4" t="s">
        <v>86</v>
      </c>
      <c r="D1029" s="4" t="s">
        <v>32</v>
      </c>
      <c r="E1029" s="47" t="s">
        <v>831</v>
      </c>
      <c r="F1029" s="4" t="s">
        <v>69</v>
      </c>
      <c r="G1029" s="69">
        <v>4447.8</v>
      </c>
      <c r="H1029" s="69">
        <v>4447.8</v>
      </c>
      <c r="I1029" s="7">
        <f t="shared" si="289"/>
        <v>100</v>
      </c>
    </row>
    <row r="1030" spans="1:9" ht="63" x14ac:dyDescent="0.25">
      <c r="A1030" s="95" t="s">
        <v>305</v>
      </c>
      <c r="B1030" s="4"/>
      <c r="C1030" s="4" t="s">
        <v>86</v>
      </c>
      <c r="D1030" s="4" t="s">
        <v>32</v>
      </c>
      <c r="E1030" s="47" t="s">
        <v>832</v>
      </c>
      <c r="F1030" s="4"/>
      <c r="G1030" s="7">
        <f>G1031+G1032</f>
        <v>387650.1</v>
      </c>
      <c r="H1030" s="7">
        <f>H1031+H1032</f>
        <v>392774.7</v>
      </c>
      <c r="I1030" s="7">
        <f t="shared" si="289"/>
        <v>101.32196534968003</v>
      </c>
    </row>
    <row r="1031" spans="1:9" ht="47.25" x14ac:dyDescent="0.25">
      <c r="A1031" s="95" t="s">
        <v>39</v>
      </c>
      <c r="B1031" s="4"/>
      <c r="C1031" s="4" t="s">
        <v>86</v>
      </c>
      <c r="D1031" s="4" t="s">
        <v>32</v>
      </c>
      <c r="E1031" s="47" t="s">
        <v>832</v>
      </c>
      <c r="F1031" s="4" t="s">
        <v>67</v>
      </c>
      <c r="G1031" s="7">
        <v>374647.6</v>
      </c>
      <c r="H1031" s="7">
        <v>379772.2</v>
      </c>
      <c r="I1031" s="7">
        <f t="shared" si="289"/>
        <v>101.36784540992656</v>
      </c>
    </row>
    <row r="1032" spans="1:9" ht="31.5" x14ac:dyDescent="0.25">
      <c r="A1032" s="95" t="s">
        <v>40</v>
      </c>
      <c r="B1032" s="4"/>
      <c r="C1032" s="4" t="s">
        <v>86</v>
      </c>
      <c r="D1032" s="4" t="s">
        <v>32</v>
      </c>
      <c r="E1032" s="47" t="s">
        <v>832</v>
      </c>
      <c r="F1032" s="4" t="s">
        <v>69</v>
      </c>
      <c r="G1032" s="7">
        <v>13002.5</v>
      </c>
      <c r="H1032" s="7">
        <v>13002.5</v>
      </c>
      <c r="I1032" s="7">
        <f t="shared" si="289"/>
        <v>100</v>
      </c>
    </row>
    <row r="1033" spans="1:9" x14ac:dyDescent="0.25">
      <c r="A1033" s="95" t="s">
        <v>275</v>
      </c>
      <c r="B1033" s="4"/>
      <c r="C1033" s="4" t="s">
        <v>86</v>
      </c>
      <c r="D1033" s="4" t="s">
        <v>32</v>
      </c>
      <c r="E1033" s="31" t="s">
        <v>488</v>
      </c>
      <c r="F1033" s="31"/>
      <c r="G1033" s="7">
        <f>G1034+G1035+G1036</f>
        <v>204184.4</v>
      </c>
      <c r="H1033" s="7">
        <f>H1034+H1035+H1036</f>
        <v>200357.5</v>
      </c>
      <c r="I1033" s="7">
        <f t="shared" si="289"/>
        <v>98.125762790889027</v>
      </c>
    </row>
    <row r="1034" spans="1:9" ht="47.25" x14ac:dyDescent="0.25">
      <c r="A1034" s="2" t="s">
        <v>39</v>
      </c>
      <c r="B1034" s="4"/>
      <c r="C1034" s="4" t="s">
        <v>86</v>
      </c>
      <c r="D1034" s="4" t="s">
        <v>32</v>
      </c>
      <c r="E1034" s="31" t="s">
        <v>488</v>
      </c>
      <c r="F1034" s="4" t="s">
        <v>67</v>
      </c>
      <c r="G1034" s="7">
        <v>109411.3</v>
      </c>
      <c r="H1034" s="7">
        <v>109411.3</v>
      </c>
      <c r="I1034" s="7">
        <f t="shared" si="289"/>
        <v>100</v>
      </c>
    </row>
    <row r="1035" spans="1:9" ht="31.5" x14ac:dyDescent="0.25">
      <c r="A1035" s="95" t="s">
        <v>40</v>
      </c>
      <c r="B1035" s="4"/>
      <c r="C1035" s="4" t="s">
        <v>86</v>
      </c>
      <c r="D1035" s="4" t="s">
        <v>32</v>
      </c>
      <c r="E1035" s="31" t="s">
        <v>488</v>
      </c>
      <c r="F1035" s="4" t="s">
        <v>69</v>
      </c>
      <c r="G1035" s="7">
        <v>86796.7</v>
      </c>
      <c r="H1035" s="7">
        <v>82883.8</v>
      </c>
      <c r="I1035" s="7">
        <f t="shared" si="289"/>
        <v>95.491879299558633</v>
      </c>
    </row>
    <row r="1036" spans="1:9" x14ac:dyDescent="0.25">
      <c r="A1036" s="95" t="s">
        <v>17</v>
      </c>
      <c r="B1036" s="4"/>
      <c r="C1036" s="4" t="s">
        <v>86</v>
      </c>
      <c r="D1036" s="4" t="s">
        <v>32</v>
      </c>
      <c r="E1036" s="31" t="s">
        <v>488</v>
      </c>
      <c r="F1036" s="4" t="s">
        <v>74</v>
      </c>
      <c r="G1036" s="7">
        <v>7976.4</v>
      </c>
      <c r="H1036" s="7">
        <v>8062.4</v>
      </c>
      <c r="I1036" s="7">
        <f t="shared" si="289"/>
        <v>101.07818063286696</v>
      </c>
    </row>
    <row r="1037" spans="1:9" ht="31.5" x14ac:dyDescent="0.25">
      <c r="A1037" s="95" t="s">
        <v>393</v>
      </c>
      <c r="B1037" s="4"/>
      <c r="C1037" s="4" t="s">
        <v>86</v>
      </c>
      <c r="D1037" s="4" t="s">
        <v>32</v>
      </c>
      <c r="E1037" s="22" t="s">
        <v>489</v>
      </c>
      <c r="F1037" s="22"/>
      <c r="G1037" s="7">
        <f>G1038+G1039+G1040</f>
        <v>26578.5</v>
      </c>
      <c r="H1037" s="7">
        <f>H1038+H1039+H1040</f>
        <v>25827.5</v>
      </c>
      <c r="I1037" s="7">
        <f t="shared" si="289"/>
        <v>97.17440788607334</v>
      </c>
    </row>
    <row r="1038" spans="1:9" ht="47.25" x14ac:dyDescent="0.25">
      <c r="A1038" s="2" t="s">
        <v>39</v>
      </c>
      <c r="B1038" s="4"/>
      <c r="C1038" s="4" t="s">
        <v>86</v>
      </c>
      <c r="D1038" s="4" t="s">
        <v>32</v>
      </c>
      <c r="E1038" s="22" t="s">
        <v>489</v>
      </c>
      <c r="F1038" s="22">
        <v>100</v>
      </c>
      <c r="G1038" s="69">
        <v>14855.8</v>
      </c>
      <c r="H1038" s="69">
        <v>14855.8</v>
      </c>
      <c r="I1038" s="7">
        <f t="shared" si="289"/>
        <v>100</v>
      </c>
    </row>
    <row r="1039" spans="1:9" ht="31.5" x14ac:dyDescent="0.25">
      <c r="A1039" s="95" t="s">
        <v>40</v>
      </c>
      <c r="B1039" s="4"/>
      <c r="C1039" s="4" t="s">
        <v>86</v>
      </c>
      <c r="D1039" s="4" t="s">
        <v>32</v>
      </c>
      <c r="E1039" s="22" t="s">
        <v>489</v>
      </c>
      <c r="F1039" s="22">
        <v>200</v>
      </c>
      <c r="G1039" s="69">
        <v>10597.1</v>
      </c>
      <c r="H1039" s="69">
        <v>9880.1</v>
      </c>
      <c r="I1039" s="7">
        <f t="shared" si="289"/>
        <v>93.233997980579602</v>
      </c>
    </row>
    <row r="1040" spans="1:9" x14ac:dyDescent="0.25">
      <c r="A1040" s="95" t="s">
        <v>17</v>
      </c>
      <c r="B1040" s="4"/>
      <c r="C1040" s="4" t="s">
        <v>86</v>
      </c>
      <c r="D1040" s="4" t="s">
        <v>32</v>
      </c>
      <c r="E1040" s="22" t="s">
        <v>489</v>
      </c>
      <c r="F1040" s="22">
        <v>800</v>
      </c>
      <c r="G1040" s="69">
        <v>1125.5999999999999</v>
      </c>
      <c r="H1040" s="69">
        <v>1091.5999999999999</v>
      </c>
      <c r="I1040" s="7">
        <f t="shared" si="289"/>
        <v>96.979388770433545</v>
      </c>
    </row>
    <row r="1041" spans="1:9" x14ac:dyDescent="0.25">
      <c r="A1041" s="50" t="s">
        <v>632</v>
      </c>
      <c r="B1041" s="4"/>
      <c r="C1041" s="4" t="s">
        <v>86</v>
      </c>
      <c r="D1041" s="4" t="s">
        <v>32</v>
      </c>
      <c r="E1041" s="6" t="s">
        <v>490</v>
      </c>
      <c r="F1041" s="4"/>
      <c r="G1041" s="7">
        <f>G1048+G1042+G1046+G1044</f>
        <v>40058</v>
      </c>
      <c r="H1041" s="7">
        <f>H1048+H1042+H1046+H1044</f>
        <v>40058</v>
      </c>
      <c r="I1041" s="7">
        <f t="shared" si="289"/>
        <v>100</v>
      </c>
    </row>
    <row r="1042" spans="1:9" ht="47.25" x14ac:dyDescent="0.25">
      <c r="A1042" s="95" t="s">
        <v>833</v>
      </c>
      <c r="B1042" s="4"/>
      <c r="C1042" s="4" t="s">
        <v>86</v>
      </c>
      <c r="D1042" s="4" t="s">
        <v>32</v>
      </c>
      <c r="E1042" s="6" t="s">
        <v>701</v>
      </c>
      <c r="F1042" s="4"/>
      <c r="G1042" s="7">
        <f>SUM(G1043)</f>
        <v>2223.6999999999998</v>
      </c>
      <c r="H1042" s="7">
        <f t="shared" ref="H1042" si="290">SUM(H1043)</f>
        <v>2223.6999999999998</v>
      </c>
      <c r="I1042" s="7">
        <f t="shared" si="289"/>
        <v>100</v>
      </c>
    </row>
    <row r="1043" spans="1:9" ht="31.5" x14ac:dyDescent="0.25">
      <c r="A1043" s="95" t="s">
        <v>40</v>
      </c>
      <c r="B1043" s="4"/>
      <c r="C1043" s="4" t="s">
        <v>86</v>
      </c>
      <c r="D1043" s="4" t="s">
        <v>32</v>
      </c>
      <c r="E1043" s="6" t="s">
        <v>701</v>
      </c>
      <c r="F1043" s="4" t="s">
        <v>69</v>
      </c>
      <c r="G1043" s="69">
        <v>2223.6999999999998</v>
      </c>
      <c r="H1043" s="69">
        <v>2223.6999999999998</v>
      </c>
      <c r="I1043" s="7">
        <f t="shared" si="289"/>
        <v>100</v>
      </c>
    </row>
    <row r="1044" spans="1:9" x14ac:dyDescent="0.25">
      <c r="A1044" s="68" t="s">
        <v>686</v>
      </c>
      <c r="B1044" s="90"/>
      <c r="C1044" s="90" t="s">
        <v>86</v>
      </c>
      <c r="D1044" s="90" t="s">
        <v>32</v>
      </c>
      <c r="E1044" s="6" t="s">
        <v>703</v>
      </c>
      <c r="F1044" s="90"/>
      <c r="G1044" s="69">
        <f>G1045</f>
        <v>22173.5</v>
      </c>
      <c r="H1044" s="69">
        <f>H1045</f>
        <v>22173.5</v>
      </c>
      <c r="I1044" s="7">
        <f t="shared" si="289"/>
        <v>100</v>
      </c>
    </row>
    <row r="1045" spans="1:9" ht="31.5" x14ac:dyDescent="0.25">
      <c r="A1045" s="68" t="s">
        <v>188</v>
      </c>
      <c r="B1045" s="90"/>
      <c r="C1045" s="90" t="s">
        <v>86</v>
      </c>
      <c r="D1045" s="90" t="s">
        <v>32</v>
      </c>
      <c r="E1045" s="6" t="s">
        <v>703</v>
      </c>
      <c r="F1045" s="90" t="s">
        <v>95</v>
      </c>
      <c r="G1045" s="69">
        <v>22173.5</v>
      </c>
      <c r="H1045" s="69">
        <v>22173.5</v>
      </c>
      <c r="I1045" s="7">
        <f t="shared" si="289"/>
        <v>100</v>
      </c>
    </row>
    <row r="1046" spans="1:9" ht="47.25" x14ac:dyDescent="0.25">
      <c r="A1046" s="95" t="s">
        <v>938</v>
      </c>
      <c r="B1046" s="4"/>
      <c r="C1046" s="4" t="s">
        <v>86</v>
      </c>
      <c r="D1046" s="4" t="s">
        <v>32</v>
      </c>
      <c r="E1046" s="6" t="s">
        <v>702</v>
      </c>
      <c r="F1046" s="4"/>
      <c r="G1046" s="69">
        <f>SUM(G1047)</f>
        <v>15223.1</v>
      </c>
      <c r="H1046" s="69">
        <f t="shared" ref="H1046" si="291">SUM(H1047)</f>
        <v>15223.1</v>
      </c>
      <c r="I1046" s="7">
        <f t="shared" si="289"/>
        <v>100</v>
      </c>
    </row>
    <row r="1047" spans="1:9" ht="31.5" x14ac:dyDescent="0.25">
      <c r="A1047" s="95" t="s">
        <v>40</v>
      </c>
      <c r="B1047" s="4"/>
      <c r="C1047" s="4" t="s">
        <v>86</v>
      </c>
      <c r="D1047" s="4" t="s">
        <v>32</v>
      </c>
      <c r="E1047" s="6" t="s">
        <v>702</v>
      </c>
      <c r="F1047" s="4" t="s">
        <v>69</v>
      </c>
      <c r="G1047" s="69">
        <v>15223.1</v>
      </c>
      <c r="H1047" s="69">
        <v>15223.1</v>
      </c>
      <c r="I1047" s="7">
        <f t="shared" si="289"/>
        <v>100</v>
      </c>
    </row>
    <row r="1048" spans="1:9" ht="31.5" x14ac:dyDescent="0.25">
      <c r="A1048" s="95" t="s">
        <v>348</v>
      </c>
      <c r="B1048" s="4"/>
      <c r="C1048" s="4" t="s">
        <v>86</v>
      </c>
      <c r="D1048" s="4" t="s">
        <v>32</v>
      </c>
      <c r="E1048" s="6" t="s">
        <v>834</v>
      </c>
      <c r="F1048" s="4"/>
      <c r="G1048" s="7">
        <f t="shared" ref="G1048:H1048" si="292">G1049</f>
        <v>437.7</v>
      </c>
      <c r="H1048" s="7">
        <f t="shared" si="292"/>
        <v>437.7</v>
      </c>
      <c r="I1048" s="7">
        <f t="shared" si="289"/>
        <v>100</v>
      </c>
    </row>
    <row r="1049" spans="1:9" ht="31.5" x14ac:dyDescent="0.25">
      <c r="A1049" s="161" t="s">
        <v>188</v>
      </c>
      <c r="B1049" s="4"/>
      <c r="C1049" s="4" t="s">
        <v>86</v>
      </c>
      <c r="D1049" s="4" t="s">
        <v>32</v>
      </c>
      <c r="E1049" s="6" t="s">
        <v>834</v>
      </c>
      <c r="F1049" s="4" t="s">
        <v>95</v>
      </c>
      <c r="G1049" s="69">
        <v>437.7</v>
      </c>
      <c r="H1049" s="69">
        <v>437.7</v>
      </c>
      <c r="I1049" s="7">
        <f t="shared" si="289"/>
        <v>100</v>
      </c>
    </row>
    <row r="1050" spans="1:9" hidden="1" x14ac:dyDescent="0.25">
      <c r="A1050" s="68" t="s">
        <v>687</v>
      </c>
      <c r="B1050" s="90"/>
      <c r="C1050" s="90" t="s">
        <v>86</v>
      </c>
      <c r="D1050" s="4" t="s">
        <v>32</v>
      </c>
      <c r="E1050" s="91" t="s">
        <v>688</v>
      </c>
      <c r="F1050" s="90"/>
      <c r="G1050" s="69">
        <f>G1051</f>
        <v>0</v>
      </c>
      <c r="H1050" s="69">
        <f>H1051</f>
        <v>0</v>
      </c>
      <c r="I1050" s="7" t="e">
        <f t="shared" si="289"/>
        <v>#DIV/0!</v>
      </c>
    </row>
    <row r="1051" spans="1:9" ht="78.75" hidden="1" x14ac:dyDescent="0.25">
      <c r="A1051" s="68" t="s">
        <v>843</v>
      </c>
      <c r="B1051" s="90"/>
      <c r="C1051" s="90" t="s">
        <v>86</v>
      </c>
      <c r="D1051" s="4" t="s">
        <v>32</v>
      </c>
      <c r="E1051" s="91" t="s">
        <v>842</v>
      </c>
      <c r="F1051" s="90"/>
      <c r="G1051" s="69">
        <f>SUM(G1052:G1053)</f>
        <v>0</v>
      </c>
      <c r="H1051" s="69">
        <f t="shared" ref="H1051" si="293">SUM(H1052:H1053)</f>
        <v>0</v>
      </c>
      <c r="I1051" s="7" t="e">
        <f t="shared" si="289"/>
        <v>#DIV/0!</v>
      </c>
    </row>
    <row r="1052" spans="1:9" ht="31.5" hidden="1" x14ac:dyDescent="0.25">
      <c r="A1052" s="161" t="s">
        <v>40</v>
      </c>
      <c r="B1052" s="90"/>
      <c r="C1052" s="90" t="s">
        <v>86</v>
      </c>
      <c r="D1052" s="4" t="s">
        <v>32</v>
      </c>
      <c r="E1052" s="91" t="s">
        <v>842</v>
      </c>
      <c r="F1052" s="4" t="s">
        <v>69</v>
      </c>
      <c r="G1052" s="69"/>
      <c r="H1052" s="69"/>
      <c r="I1052" s="7" t="e">
        <f t="shared" si="289"/>
        <v>#DIV/0!</v>
      </c>
    </row>
    <row r="1053" spans="1:9" ht="31.5" hidden="1" x14ac:dyDescent="0.25">
      <c r="A1053" s="161" t="s">
        <v>188</v>
      </c>
      <c r="B1053" s="90"/>
      <c r="C1053" s="90" t="s">
        <v>86</v>
      </c>
      <c r="D1053" s="4" t="s">
        <v>32</v>
      </c>
      <c r="E1053" s="91" t="s">
        <v>842</v>
      </c>
      <c r="F1053" s="90" t="s">
        <v>95</v>
      </c>
      <c r="G1053" s="69"/>
      <c r="H1053" s="69"/>
      <c r="I1053" s="7" t="e">
        <f t="shared" si="289"/>
        <v>#DIV/0!</v>
      </c>
    </row>
    <row r="1054" spans="1:9" x14ac:dyDescent="0.25">
      <c r="A1054" s="161" t="s">
        <v>975</v>
      </c>
      <c r="B1054" s="90"/>
      <c r="C1054" s="4" t="s">
        <v>86</v>
      </c>
      <c r="D1054" s="4" t="s">
        <v>32</v>
      </c>
      <c r="E1054" s="6" t="s">
        <v>974</v>
      </c>
      <c r="F1054" s="90"/>
      <c r="G1054" s="69">
        <f>G1055</f>
        <v>500</v>
      </c>
      <c r="H1054" s="69">
        <f t="shared" ref="H1054:H1055" si="294">H1055</f>
        <v>500</v>
      </c>
      <c r="I1054" s="7">
        <f t="shared" si="289"/>
        <v>100</v>
      </c>
    </row>
    <row r="1055" spans="1:9" ht="63" x14ac:dyDescent="0.25">
      <c r="A1055" s="161" t="s">
        <v>976</v>
      </c>
      <c r="B1055" s="90"/>
      <c r="C1055" s="4" t="s">
        <v>86</v>
      </c>
      <c r="D1055" s="4" t="s">
        <v>32</v>
      </c>
      <c r="E1055" s="6" t="s">
        <v>974</v>
      </c>
      <c r="F1055" s="90"/>
      <c r="G1055" s="69">
        <f>G1056</f>
        <v>500</v>
      </c>
      <c r="H1055" s="69">
        <f t="shared" si="294"/>
        <v>500</v>
      </c>
      <c r="I1055" s="7">
        <f t="shared" si="289"/>
        <v>100</v>
      </c>
    </row>
    <row r="1056" spans="1:9" ht="31.5" x14ac:dyDescent="0.25">
      <c r="A1056" s="161" t="s">
        <v>188</v>
      </c>
      <c r="B1056" s="4"/>
      <c r="C1056" s="4" t="s">
        <v>86</v>
      </c>
      <c r="D1056" s="4" t="s">
        <v>32</v>
      </c>
      <c r="E1056" s="6" t="s">
        <v>974</v>
      </c>
      <c r="F1056" s="4" t="s">
        <v>95</v>
      </c>
      <c r="G1056" s="69">
        <v>500</v>
      </c>
      <c r="H1056" s="69">
        <v>500</v>
      </c>
      <c r="I1056" s="7">
        <f t="shared" si="289"/>
        <v>100</v>
      </c>
    </row>
    <row r="1057" spans="1:11" ht="31.5" x14ac:dyDescent="0.25">
      <c r="A1057" s="92" t="s">
        <v>697</v>
      </c>
      <c r="B1057" s="4"/>
      <c r="C1057" s="4" t="s">
        <v>86</v>
      </c>
      <c r="D1057" s="4" t="s">
        <v>32</v>
      </c>
      <c r="E1057" s="6" t="s">
        <v>698</v>
      </c>
      <c r="F1057" s="4"/>
      <c r="G1057" s="7">
        <f>SUM(G1058)</f>
        <v>8542.5</v>
      </c>
      <c r="H1057" s="7">
        <f t="shared" ref="H1057" si="295">SUM(H1058)</f>
        <v>8542.5</v>
      </c>
      <c r="I1057" s="7">
        <f t="shared" si="289"/>
        <v>100</v>
      </c>
    </row>
    <row r="1058" spans="1:11" ht="47.25" x14ac:dyDescent="0.25">
      <c r="A1058" s="95" t="s">
        <v>699</v>
      </c>
      <c r="B1058" s="4"/>
      <c r="C1058" s="4" t="s">
        <v>86</v>
      </c>
      <c r="D1058" s="4" t="s">
        <v>32</v>
      </c>
      <c r="E1058" s="6" t="s">
        <v>705</v>
      </c>
      <c r="F1058" s="4"/>
      <c r="G1058" s="7">
        <f>SUM(G1059:G1060)</f>
        <v>8542.5</v>
      </c>
      <c r="H1058" s="7">
        <f t="shared" ref="H1058" si="296">SUM(H1059:H1060)</f>
        <v>8542.5</v>
      </c>
      <c r="I1058" s="7">
        <f t="shared" si="289"/>
        <v>100</v>
      </c>
    </row>
    <row r="1059" spans="1:11" ht="31.5" x14ac:dyDescent="0.25">
      <c r="A1059" s="95" t="s">
        <v>40</v>
      </c>
      <c r="B1059" s="4"/>
      <c r="C1059" s="4" t="s">
        <v>86</v>
      </c>
      <c r="D1059" s="4" t="s">
        <v>32</v>
      </c>
      <c r="E1059" s="6" t="s">
        <v>705</v>
      </c>
      <c r="F1059" s="4" t="s">
        <v>69</v>
      </c>
      <c r="G1059" s="69">
        <v>3041.5</v>
      </c>
      <c r="H1059" s="69">
        <v>3041.5</v>
      </c>
      <c r="I1059" s="7">
        <f t="shared" si="289"/>
        <v>100</v>
      </c>
    </row>
    <row r="1060" spans="1:11" ht="31.5" x14ac:dyDescent="0.25">
      <c r="A1060" s="95" t="s">
        <v>188</v>
      </c>
      <c r="B1060" s="4"/>
      <c r="C1060" s="4" t="s">
        <v>86</v>
      </c>
      <c r="D1060" s="4" t="s">
        <v>32</v>
      </c>
      <c r="E1060" s="6" t="s">
        <v>705</v>
      </c>
      <c r="F1060" s="4" t="s">
        <v>95</v>
      </c>
      <c r="G1060" s="69">
        <v>5501</v>
      </c>
      <c r="H1060" s="69">
        <v>5501</v>
      </c>
      <c r="I1060" s="7">
        <f t="shared" si="289"/>
        <v>100</v>
      </c>
    </row>
    <row r="1061" spans="1:11" ht="47.25" x14ac:dyDescent="0.25">
      <c r="A1061" s="95" t="s">
        <v>427</v>
      </c>
      <c r="B1061" s="4"/>
      <c r="C1061" s="4" t="s">
        <v>86</v>
      </c>
      <c r="D1061" s="4" t="s">
        <v>32</v>
      </c>
      <c r="E1061" s="31" t="s">
        <v>273</v>
      </c>
      <c r="F1061" s="4"/>
      <c r="G1061" s="7">
        <f>G1062+G1073</f>
        <v>44108.5</v>
      </c>
      <c r="H1061" s="7">
        <f>H1062+H1073</f>
        <v>41091.299999999996</v>
      </c>
      <c r="I1061" s="7">
        <f t="shared" si="289"/>
        <v>93.159595089381853</v>
      </c>
    </row>
    <row r="1062" spans="1:11" x14ac:dyDescent="0.25">
      <c r="A1062" s="95" t="s">
        <v>26</v>
      </c>
      <c r="B1062" s="4"/>
      <c r="C1062" s="4" t="s">
        <v>86</v>
      </c>
      <c r="D1062" s="4" t="s">
        <v>32</v>
      </c>
      <c r="E1062" s="31" t="s">
        <v>274</v>
      </c>
      <c r="F1062" s="4"/>
      <c r="G1062" s="7">
        <f>SUM(G1063+G1064+G1065+G1068)+G1070</f>
        <v>43669.8</v>
      </c>
      <c r="H1062" s="7">
        <f t="shared" ref="H1062" si="297">SUM(H1063+H1064+H1065+H1068)+H1070</f>
        <v>40652.6</v>
      </c>
      <c r="I1062" s="7">
        <f t="shared" si="289"/>
        <v>93.090877448488413</v>
      </c>
    </row>
    <row r="1063" spans="1:11" ht="31.5" x14ac:dyDescent="0.25">
      <c r="A1063" s="95" t="s">
        <v>40</v>
      </c>
      <c r="B1063" s="4"/>
      <c r="C1063" s="4" t="s">
        <v>86</v>
      </c>
      <c r="D1063" s="4" t="s">
        <v>32</v>
      </c>
      <c r="E1063" s="31" t="s">
        <v>274</v>
      </c>
      <c r="F1063" s="4" t="s">
        <v>69</v>
      </c>
      <c r="G1063" s="69">
        <v>18506.2</v>
      </c>
      <c r="H1063" s="69">
        <v>15489.1</v>
      </c>
      <c r="I1063" s="7">
        <f t="shared" si="289"/>
        <v>83.696815121418766</v>
      </c>
    </row>
    <row r="1064" spans="1:11" ht="31.5" x14ac:dyDescent="0.25">
      <c r="A1064" s="95" t="s">
        <v>188</v>
      </c>
      <c r="B1064" s="4"/>
      <c r="C1064" s="4" t="s">
        <v>86</v>
      </c>
      <c r="D1064" s="4" t="s">
        <v>32</v>
      </c>
      <c r="E1064" s="31" t="s">
        <v>274</v>
      </c>
      <c r="F1064" s="4" t="s">
        <v>95</v>
      </c>
      <c r="G1064" s="69">
        <v>19607.599999999999</v>
      </c>
      <c r="H1064" s="69">
        <v>19607.5</v>
      </c>
      <c r="I1064" s="7">
        <f t="shared" si="289"/>
        <v>99.999489993675923</v>
      </c>
    </row>
    <row r="1065" spans="1:11" hidden="1" x14ac:dyDescent="0.25">
      <c r="A1065" s="95" t="s">
        <v>684</v>
      </c>
      <c r="B1065" s="4"/>
      <c r="C1065" s="4" t="s">
        <v>86</v>
      </c>
      <c r="D1065" s="4" t="s">
        <v>32</v>
      </c>
      <c r="E1065" s="31" t="s">
        <v>685</v>
      </c>
      <c r="F1065" s="4"/>
      <c r="G1065" s="69">
        <f>G1066+G1067</f>
        <v>0</v>
      </c>
      <c r="H1065" s="69">
        <f>H1066+H1067</f>
        <v>0</v>
      </c>
      <c r="I1065" s="7" t="e">
        <f t="shared" si="289"/>
        <v>#DIV/0!</v>
      </c>
    </row>
    <row r="1066" spans="1:11" ht="31.5" hidden="1" x14ac:dyDescent="0.25">
      <c r="A1066" s="95" t="s">
        <v>40</v>
      </c>
      <c r="B1066" s="4"/>
      <c r="C1066" s="4" t="s">
        <v>86</v>
      </c>
      <c r="D1066" s="4" t="s">
        <v>32</v>
      </c>
      <c r="E1066" s="31" t="s">
        <v>685</v>
      </c>
      <c r="F1066" s="4" t="s">
        <v>69</v>
      </c>
      <c r="G1066" s="7"/>
      <c r="H1066" s="69"/>
      <c r="I1066" s="7" t="e">
        <f t="shared" si="289"/>
        <v>#DIV/0!</v>
      </c>
    </row>
    <row r="1067" spans="1:11" ht="31.5" hidden="1" x14ac:dyDescent="0.25">
      <c r="A1067" s="95" t="s">
        <v>188</v>
      </c>
      <c r="B1067" s="4"/>
      <c r="C1067" s="4" t="s">
        <v>86</v>
      </c>
      <c r="D1067" s="4" t="s">
        <v>32</v>
      </c>
      <c r="E1067" s="31" t="s">
        <v>685</v>
      </c>
      <c r="F1067" s="4" t="s">
        <v>95</v>
      </c>
      <c r="G1067" s="69"/>
      <c r="H1067" s="69"/>
      <c r="I1067" s="7" t="e">
        <f t="shared" si="289"/>
        <v>#DIV/0!</v>
      </c>
    </row>
    <row r="1068" spans="1:11" ht="31.5" x14ac:dyDescent="0.25">
      <c r="A1068" s="95" t="s">
        <v>492</v>
      </c>
      <c r="B1068" s="4"/>
      <c r="C1068" s="4" t="s">
        <v>86</v>
      </c>
      <c r="D1068" s="4" t="s">
        <v>32</v>
      </c>
      <c r="E1068" s="31" t="s">
        <v>835</v>
      </c>
      <c r="F1068" s="4"/>
      <c r="G1068" s="7">
        <f>G1069</f>
        <v>636</v>
      </c>
      <c r="H1068" s="7">
        <f>H1069</f>
        <v>636</v>
      </c>
      <c r="I1068" s="7">
        <f t="shared" si="289"/>
        <v>100</v>
      </c>
    </row>
    <row r="1069" spans="1:11" ht="31.5" x14ac:dyDescent="0.25">
      <c r="A1069" s="95" t="s">
        <v>40</v>
      </c>
      <c r="B1069" s="4"/>
      <c r="C1069" s="4" t="s">
        <v>86</v>
      </c>
      <c r="D1069" s="4" t="s">
        <v>32</v>
      </c>
      <c r="E1069" s="31" t="s">
        <v>835</v>
      </c>
      <c r="F1069" s="4" t="s">
        <v>69</v>
      </c>
      <c r="G1069" s="69">
        <v>636</v>
      </c>
      <c r="H1069" s="69">
        <v>636</v>
      </c>
      <c r="I1069" s="7">
        <f t="shared" si="289"/>
        <v>100</v>
      </c>
    </row>
    <row r="1070" spans="1:11" ht="31.5" x14ac:dyDescent="0.3">
      <c r="A1070" s="136" t="s">
        <v>910</v>
      </c>
      <c r="B1070" s="4"/>
      <c r="C1070" s="4" t="s">
        <v>86</v>
      </c>
      <c r="D1070" s="4" t="s">
        <v>32</v>
      </c>
      <c r="E1070" s="31" t="s">
        <v>907</v>
      </c>
      <c r="F1070" s="4"/>
      <c r="G1070" s="7">
        <f>SUM(G1071:G1072)</f>
        <v>4920</v>
      </c>
      <c r="H1070" s="7">
        <f t="shared" ref="H1070" si="298">SUM(H1071:H1072)</f>
        <v>4920</v>
      </c>
      <c r="I1070" s="7">
        <f t="shared" si="289"/>
        <v>100</v>
      </c>
      <c r="K1070" s="137"/>
    </row>
    <row r="1071" spans="1:11" ht="31.5" x14ac:dyDescent="0.25">
      <c r="A1071" s="132" t="s">
        <v>40</v>
      </c>
      <c r="B1071" s="4"/>
      <c r="C1071" s="4" t="s">
        <v>86</v>
      </c>
      <c r="D1071" s="4" t="s">
        <v>32</v>
      </c>
      <c r="E1071" s="31" t="s">
        <v>907</v>
      </c>
      <c r="F1071" s="4" t="s">
        <v>69</v>
      </c>
      <c r="G1071" s="7">
        <v>1518</v>
      </c>
      <c r="H1071" s="7">
        <v>1518</v>
      </c>
      <c r="I1071" s="7">
        <f t="shared" si="289"/>
        <v>100</v>
      </c>
    </row>
    <row r="1072" spans="1:11" ht="31.5" x14ac:dyDescent="0.25">
      <c r="A1072" s="132" t="s">
        <v>188</v>
      </c>
      <c r="B1072" s="4"/>
      <c r="C1072" s="4" t="s">
        <v>86</v>
      </c>
      <c r="D1072" s="4" t="s">
        <v>32</v>
      </c>
      <c r="E1072" s="31" t="s">
        <v>907</v>
      </c>
      <c r="F1072" s="4" t="s">
        <v>95</v>
      </c>
      <c r="G1072" s="7">
        <v>3402</v>
      </c>
      <c r="H1072" s="7">
        <v>3402</v>
      </c>
      <c r="I1072" s="7">
        <f t="shared" si="289"/>
        <v>100</v>
      </c>
    </row>
    <row r="1073" spans="1:9" x14ac:dyDescent="0.25">
      <c r="A1073" s="95" t="s">
        <v>216</v>
      </c>
      <c r="B1073" s="4"/>
      <c r="C1073" s="4" t="s">
        <v>86</v>
      </c>
      <c r="D1073" s="4" t="s">
        <v>32</v>
      </c>
      <c r="E1073" s="31" t="s">
        <v>494</v>
      </c>
      <c r="F1073" s="4"/>
      <c r="G1073" s="7">
        <f>SUM(G1074)</f>
        <v>438.7</v>
      </c>
      <c r="H1073" s="7">
        <f t="shared" ref="H1073:H1074" si="299">SUM(H1074)</f>
        <v>438.7</v>
      </c>
      <c r="I1073" s="7">
        <f t="shared" si="289"/>
        <v>100</v>
      </c>
    </row>
    <row r="1074" spans="1:9" ht="31.5" customHeight="1" x14ac:dyDescent="0.25">
      <c r="A1074" s="95" t="s">
        <v>492</v>
      </c>
      <c r="B1074" s="4"/>
      <c r="C1074" s="4" t="s">
        <v>86</v>
      </c>
      <c r="D1074" s="4" t="s">
        <v>32</v>
      </c>
      <c r="E1074" s="31" t="s">
        <v>836</v>
      </c>
      <c r="F1074" s="4"/>
      <c r="G1074" s="7">
        <f>SUM(G1075)</f>
        <v>438.7</v>
      </c>
      <c r="H1074" s="7">
        <f t="shared" si="299"/>
        <v>438.7</v>
      </c>
      <c r="I1074" s="7">
        <f t="shared" si="289"/>
        <v>100</v>
      </c>
    </row>
    <row r="1075" spans="1:9" ht="31.5" customHeight="1" x14ac:dyDescent="0.25">
      <c r="A1075" s="95" t="s">
        <v>188</v>
      </c>
      <c r="B1075" s="4"/>
      <c r="C1075" s="4" t="s">
        <v>86</v>
      </c>
      <c r="D1075" s="4" t="s">
        <v>32</v>
      </c>
      <c r="E1075" s="31" t="s">
        <v>836</v>
      </c>
      <c r="F1075" s="4" t="s">
        <v>95</v>
      </c>
      <c r="G1075" s="69">
        <v>438.7</v>
      </c>
      <c r="H1075" s="69">
        <v>438.7</v>
      </c>
      <c r="I1075" s="7">
        <f t="shared" si="289"/>
        <v>100</v>
      </c>
    </row>
    <row r="1076" spans="1:9" ht="31.5" x14ac:dyDescent="0.25">
      <c r="A1076" s="95" t="s">
        <v>423</v>
      </c>
      <c r="B1076" s="4"/>
      <c r="C1076" s="4" t="s">
        <v>86</v>
      </c>
      <c r="D1076" s="4" t="s">
        <v>32</v>
      </c>
      <c r="E1076" s="31" t="s">
        <v>11</v>
      </c>
      <c r="F1076" s="4"/>
      <c r="G1076" s="7">
        <f>G1077</f>
        <v>30</v>
      </c>
      <c r="H1076" s="7">
        <f t="shared" ref="H1076:H1078" si="300">H1077</f>
        <v>30</v>
      </c>
      <c r="I1076" s="7">
        <f t="shared" si="289"/>
        <v>100</v>
      </c>
    </row>
    <row r="1077" spans="1:9" x14ac:dyDescent="0.25">
      <c r="A1077" s="95" t="s">
        <v>664</v>
      </c>
      <c r="B1077" s="4"/>
      <c r="C1077" s="4" t="s">
        <v>86</v>
      </c>
      <c r="D1077" s="4" t="s">
        <v>32</v>
      </c>
      <c r="E1077" s="31" t="s">
        <v>49</v>
      </c>
      <c r="F1077" s="4"/>
      <c r="G1077" s="7">
        <f>G1078</f>
        <v>30</v>
      </c>
      <c r="H1077" s="7">
        <f t="shared" si="300"/>
        <v>30</v>
      </c>
      <c r="I1077" s="7">
        <f t="shared" si="289"/>
        <v>100</v>
      </c>
    </row>
    <row r="1078" spans="1:9" x14ac:dyDescent="0.25">
      <c r="A1078" s="95" t="s">
        <v>26</v>
      </c>
      <c r="B1078" s="4"/>
      <c r="C1078" s="4" t="s">
        <v>86</v>
      </c>
      <c r="D1078" s="4" t="s">
        <v>32</v>
      </c>
      <c r="E1078" s="22" t="s">
        <v>320</v>
      </c>
      <c r="F1078" s="22"/>
      <c r="G1078" s="7">
        <f>G1079</f>
        <v>30</v>
      </c>
      <c r="H1078" s="7">
        <f t="shared" si="300"/>
        <v>30</v>
      </c>
      <c r="I1078" s="7">
        <f t="shared" si="289"/>
        <v>100</v>
      </c>
    </row>
    <row r="1079" spans="1:9" x14ac:dyDescent="0.25">
      <c r="A1079" s="95" t="s">
        <v>28</v>
      </c>
      <c r="B1079" s="4"/>
      <c r="C1079" s="4" t="s">
        <v>86</v>
      </c>
      <c r="D1079" s="4" t="s">
        <v>32</v>
      </c>
      <c r="E1079" s="31" t="s">
        <v>321</v>
      </c>
      <c r="F1079" s="4"/>
      <c r="G1079" s="7">
        <f>G1081+G1080</f>
        <v>30</v>
      </c>
      <c r="H1079" s="7">
        <f>H1081+H1080</f>
        <v>30</v>
      </c>
      <c r="I1079" s="7">
        <f t="shared" si="289"/>
        <v>100</v>
      </c>
    </row>
    <row r="1080" spans="1:9" ht="31.5" hidden="1" x14ac:dyDescent="0.25">
      <c r="A1080" s="95" t="s">
        <v>40</v>
      </c>
      <c r="B1080" s="4"/>
      <c r="C1080" s="4" t="s">
        <v>86</v>
      </c>
      <c r="D1080" s="4" t="s">
        <v>32</v>
      </c>
      <c r="E1080" s="31" t="s">
        <v>321</v>
      </c>
      <c r="F1080" s="4" t="s">
        <v>69</v>
      </c>
      <c r="G1080" s="7"/>
      <c r="H1080" s="7"/>
      <c r="I1080" s="7" t="e">
        <f t="shared" si="289"/>
        <v>#DIV/0!</v>
      </c>
    </row>
    <row r="1081" spans="1:9" ht="31.5" x14ac:dyDescent="0.25">
      <c r="A1081" s="95" t="s">
        <v>188</v>
      </c>
      <c r="B1081" s="4"/>
      <c r="C1081" s="4" t="s">
        <v>86</v>
      </c>
      <c r="D1081" s="4" t="s">
        <v>32</v>
      </c>
      <c r="E1081" s="31" t="s">
        <v>321</v>
      </c>
      <c r="F1081" s="4" t="s">
        <v>95</v>
      </c>
      <c r="G1081" s="7">
        <v>30</v>
      </c>
      <c r="H1081" s="7">
        <v>30</v>
      </c>
      <c r="I1081" s="7">
        <f t="shared" si="289"/>
        <v>100</v>
      </c>
    </row>
    <row r="1082" spans="1:9" ht="31.5" hidden="1" x14ac:dyDescent="0.25">
      <c r="A1082" s="95" t="s">
        <v>633</v>
      </c>
      <c r="B1082" s="4"/>
      <c r="C1082" s="4" t="s">
        <v>86</v>
      </c>
      <c r="D1082" s="4" t="s">
        <v>32</v>
      </c>
      <c r="E1082" s="31" t="s">
        <v>554</v>
      </c>
      <c r="F1082" s="4"/>
      <c r="G1082" s="7">
        <f t="shared" ref="G1082:H1083" si="301">G1083</f>
        <v>0</v>
      </c>
      <c r="H1082" s="7">
        <f t="shared" si="301"/>
        <v>0</v>
      </c>
      <c r="I1082" s="7" t="e">
        <f t="shared" si="289"/>
        <v>#DIV/0!</v>
      </c>
    </row>
    <row r="1083" spans="1:9" hidden="1" x14ac:dyDescent="0.25">
      <c r="A1083" s="95" t="s">
        <v>26</v>
      </c>
      <c r="B1083" s="4"/>
      <c r="C1083" s="4" t="s">
        <v>86</v>
      </c>
      <c r="D1083" s="4" t="s">
        <v>32</v>
      </c>
      <c r="E1083" s="31" t="s">
        <v>555</v>
      </c>
      <c r="F1083" s="4"/>
      <c r="G1083" s="7">
        <f t="shared" si="301"/>
        <v>0</v>
      </c>
      <c r="H1083" s="7">
        <f t="shared" si="301"/>
        <v>0</v>
      </c>
      <c r="I1083" s="7" t="e">
        <f t="shared" si="289"/>
        <v>#DIV/0!</v>
      </c>
    </row>
    <row r="1084" spans="1:9" ht="31.5" hidden="1" x14ac:dyDescent="0.25">
      <c r="A1084" s="95" t="s">
        <v>40</v>
      </c>
      <c r="B1084" s="4"/>
      <c r="C1084" s="4" t="s">
        <v>86</v>
      </c>
      <c r="D1084" s="4" t="s">
        <v>32</v>
      </c>
      <c r="E1084" s="31" t="s">
        <v>555</v>
      </c>
      <c r="F1084" s="4" t="s">
        <v>69</v>
      </c>
      <c r="G1084" s="69"/>
      <c r="H1084" s="69"/>
      <c r="I1084" s="7" t="e">
        <f t="shared" si="289"/>
        <v>#DIV/0!</v>
      </c>
    </row>
    <row r="1085" spans="1:9" x14ac:dyDescent="0.25">
      <c r="A1085" s="95" t="s">
        <v>87</v>
      </c>
      <c r="B1085" s="4"/>
      <c r="C1085" s="4" t="s">
        <v>86</v>
      </c>
      <c r="D1085" s="4" t="s">
        <v>42</v>
      </c>
      <c r="E1085" s="4"/>
      <c r="F1085" s="4"/>
      <c r="G1085" s="7">
        <f>G1086</f>
        <v>223860.39999999997</v>
      </c>
      <c r="H1085" s="7">
        <f>H1086</f>
        <v>223478.19999999998</v>
      </c>
      <c r="I1085" s="7">
        <f t="shared" si="289"/>
        <v>99.82926859775111</v>
      </c>
    </row>
    <row r="1086" spans="1:9" ht="31.5" x14ac:dyDescent="0.25">
      <c r="A1086" s="95" t="s">
        <v>425</v>
      </c>
      <c r="B1086" s="4"/>
      <c r="C1086" s="4" t="s">
        <v>86</v>
      </c>
      <c r="D1086" s="4" t="s">
        <v>42</v>
      </c>
      <c r="E1086" s="47" t="s">
        <v>270</v>
      </c>
      <c r="F1086" s="4"/>
      <c r="G1086" s="7">
        <f>SUM(G1087)+G1113</f>
        <v>223860.39999999997</v>
      </c>
      <c r="H1086" s="7">
        <f>SUM(H1087)+H1113</f>
        <v>223478.19999999998</v>
      </c>
      <c r="I1086" s="7">
        <f t="shared" si="289"/>
        <v>99.82926859775111</v>
      </c>
    </row>
    <row r="1087" spans="1:9" ht="31.5" x14ac:dyDescent="0.25">
      <c r="A1087" s="95" t="s">
        <v>518</v>
      </c>
      <c r="B1087" s="4"/>
      <c r="C1087" s="4" t="s">
        <v>86</v>
      </c>
      <c r="D1087" s="4" t="s">
        <v>42</v>
      </c>
      <c r="E1087" s="31" t="s">
        <v>470</v>
      </c>
      <c r="F1087" s="4"/>
      <c r="G1087" s="7">
        <f>SUM(G1088+G1093)+G1104+G1107+G1109</f>
        <v>210766.29999999996</v>
      </c>
      <c r="H1087" s="7">
        <f t="shared" ref="H1087" si="302">SUM(H1088+H1093)+H1104+H1107+H1109</f>
        <v>210384.09999999998</v>
      </c>
      <c r="I1087" s="7">
        <f t="shared" si="289"/>
        <v>99.818661712047913</v>
      </c>
    </row>
    <row r="1088" spans="1:9" x14ac:dyDescent="0.25">
      <c r="A1088" s="95" t="s">
        <v>26</v>
      </c>
      <c r="B1088" s="4"/>
      <c r="C1088" s="4" t="s">
        <v>86</v>
      </c>
      <c r="D1088" s="4" t="s">
        <v>42</v>
      </c>
      <c r="E1088" s="114" t="s">
        <v>471</v>
      </c>
      <c r="F1088" s="4"/>
      <c r="G1088" s="7">
        <f>G1091+G1089</f>
        <v>5482.8</v>
      </c>
      <c r="H1088" s="7">
        <f t="shared" ref="H1088" si="303">H1091+H1089</f>
        <v>5482.8</v>
      </c>
      <c r="I1088" s="7">
        <f t="shared" si="289"/>
        <v>100</v>
      </c>
    </row>
    <row r="1089" spans="1:9" x14ac:dyDescent="0.25">
      <c r="A1089" s="107" t="s">
        <v>892</v>
      </c>
      <c r="B1089" s="4"/>
      <c r="C1089" s="4" t="s">
        <v>86</v>
      </c>
      <c r="D1089" s="4" t="s">
        <v>42</v>
      </c>
      <c r="E1089" s="114" t="s">
        <v>893</v>
      </c>
      <c r="F1089" s="22"/>
      <c r="G1089" s="7">
        <f>SUM(G1090)</f>
        <v>2300</v>
      </c>
      <c r="H1089" s="7">
        <f t="shared" ref="H1089" si="304">SUM(H1090)</f>
        <v>2300</v>
      </c>
      <c r="I1089" s="7">
        <f t="shared" si="289"/>
        <v>100</v>
      </c>
    </row>
    <row r="1090" spans="1:9" ht="31.5" x14ac:dyDescent="0.25">
      <c r="A1090" s="107" t="s">
        <v>188</v>
      </c>
      <c r="B1090" s="4"/>
      <c r="C1090" s="4" t="s">
        <v>86</v>
      </c>
      <c r="D1090" s="4" t="s">
        <v>42</v>
      </c>
      <c r="E1090" s="114" t="s">
        <v>893</v>
      </c>
      <c r="F1090" s="22">
        <v>600</v>
      </c>
      <c r="G1090" s="7">
        <v>2300</v>
      </c>
      <c r="H1090" s="7">
        <v>2300</v>
      </c>
      <c r="I1090" s="7">
        <f t="shared" si="289"/>
        <v>100</v>
      </c>
    </row>
    <row r="1091" spans="1:9" x14ac:dyDescent="0.25">
      <c r="A1091" s="95" t="s">
        <v>92</v>
      </c>
      <c r="B1091" s="4"/>
      <c r="C1091" s="4" t="s">
        <v>86</v>
      </c>
      <c r="D1091" s="4" t="s">
        <v>42</v>
      </c>
      <c r="E1091" s="115" t="s">
        <v>482</v>
      </c>
      <c r="F1091" s="4"/>
      <c r="G1091" s="7">
        <f t="shared" ref="G1091:H1091" si="305">G1092</f>
        <v>3182.8</v>
      </c>
      <c r="H1091" s="7">
        <f t="shared" si="305"/>
        <v>3182.8</v>
      </c>
      <c r="I1091" s="7">
        <f t="shared" si="289"/>
        <v>100</v>
      </c>
    </row>
    <row r="1092" spans="1:9" ht="31.5" x14ac:dyDescent="0.25">
      <c r="A1092" s="95" t="s">
        <v>188</v>
      </c>
      <c r="B1092" s="4"/>
      <c r="C1092" s="4" t="s">
        <v>86</v>
      </c>
      <c r="D1092" s="4" t="s">
        <v>42</v>
      </c>
      <c r="E1092" s="115" t="s">
        <v>482</v>
      </c>
      <c r="F1092" s="4" t="s">
        <v>95</v>
      </c>
      <c r="G1092" s="7">
        <v>3182.8</v>
      </c>
      <c r="H1092" s="7">
        <v>3182.8</v>
      </c>
      <c r="I1092" s="7">
        <f t="shared" ref="I1092:I1155" si="306">H1092/G1092*100</f>
        <v>100</v>
      </c>
    </row>
    <row r="1093" spans="1:9" ht="47.25" x14ac:dyDescent="0.25">
      <c r="A1093" s="95" t="s">
        <v>20</v>
      </c>
      <c r="B1093" s="4"/>
      <c r="C1093" s="4" t="s">
        <v>86</v>
      </c>
      <c r="D1093" s="4" t="s">
        <v>42</v>
      </c>
      <c r="E1093" s="6" t="s">
        <v>478</v>
      </c>
      <c r="F1093" s="4"/>
      <c r="G1093" s="7">
        <f>SUM(G1102)+G1094+G1096+G1100+G1098</f>
        <v>203877.8</v>
      </c>
      <c r="H1093" s="7">
        <f t="shared" ref="H1093" si="307">SUM(H1102)+H1094+H1096+H1100+H1098</f>
        <v>203795.19999999998</v>
      </c>
      <c r="I1093" s="7">
        <f t="shared" si="306"/>
        <v>99.95948553496261</v>
      </c>
    </row>
    <row r="1094" spans="1:9" ht="63" x14ac:dyDescent="0.25">
      <c r="A1094" s="95" t="s">
        <v>305</v>
      </c>
      <c r="B1094" s="4"/>
      <c r="C1094" s="4" t="s">
        <v>86</v>
      </c>
      <c r="D1094" s="4" t="s">
        <v>42</v>
      </c>
      <c r="E1094" s="47" t="s">
        <v>830</v>
      </c>
      <c r="F1094" s="4"/>
      <c r="G1094" s="7">
        <f>G1095</f>
        <v>22760.2</v>
      </c>
      <c r="H1094" s="7">
        <f t="shared" ref="H1094" si="308">H1095</f>
        <v>22760.2</v>
      </c>
      <c r="I1094" s="7">
        <f t="shared" si="306"/>
        <v>100</v>
      </c>
    </row>
    <row r="1095" spans="1:9" ht="31.5" x14ac:dyDescent="0.25">
      <c r="A1095" s="95" t="s">
        <v>94</v>
      </c>
      <c r="B1095" s="4"/>
      <c r="C1095" s="4" t="s">
        <v>86</v>
      </c>
      <c r="D1095" s="4" t="s">
        <v>42</v>
      </c>
      <c r="E1095" s="47" t="s">
        <v>830</v>
      </c>
      <c r="F1095" s="4" t="s">
        <v>95</v>
      </c>
      <c r="G1095" s="69">
        <v>22760.2</v>
      </c>
      <c r="H1095" s="69">
        <v>22760.2</v>
      </c>
      <c r="I1095" s="7">
        <f t="shared" si="306"/>
        <v>100</v>
      </c>
    </row>
    <row r="1096" spans="1:9" ht="94.5" x14ac:dyDescent="0.25">
      <c r="A1096" s="95" t="s">
        <v>735</v>
      </c>
      <c r="B1096" s="4"/>
      <c r="C1096" s="4" t="s">
        <v>86</v>
      </c>
      <c r="D1096" s="4" t="s">
        <v>42</v>
      </c>
      <c r="E1096" s="47" t="s">
        <v>839</v>
      </c>
      <c r="F1096" s="4"/>
      <c r="G1096" s="7">
        <f>SUM(G1097)</f>
        <v>16575.599999999999</v>
      </c>
      <c r="H1096" s="7">
        <f t="shared" ref="H1096" si="309">SUM(H1097)</f>
        <v>16507.8</v>
      </c>
      <c r="I1096" s="7">
        <f t="shared" si="306"/>
        <v>99.590965032939991</v>
      </c>
    </row>
    <row r="1097" spans="1:9" ht="31.5" x14ac:dyDescent="0.25">
      <c r="A1097" s="95" t="s">
        <v>94</v>
      </c>
      <c r="B1097" s="4"/>
      <c r="C1097" s="4" t="s">
        <v>86</v>
      </c>
      <c r="D1097" s="4" t="s">
        <v>42</v>
      </c>
      <c r="E1097" s="47" t="s">
        <v>839</v>
      </c>
      <c r="F1097" s="4" t="s">
        <v>95</v>
      </c>
      <c r="G1097" s="7">
        <v>16575.599999999999</v>
      </c>
      <c r="H1097" s="7">
        <v>16507.8</v>
      </c>
      <c r="I1097" s="7">
        <f t="shared" si="306"/>
        <v>99.590965032939991</v>
      </c>
    </row>
    <row r="1098" spans="1:9" ht="63" x14ac:dyDescent="0.25">
      <c r="A1098" s="95" t="s">
        <v>840</v>
      </c>
      <c r="B1098" s="4"/>
      <c r="C1098" s="4" t="s">
        <v>86</v>
      </c>
      <c r="D1098" s="4" t="s">
        <v>42</v>
      </c>
      <c r="E1098" s="47" t="s">
        <v>841</v>
      </c>
      <c r="F1098" s="4"/>
      <c r="G1098" s="7">
        <f>SUM(G1099)</f>
        <v>34048.400000000001</v>
      </c>
      <c r="H1098" s="7">
        <f t="shared" ref="H1098" si="310">SUM(H1099)</f>
        <v>34048.400000000001</v>
      </c>
      <c r="I1098" s="7">
        <f t="shared" si="306"/>
        <v>100</v>
      </c>
    </row>
    <row r="1099" spans="1:9" ht="31.5" x14ac:dyDescent="0.25">
      <c r="A1099" s="95" t="s">
        <v>188</v>
      </c>
      <c r="B1099" s="4"/>
      <c r="C1099" s="4" t="s">
        <v>86</v>
      </c>
      <c r="D1099" s="4" t="s">
        <v>42</v>
      </c>
      <c r="E1099" s="47" t="s">
        <v>841</v>
      </c>
      <c r="F1099" s="4" t="s">
        <v>95</v>
      </c>
      <c r="G1099" s="7">
        <v>34048.400000000001</v>
      </c>
      <c r="H1099" s="7">
        <v>34048.400000000001</v>
      </c>
      <c r="I1099" s="7">
        <f t="shared" si="306"/>
        <v>100</v>
      </c>
    </row>
    <row r="1100" spans="1:9" x14ac:dyDescent="0.25">
      <c r="A1100" s="95" t="s">
        <v>275</v>
      </c>
      <c r="B1100" s="4"/>
      <c r="C1100" s="4" t="s">
        <v>86</v>
      </c>
      <c r="D1100" s="4" t="s">
        <v>42</v>
      </c>
      <c r="E1100" s="22" t="s">
        <v>479</v>
      </c>
      <c r="F1100" s="4"/>
      <c r="G1100" s="7">
        <f>G1101</f>
        <v>9979.2999999999993</v>
      </c>
      <c r="H1100" s="7">
        <f t="shared" ref="H1100" si="311">H1101</f>
        <v>9964.5</v>
      </c>
      <c r="I1100" s="7">
        <f t="shared" si="306"/>
        <v>99.851693004519362</v>
      </c>
    </row>
    <row r="1101" spans="1:9" ht="31.5" x14ac:dyDescent="0.25">
      <c r="A1101" s="95" t="s">
        <v>188</v>
      </c>
      <c r="B1101" s="4"/>
      <c r="C1101" s="4" t="s">
        <v>86</v>
      </c>
      <c r="D1101" s="4" t="s">
        <v>42</v>
      </c>
      <c r="E1101" s="22" t="s">
        <v>479</v>
      </c>
      <c r="F1101" s="4" t="s">
        <v>95</v>
      </c>
      <c r="G1101" s="69">
        <v>9979.2999999999993</v>
      </c>
      <c r="H1101" s="69">
        <v>9964.5</v>
      </c>
      <c r="I1101" s="7">
        <f t="shared" si="306"/>
        <v>99.851693004519362</v>
      </c>
    </row>
    <row r="1102" spans="1:9" x14ac:dyDescent="0.25">
      <c r="A1102" s="95" t="s">
        <v>92</v>
      </c>
      <c r="B1102" s="4"/>
      <c r="C1102" s="4" t="s">
        <v>86</v>
      </c>
      <c r="D1102" s="4" t="s">
        <v>42</v>
      </c>
      <c r="E1102" s="6" t="s">
        <v>480</v>
      </c>
      <c r="F1102" s="4"/>
      <c r="G1102" s="7">
        <f>G1103</f>
        <v>120514.3</v>
      </c>
      <c r="H1102" s="7">
        <f>H1103</f>
        <v>120514.3</v>
      </c>
      <c r="I1102" s="7">
        <f t="shared" si="306"/>
        <v>100</v>
      </c>
    </row>
    <row r="1103" spans="1:9" ht="31.5" x14ac:dyDescent="0.25">
      <c r="A1103" s="95" t="s">
        <v>188</v>
      </c>
      <c r="B1103" s="4"/>
      <c r="C1103" s="4" t="s">
        <v>86</v>
      </c>
      <c r="D1103" s="4" t="s">
        <v>42</v>
      </c>
      <c r="E1103" s="6" t="s">
        <v>480</v>
      </c>
      <c r="F1103" s="4" t="s">
        <v>95</v>
      </c>
      <c r="G1103" s="7">
        <v>120514.3</v>
      </c>
      <c r="H1103" s="7">
        <v>120514.3</v>
      </c>
      <c r="I1103" s="7">
        <f t="shared" si="306"/>
        <v>100</v>
      </c>
    </row>
    <row r="1104" spans="1:9" x14ac:dyDescent="0.25">
      <c r="A1104" s="95" t="s">
        <v>272</v>
      </c>
      <c r="B1104" s="4"/>
      <c r="C1104" s="4" t="s">
        <v>86</v>
      </c>
      <c r="D1104" s="4" t="s">
        <v>42</v>
      </c>
      <c r="E1104" s="22" t="s">
        <v>531</v>
      </c>
      <c r="F1104" s="4"/>
      <c r="G1104" s="7">
        <f>SUM(G1105)</f>
        <v>200</v>
      </c>
      <c r="H1104" s="7">
        <f t="shared" ref="H1104:H1105" si="312">SUM(H1105)</f>
        <v>200</v>
      </c>
      <c r="I1104" s="7">
        <f t="shared" si="306"/>
        <v>100</v>
      </c>
    </row>
    <row r="1105" spans="1:9" x14ac:dyDescent="0.25">
      <c r="A1105" s="95" t="s">
        <v>276</v>
      </c>
      <c r="B1105" s="4"/>
      <c r="C1105" s="4" t="s">
        <v>86</v>
      </c>
      <c r="D1105" s="4" t="s">
        <v>42</v>
      </c>
      <c r="E1105" s="22" t="s">
        <v>538</v>
      </c>
      <c r="F1105" s="4"/>
      <c r="G1105" s="7">
        <f>SUM(G1106)</f>
        <v>200</v>
      </c>
      <c r="H1105" s="7">
        <f t="shared" si="312"/>
        <v>200</v>
      </c>
      <c r="I1105" s="7">
        <f t="shared" si="306"/>
        <v>100</v>
      </c>
    </row>
    <row r="1106" spans="1:9" ht="31.5" x14ac:dyDescent="0.25">
      <c r="A1106" s="95" t="s">
        <v>188</v>
      </c>
      <c r="B1106" s="4"/>
      <c r="C1106" s="4" t="s">
        <v>86</v>
      </c>
      <c r="D1106" s="4" t="s">
        <v>42</v>
      </c>
      <c r="E1106" s="22" t="s">
        <v>538</v>
      </c>
      <c r="F1106" s="4" t="s">
        <v>95</v>
      </c>
      <c r="G1106" s="7">
        <v>200</v>
      </c>
      <c r="H1106" s="7">
        <v>200</v>
      </c>
      <c r="I1106" s="7">
        <f t="shared" si="306"/>
        <v>100</v>
      </c>
    </row>
    <row r="1107" spans="1:9" ht="78.75" x14ac:dyDescent="0.25">
      <c r="A1107" s="95" t="s">
        <v>734</v>
      </c>
      <c r="B1107" s="4"/>
      <c r="C1107" s="4" t="s">
        <v>86</v>
      </c>
      <c r="D1107" s="4" t="s">
        <v>42</v>
      </c>
      <c r="E1107" s="22" t="s">
        <v>732</v>
      </c>
      <c r="F1107" s="4"/>
      <c r="G1107" s="7">
        <f>SUM(G1108)</f>
        <v>808.3</v>
      </c>
      <c r="H1107" s="7">
        <f t="shared" ref="H1107" si="313">SUM(H1108)</f>
        <v>508.7</v>
      </c>
      <c r="I1107" s="7">
        <f t="shared" si="306"/>
        <v>62.934554002226896</v>
      </c>
    </row>
    <row r="1108" spans="1:9" x14ac:dyDescent="0.25">
      <c r="A1108" s="95" t="s">
        <v>17</v>
      </c>
      <c r="B1108" s="4"/>
      <c r="C1108" s="4" t="s">
        <v>86</v>
      </c>
      <c r="D1108" s="4" t="s">
        <v>42</v>
      </c>
      <c r="E1108" s="22" t="s">
        <v>732</v>
      </c>
      <c r="F1108" s="4" t="s">
        <v>74</v>
      </c>
      <c r="G1108" s="7">
        <v>808.3</v>
      </c>
      <c r="H1108" s="7">
        <v>508.7</v>
      </c>
      <c r="I1108" s="7">
        <f t="shared" si="306"/>
        <v>62.934554002226896</v>
      </c>
    </row>
    <row r="1109" spans="1:9" x14ac:dyDescent="0.25">
      <c r="A1109" s="68" t="s">
        <v>687</v>
      </c>
      <c r="B1109" s="90"/>
      <c r="C1109" s="4" t="s">
        <v>86</v>
      </c>
      <c r="D1109" s="4" t="s">
        <v>42</v>
      </c>
      <c r="E1109" s="91" t="s">
        <v>688</v>
      </c>
      <c r="F1109" s="90"/>
      <c r="G1109" s="69">
        <f>G1110</f>
        <v>397.4</v>
      </c>
      <c r="H1109" s="69">
        <f>H1110</f>
        <v>397.4</v>
      </c>
      <c r="I1109" s="7">
        <f t="shared" si="306"/>
        <v>100</v>
      </c>
    </row>
    <row r="1110" spans="1:9" ht="78.75" x14ac:dyDescent="0.25">
      <c r="A1110" s="68" t="s">
        <v>843</v>
      </c>
      <c r="B1110" s="90"/>
      <c r="C1110" s="4" t="s">
        <v>86</v>
      </c>
      <c r="D1110" s="4" t="s">
        <v>42</v>
      </c>
      <c r="E1110" s="91" t="s">
        <v>842</v>
      </c>
      <c r="F1110" s="90"/>
      <c r="G1110" s="69">
        <f>SUM(G1111:G1112)</f>
        <v>397.4</v>
      </c>
      <c r="H1110" s="69">
        <f t="shared" ref="H1110" si="314">SUM(H1111:H1112)</f>
        <v>397.4</v>
      </c>
      <c r="I1110" s="7">
        <f t="shared" si="306"/>
        <v>100</v>
      </c>
    </row>
    <row r="1111" spans="1:9" ht="31.5" x14ac:dyDescent="0.25">
      <c r="A1111" s="146" t="s">
        <v>40</v>
      </c>
      <c r="B1111" s="90"/>
      <c r="C1111" s="4" t="s">
        <v>86</v>
      </c>
      <c r="D1111" s="4" t="s">
        <v>42</v>
      </c>
      <c r="E1111" s="91" t="s">
        <v>842</v>
      </c>
      <c r="F1111" s="4" t="s">
        <v>69</v>
      </c>
      <c r="G1111" s="69">
        <v>198.7</v>
      </c>
      <c r="H1111" s="69">
        <v>198.7</v>
      </c>
      <c r="I1111" s="7">
        <f t="shared" si="306"/>
        <v>100</v>
      </c>
    </row>
    <row r="1112" spans="1:9" ht="31.5" x14ac:dyDescent="0.25">
      <c r="A1112" s="146" t="s">
        <v>188</v>
      </c>
      <c r="B1112" s="90"/>
      <c r="C1112" s="4" t="s">
        <v>86</v>
      </c>
      <c r="D1112" s="4" t="s">
        <v>42</v>
      </c>
      <c r="E1112" s="91" t="s">
        <v>842</v>
      </c>
      <c r="F1112" s="90" t="s">
        <v>95</v>
      </c>
      <c r="G1112" s="69">
        <v>198.7</v>
      </c>
      <c r="H1112" s="69">
        <v>198.7</v>
      </c>
      <c r="I1112" s="7">
        <f t="shared" si="306"/>
        <v>100</v>
      </c>
    </row>
    <row r="1113" spans="1:9" ht="47.25" x14ac:dyDescent="0.25">
      <c r="A1113" s="95" t="s">
        <v>427</v>
      </c>
      <c r="B1113" s="4"/>
      <c r="C1113" s="4" t="s">
        <v>86</v>
      </c>
      <c r="D1113" s="4" t="s">
        <v>42</v>
      </c>
      <c r="E1113" s="31" t="s">
        <v>273</v>
      </c>
      <c r="F1113" s="4"/>
      <c r="G1113" s="7">
        <f>SUM(G1114)</f>
        <v>13094.1</v>
      </c>
      <c r="H1113" s="7">
        <f t="shared" ref="H1113" si="315">SUM(H1114)</f>
        <v>13094.1</v>
      </c>
      <c r="I1113" s="7">
        <f t="shared" si="306"/>
        <v>100</v>
      </c>
    </row>
    <row r="1114" spans="1:9" x14ac:dyDescent="0.25">
      <c r="A1114" s="95" t="s">
        <v>26</v>
      </c>
      <c r="B1114" s="4"/>
      <c r="C1114" s="4" t="s">
        <v>86</v>
      </c>
      <c r="D1114" s="4" t="s">
        <v>42</v>
      </c>
      <c r="E1114" s="31" t="s">
        <v>274</v>
      </c>
      <c r="F1114" s="4"/>
      <c r="G1114" s="7">
        <f>SUM(G1115)+G1116</f>
        <v>13094.1</v>
      </c>
      <c r="H1114" s="7">
        <f t="shared" ref="H1114" si="316">SUM(H1115)+H1116</f>
        <v>13094.1</v>
      </c>
      <c r="I1114" s="7">
        <f t="shared" si="306"/>
        <v>100</v>
      </c>
    </row>
    <row r="1115" spans="1:9" ht="31.5" x14ac:dyDescent="0.25">
      <c r="A1115" s="95" t="s">
        <v>188</v>
      </c>
      <c r="B1115" s="4"/>
      <c r="C1115" s="4" t="s">
        <v>86</v>
      </c>
      <c r="D1115" s="4" t="s">
        <v>42</v>
      </c>
      <c r="E1115" s="31" t="s">
        <v>274</v>
      </c>
      <c r="F1115" s="4" t="s">
        <v>95</v>
      </c>
      <c r="G1115" s="7">
        <v>12874.1</v>
      </c>
      <c r="H1115" s="7">
        <v>12874.1</v>
      </c>
      <c r="I1115" s="7">
        <f t="shared" si="306"/>
        <v>100</v>
      </c>
    </row>
    <row r="1116" spans="1:9" ht="31.5" x14ac:dyDescent="0.25">
      <c r="A1116" s="146" t="s">
        <v>910</v>
      </c>
      <c r="B1116" s="4"/>
      <c r="C1116" s="4" t="s">
        <v>86</v>
      </c>
      <c r="D1116" s="4" t="s">
        <v>42</v>
      </c>
      <c r="E1116" s="31" t="s">
        <v>907</v>
      </c>
      <c r="F1116" s="4"/>
      <c r="G1116" s="7">
        <f>SUM(G1117)</f>
        <v>220</v>
      </c>
      <c r="H1116" s="7">
        <f t="shared" ref="H1116" si="317">SUM(H1117)</f>
        <v>220</v>
      </c>
      <c r="I1116" s="7">
        <f t="shared" si="306"/>
        <v>100</v>
      </c>
    </row>
    <row r="1117" spans="1:9" ht="31.5" x14ac:dyDescent="0.25">
      <c r="A1117" s="146" t="s">
        <v>188</v>
      </c>
      <c r="B1117" s="4"/>
      <c r="C1117" s="4" t="s">
        <v>86</v>
      </c>
      <c r="D1117" s="4" t="s">
        <v>42</v>
      </c>
      <c r="E1117" s="31" t="s">
        <v>907</v>
      </c>
      <c r="F1117" s="4" t="s">
        <v>95</v>
      </c>
      <c r="G1117" s="7">
        <v>220</v>
      </c>
      <c r="H1117" s="7">
        <v>220</v>
      </c>
      <c r="I1117" s="7">
        <f t="shared" si="306"/>
        <v>100</v>
      </c>
    </row>
    <row r="1118" spans="1:9" hidden="1" x14ac:dyDescent="0.25">
      <c r="A1118" s="2" t="s">
        <v>529</v>
      </c>
      <c r="B1118" s="4"/>
      <c r="C1118" s="4" t="s">
        <v>86</v>
      </c>
      <c r="D1118" s="4" t="s">
        <v>136</v>
      </c>
      <c r="E1118" s="31"/>
      <c r="F1118" s="48"/>
      <c r="G1118" s="49">
        <f>SUM(G1119)</f>
        <v>0</v>
      </c>
      <c r="H1118" s="49">
        <f t="shared" ref="H1118:H1121" si="318">SUM(H1119)</f>
        <v>0</v>
      </c>
      <c r="I1118" s="7" t="e">
        <f t="shared" si="306"/>
        <v>#DIV/0!</v>
      </c>
    </row>
    <row r="1119" spans="1:9" ht="31.5" hidden="1" x14ac:dyDescent="0.25">
      <c r="A1119" s="95" t="s">
        <v>425</v>
      </c>
      <c r="B1119" s="4"/>
      <c r="C1119" s="4" t="s">
        <v>86</v>
      </c>
      <c r="D1119" s="4" t="s">
        <v>136</v>
      </c>
      <c r="E1119" s="31" t="s">
        <v>270</v>
      </c>
      <c r="F1119" s="48"/>
      <c r="G1119" s="49">
        <f>SUM(G1120)</f>
        <v>0</v>
      </c>
      <c r="H1119" s="49">
        <f t="shared" si="318"/>
        <v>0</v>
      </c>
      <c r="I1119" s="7" t="e">
        <f t="shared" si="306"/>
        <v>#DIV/0!</v>
      </c>
    </row>
    <row r="1120" spans="1:9" ht="47.25" hidden="1" x14ac:dyDescent="0.25">
      <c r="A1120" s="95" t="s">
        <v>634</v>
      </c>
      <c r="B1120" s="4"/>
      <c r="C1120" s="4" t="s">
        <v>86</v>
      </c>
      <c r="D1120" s="4" t="s">
        <v>136</v>
      </c>
      <c r="E1120" s="31" t="s">
        <v>284</v>
      </c>
      <c r="F1120" s="48"/>
      <c r="G1120" s="49">
        <f>SUM(G1121)+G1123</f>
        <v>0</v>
      </c>
      <c r="H1120" s="49">
        <f t="shared" ref="H1120" si="319">SUM(H1121)+H1123</f>
        <v>0</v>
      </c>
      <c r="I1120" s="7" t="e">
        <f t="shared" si="306"/>
        <v>#DIV/0!</v>
      </c>
    </row>
    <row r="1121" spans="1:9" ht="31.5" hidden="1" x14ac:dyDescent="0.25">
      <c r="A1121" s="32" t="s">
        <v>365</v>
      </c>
      <c r="B1121" s="4"/>
      <c r="C1121" s="4" t="s">
        <v>86</v>
      </c>
      <c r="D1121" s="4" t="s">
        <v>136</v>
      </c>
      <c r="E1121" s="31" t="s">
        <v>366</v>
      </c>
      <c r="F1121" s="48"/>
      <c r="G1121" s="49">
        <f>SUM(G1122)</f>
        <v>0</v>
      </c>
      <c r="H1121" s="49">
        <f t="shared" si="318"/>
        <v>0</v>
      </c>
      <c r="I1121" s="7" t="e">
        <f t="shared" si="306"/>
        <v>#DIV/0!</v>
      </c>
    </row>
    <row r="1122" spans="1:9" ht="31.5" hidden="1" x14ac:dyDescent="0.25">
      <c r="A1122" s="95" t="s">
        <v>40</v>
      </c>
      <c r="B1122" s="4"/>
      <c r="C1122" s="4" t="s">
        <v>86</v>
      </c>
      <c r="D1122" s="4" t="s">
        <v>136</v>
      </c>
      <c r="E1122" s="31" t="s">
        <v>366</v>
      </c>
      <c r="F1122" s="48" t="s">
        <v>69</v>
      </c>
      <c r="G1122" s="49"/>
      <c r="H1122" s="49"/>
      <c r="I1122" s="7" t="e">
        <f t="shared" si="306"/>
        <v>#DIV/0!</v>
      </c>
    </row>
    <row r="1123" spans="1:9" ht="31.5" hidden="1" x14ac:dyDescent="0.25">
      <c r="A1123" s="51" t="s">
        <v>33</v>
      </c>
      <c r="B1123" s="4"/>
      <c r="C1123" s="4" t="s">
        <v>86</v>
      </c>
      <c r="D1123" s="4" t="s">
        <v>136</v>
      </c>
      <c r="E1123" s="31" t="s">
        <v>285</v>
      </c>
      <c r="F1123" s="48"/>
      <c r="G1123" s="49">
        <f>SUM(G1124)</f>
        <v>0</v>
      </c>
      <c r="H1123" s="49">
        <f>SUM(H1124)</f>
        <v>0</v>
      </c>
      <c r="I1123" s="7" t="e">
        <f t="shared" si="306"/>
        <v>#DIV/0!</v>
      </c>
    </row>
    <row r="1124" spans="1:9" hidden="1" x14ac:dyDescent="0.25">
      <c r="A1124" s="33" t="s">
        <v>635</v>
      </c>
      <c r="B1124" s="4"/>
      <c r="C1124" s="4" t="s">
        <v>86</v>
      </c>
      <c r="D1124" s="4" t="s">
        <v>136</v>
      </c>
      <c r="E1124" s="31" t="s">
        <v>286</v>
      </c>
      <c r="F1124" s="48"/>
      <c r="G1124" s="49">
        <f>SUM(G1125)</f>
        <v>0</v>
      </c>
      <c r="H1124" s="49">
        <f t="shared" ref="H1124" si="320">SUM(H1125)</f>
        <v>0</v>
      </c>
      <c r="I1124" s="7" t="e">
        <f t="shared" si="306"/>
        <v>#DIV/0!</v>
      </c>
    </row>
    <row r="1125" spans="1:9" ht="31.5" hidden="1" x14ac:dyDescent="0.25">
      <c r="A1125" s="95" t="s">
        <v>40</v>
      </c>
      <c r="B1125" s="4"/>
      <c r="C1125" s="4" t="s">
        <v>86</v>
      </c>
      <c r="D1125" s="4" t="s">
        <v>136</v>
      </c>
      <c r="E1125" s="31" t="s">
        <v>286</v>
      </c>
      <c r="F1125" s="48" t="s">
        <v>69</v>
      </c>
      <c r="G1125" s="49"/>
      <c r="H1125" s="49"/>
      <c r="I1125" s="7" t="e">
        <f t="shared" si="306"/>
        <v>#DIV/0!</v>
      </c>
    </row>
    <row r="1126" spans="1:9" x14ac:dyDescent="0.25">
      <c r="A1126" s="95" t="s">
        <v>655</v>
      </c>
      <c r="B1126" s="4"/>
      <c r="C1126" s="4" t="s">
        <v>86</v>
      </c>
      <c r="D1126" s="4" t="s">
        <v>86</v>
      </c>
      <c r="E1126" s="4"/>
      <c r="F1126" s="4"/>
      <c r="G1126" s="7">
        <f>G1127+G1131+G1134</f>
        <v>5825.5</v>
      </c>
      <c r="H1126" s="7">
        <f>H1127+H1131+H1134</f>
        <v>5825.6</v>
      </c>
      <c r="I1126" s="7">
        <f t="shared" si="306"/>
        <v>100.00171659085058</v>
      </c>
    </row>
    <row r="1127" spans="1:9" ht="31.5" x14ac:dyDescent="0.25">
      <c r="A1127" s="95" t="s">
        <v>420</v>
      </c>
      <c r="B1127" s="96"/>
      <c r="C1127" s="96" t="s">
        <v>86</v>
      </c>
      <c r="D1127" s="96" t="s">
        <v>86</v>
      </c>
      <c r="E1127" s="96" t="s">
        <v>183</v>
      </c>
      <c r="F1127" s="96"/>
      <c r="G1127" s="9">
        <f>SUM(G1128)</f>
        <v>111</v>
      </c>
      <c r="H1127" s="9">
        <f t="shared" ref="H1127" si="321">SUM(H1128)</f>
        <v>111</v>
      </c>
      <c r="I1127" s="7">
        <f t="shared" si="306"/>
        <v>100</v>
      </c>
    </row>
    <row r="1128" spans="1:9" ht="31.5" x14ac:dyDescent="0.25">
      <c r="A1128" s="95" t="s">
        <v>572</v>
      </c>
      <c r="B1128" s="96"/>
      <c r="C1128" s="96" t="s">
        <v>86</v>
      </c>
      <c r="D1128" s="96" t="s">
        <v>86</v>
      </c>
      <c r="E1128" s="96" t="s">
        <v>570</v>
      </c>
      <c r="F1128" s="96"/>
      <c r="G1128" s="9">
        <f>SUM(G1129)</f>
        <v>111</v>
      </c>
      <c r="H1128" s="9">
        <f>SUM(H1129)</f>
        <v>111</v>
      </c>
      <c r="I1128" s="7">
        <f t="shared" si="306"/>
        <v>100</v>
      </c>
    </row>
    <row r="1129" spans="1:9" x14ac:dyDescent="0.25">
      <c r="A1129" s="95" t="s">
        <v>26</v>
      </c>
      <c r="B1129" s="96"/>
      <c r="C1129" s="96" t="s">
        <v>86</v>
      </c>
      <c r="D1129" s="96" t="s">
        <v>86</v>
      </c>
      <c r="E1129" s="96" t="s">
        <v>571</v>
      </c>
      <c r="F1129" s="96"/>
      <c r="G1129" s="9">
        <f>SUM(G1130)</f>
        <v>111</v>
      </c>
      <c r="H1129" s="9">
        <f t="shared" ref="H1129" si="322">SUM(H1130)</f>
        <v>111</v>
      </c>
      <c r="I1129" s="7">
        <f t="shared" si="306"/>
        <v>100</v>
      </c>
    </row>
    <row r="1130" spans="1:9" ht="31.5" x14ac:dyDescent="0.25">
      <c r="A1130" s="95" t="s">
        <v>40</v>
      </c>
      <c r="B1130" s="96"/>
      <c r="C1130" s="96" t="s">
        <v>86</v>
      </c>
      <c r="D1130" s="96" t="s">
        <v>86</v>
      </c>
      <c r="E1130" s="96" t="s">
        <v>571</v>
      </c>
      <c r="F1130" s="96" t="s">
        <v>69</v>
      </c>
      <c r="G1130" s="9">
        <v>111</v>
      </c>
      <c r="H1130" s="9">
        <v>111</v>
      </c>
      <c r="I1130" s="7">
        <f t="shared" si="306"/>
        <v>100</v>
      </c>
    </row>
    <row r="1131" spans="1:9" ht="47.25" x14ac:dyDescent="0.25">
      <c r="A1131" s="95" t="s">
        <v>421</v>
      </c>
      <c r="B1131" s="96"/>
      <c r="C1131" s="96" t="s">
        <v>86</v>
      </c>
      <c r="D1131" s="96" t="s">
        <v>86</v>
      </c>
      <c r="E1131" s="96" t="s">
        <v>277</v>
      </c>
      <c r="F1131" s="96"/>
      <c r="G1131" s="9">
        <f>G1132</f>
        <v>178.5</v>
      </c>
      <c r="H1131" s="9">
        <f>H1132</f>
        <v>178.5</v>
      </c>
      <c r="I1131" s="7">
        <f t="shared" si="306"/>
        <v>100</v>
      </c>
    </row>
    <row r="1132" spans="1:9" x14ac:dyDescent="0.25">
      <c r="A1132" s="95" t="s">
        <v>26</v>
      </c>
      <c r="B1132" s="96"/>
      <c r="C1132" s="96" t="s">
        <v>86</v>
      </c>
      <c r="D1132" s="96" t="s">
        <v>86</v>
      </c>
      <c r="E1132" s="96" t="s">
        <v>278</v>
      </c>
      <c r="F1132" s="96"/>
      <c r="G1132" s="9">
        <f>SUM(G1133)</f>
        <v>178.5</v>
      </c>
      <c r="H1132" s="9">
        <f>SUM(H1133)</f>
        <v>178.5</v>
      </c>
      <c r="I1132" s="7">
        <f t="shared" si="306"/>
        <v>100</v>
      </c>
    </row>
    <row r="1133" spans="1:9" ht="31.5" x14ac:dyDescent="0.25">
      <c r="A1133" s="95" t="s">
        <v>40</v>
      </c>
      <c r="B1133" s="96"/>
      <c r="C1133" s="96" t="s">
        <v>86</v>
      </c>
      <c r="D1133" s="96" t="s">
        <v>86</v>
      </c>
      <c r="E1133" s="96" t="s">
        <v>278</v>
      </c>
      <c r="F1133" s="96" t="s">
        <v>69</v>
      </c>
      <c r="G1133" s="9">
        <v>178.5</v>
      </c>
      <c r="H1133" s="9">
        <v>178.5</v>
      </c>
      <c r="I1133" s="7">
        <f t="shared" si="306"/>
        <v>100</v>
      </c>
    </row>
    <row r="1134" spans="1:9" ht="31.5" x14ac:dyDescent="0.25">
      <c r="A1134" s="95" t="s">
        <v>425</v>
      </c>
      <c r="B1134" s="96"/>
      <c r="C1134" s="96" t="s">
        <v>86</v>
      </c>
      <c r="D1134" s="96" t="s">
        <v>86</v>
      </c>
      <c r="E1134" s="31" t="s">
        <v>270</v>
      </c>
      <c r="F1134" s="96"/>
      <c r="G1134" s="9">
        <f>SUM(G1135)</f>
        <v>5536</v>
      </c>
      <c r="H1134" s="9">
        <f t="shared" ref="H1134" si="323">SUM(H1135)</f>
        <v>5536.1</v>
      </c>
      <c r="I1134" s="7">
        <f t="shared" si="306"/>
        <v>100.00180635838151</v>
      </c>
    </row>
    <row r="1135" spans="1:9" ht="31.5" x14ac:dyDescent="0.25">
      <c r="A1135" s="95" t="s">
        <v>362</v>
      </c>
      <c r="B1135" s="4"/>
      <c r="C1135" s="4" t="s">
        <v>86</v>
      </c>
      <c r="D1135" s="4" t="s">
        <v>86</v>
      </c>
      <c r="E1135" s="4" t="s">
        <v>280</v>
      </c>
      <c r="F1135" s="4"/>
      <c r="G1135" s="7">
        <f>G1136+G1146</f>
        <v>5536</v>
      </c>
      <c r="H1135" s="7">
        <f t="shared" ref="H1135" si="324">H1136+H1146</f>
        <v>5536.1</v>
      </c>
      <c r="I1135" s="7">
        <f t="shared" si="306"/>
        <v>100.00180635838151</v>
      </c>
    </row>
    <row r="1136" spans="1:9" x14ac:dyDescent="0.25">
      <c r="A1136" s="95" t="s">
        <v>26</v>
      </c>
      <c r="B1136" s="4"/>
      <c r="C1136" s="4" t="s">
        <v>86</v>
      </c>
      <c r="D1136" s="4" t="s">
        <v>86</v>
      </c>
      <c r="E1136" s="4" t="s">
        <v>281</v>
      </c>
      <c r="F1136" s="4"/>
      <c r="G1136" s="7">
        <f>G1142+G1137</f>
        <v>5088</v>
      </c>
      <c r="H1136" s="7">
        <f>H1142+H1137</f>
        <v>5088.1000000000004</v>
      </c>
      <c r="I1136" s="7">
        <f t="shared" si="306"/>
        <v>100.00196540880503</v>
      </c>
    </row>
    <row r="1137" spans="1:9" x14ac:dyDescent="0.25">
      <c r="A1137" s="95" t="s">
        <v>346</v>
      </c>
      <c r="B1137" s="4"/>
      <c r="C1137" s="4" t="s">
        <v>86</v>
      </c>
      <c r="D1137" s="4" t="s">
        <v>86</v>
      </c>
      <c r="E1137" s="6" t="s">
        <v>347</v>
      </c>
      <c r="F1137" s="4"/>
      <c r="G1137" s="7">
        <f>G1139+G1140+G1138+G1141</f>
        <v>1000</v>
      </c>
      <c r="H1137" s="7">
        <f>H1139+H1140+H1138+H1141</f>
        <v>1000</v>
      </c>
      <c r="I1137" s="7">
        <f t="shared" si="306"/>
        <v>100</v>
      </c>
    </row>
    <row r="1138" spans="1:9" ht="47.25" hidden="1" x14ac:dyDescent="0.25">
      <c r="A1138" s="2" t="s">
        <v>39</v>
      </c>
      <c r="B1138" s="4"/>
      <c r="C1138" s="4" t="s">
        <v>86</v>
      </c>
      <c r="D1138" s="4" t="s">
        <v>86</v>
      </c>
      <c r="E1138" s="6" t="s">
        <v>347</v>
      </c>
      <c r="F1138" s="4" t="s">
        <v>67</v>
      </c>
      <c r="G1138" s="7"/>
      <c r="H1138" s="7"/>
      <c r="I1138" s="7" t="e">
        <f t="shared" si="306"/>
        <v>#DIV/0!</v>
      </c>
    </row>
    <row r="1139" spans="1:9" ht="31.5" x14ac:dyDescent="0.25">
      <c r="A1139" s="95" t="s">
        <v>40</v>
      </c>
      <c r="B1139" s="4"/>
      <c r="C1139" s="4" t="s">
        <v>86</v>
      </c>
      <c r="D1139" s="4" t="s">
        <v>86</v>
      </c>
      <c r="E1139" s="6" t="s">
        <v>347</v>
      </c>
      <c r="F1139" s="4" t="s">
        <v>69</v>
      </c>
      <c r="G1139" s="7">
        <v>949</v>
      </c>
      <c r="H1139" s="7">
        <v>949</v>
      </c>
      <c r="I1139" s="7">
        <f t="shared" si="306"/>
        <v>100</v>
      </c>
    </row>
    <row r="1140" spans="1:9" x14ac:dyDescent="0.25">
      <c r="A1140" s="95" t="s">
        <v>31</v>
      </c>
      <c r="B1140" s="4"/>
      <c r="C1140" s="4" t="s">
        <v>86</v>
      </c>
      <c r="D1140" s="4" t="s">
        <v>86</v>
      </c>
      <c r="E1140" s="6" t="s">
        <v>347</v>
      </c>
      <c r="F1140" s="4" t="s">
        <v>77</v>
      </c>
      <c r="G1140" s="7">
        <v>51</v>
      </c>
      <c r="H1140" s="7">
        <v>51</v>
      </c>
      <c r="I1140" s="7">
        <f t="shared" si="306"/>
        <v>100</v>
      </c>
    </row>
    <row r="1141" spans="1:9" ht="31.5" hidden="1" x14ac:dyDescent="0.25">
      <c r="A1141" s="95" t="s">
        <v>188</v>
      </c>
      <c r="B1141" s="4"/>
      <c r="C1141" s="4" t="s">
        <v>86</v>
      </c>
      <c r="D1141" s="4" t="s">
        <v>86</v>
      </c>
      <c r="E1141" s="6" t="s">
        <v>347</v>
      </c>
      <c r="F1141" s="4" t="s">
        <v>95</v>
      </c>
      <c r="G1141" s="7">
        <v>0</v>
      </c>
      <c r="H1141" s="7">
        <v>0</v>
      </c>
      <c r="I1141" s="7" t="e">
        <f t="shared" si="306"/>
        <v>#DIV/0!</v>
      </c>
    </row>
    <row r="1142" spans="1:9" ht="31.5" x14ac:dyDescent="0.25">
      <c r="A1142" s="95" t="s">
        <v>282</v>
      </c>
      <c r="B1142" s="31"/>
      <c r="C1142" s="4" t="s">
        <v>86</v>
      </c>
      <c r="D1142" s="4" t="s">
        <v>86</v>
      </c>
      <c r="E1142" s="4" t="s">
        <v>283</v>
      </c>
      <c r="F1142" s="4"/>
      <c r="G1142" s="7">
        <f>SUM(G1143:G1145)</f>
        <v>4088</v>
      </c>
      <c r="H1142" s="7">
        <f>SUM(H1143:H1145)</f>
        <v>4088.1</v>
      </c>
      <c r="I1142" s="7">
        <f t="shared" si="306"/>
        <v>100.00244618395304</v>
      </c>
    </row>
    <row r="1143" spans="1:9" ht="47.25" x14ac:dyDescent="0.25">
      <c r="A1143" s="2" t="s">
        <v>39</v>
      </c>
      <c r="B1143" s="31"/>
      <c r="C1143" s="4" t="s">
        <v>86</v>
      </c>
      <c r="D1143" s="4" t="s">
        <v>86</v>
      </c>
      <c r="E1143" s="4" t="s">
        <v>283</v>
      </c>
      <c r="F1143" s="4" t="s">
        <v>67</v>
      </c>
      <c r="G1143" s="7">
        <v>1182.8</v>
      </c>
      <c r="H1143" s="7">
        <v>1182.8</v>
      </c>
      <c r="I1143" s="7">
        <f t="shared" si="306"/>
        <v>100</v>
      </c>
    </row>
    <row r="1144" spans="1:9" ht="31.5" x14ac:dyDescent="0.25">
      <c r="A1144" s="95" t="s">
        <v>40</v>
      </c>
      <c r="B1144" s="31"/>
      <c r="C1144" s="4" t="s">
        <v>86</v>
      </c>
      <c r="D1144" s="4" t="s">
        <v>86</v>
      </c>
      <c r="E1144" s="4" t="s">
        <v>283</v>
      </c>
      <c r="F1144" s="4" t="s">
        <v>69</v>
      </c>
      <c r="G1144" s="7">
        <v>298.60000000000002</v>
      </c>
      <c r="H1144" s="7">
        <v>298.7</v>
      </c>
      <c r="I1144" s="7">
        <f t="shared" si="306"/>
        <v>100.03348961821834</v>
      </c>
    </row>
    <row r="1145" spans="1:9" ht="31.5" x14ac:dyDescent="0.25">
      <c r="A1145" s="95" t="s">
        <v>188</v>
      </c>
      <c r="B1145" s="31"/>
      <c r="C1145" s="4" t="s">
        <v>86</v>
      </c>
      <c r="D1145" s="4" t="s">
        <v>86</v>
      </c>
      <c r="E1145" s="4" t="s">
        <v>283</v>
      </c>
      <c r="F1145" s="4" t="s">
        <v>95</v>
      </c>
      <c r="G1145" s="7">
        <v>2606.6</v>
      </c>
      <c r="H1145" s="7">
        <v>2606.6</v>
      </c>
      <c r="I1145" s="7">
        <f t="shared" si="306"/>
        <v>100</v>
      </c>
    </row>
    <row r="1146" spans="1:9" x14ac:dyDescent="0.25">
      <c r="A1146" s="95" t="s">
        <v>524</v>
      </c>
      <c r="B1146" s="4"/>
      <c r="C1146" s="4" t="s">
        <v>86</v>
      </c>
      <c r="D1146" s="4" t="s">
        <v>86</v>
      </c>
      <c r="E1146" s="4" t="s">
        <v>522</v>
      </c>
      <c r="F1146" s="4"/>
      <c r="G1146" s="7">
        <f>G1147</f>
        <v>448</v>
      </c>
      <c r="H1146" s="7">
        <f>H1147</f>
        <v>448</v>
      </c>
      <c r="I1146" s="7">
        <f t="shared" si="306"/>
        <v>100</v>
      </c>
    </row>
    <row r="1147" spans="1:9" x14ac:dyDescent="0.25">
      <c r="A1147" s="95" t="s">
        <v>844</v>
      </c>
      <c r="B1147" s="4"/>
      <c r="C1147" s="4" t="s">
        <v>86</v>
      </c>
      <c r="D1147" s="4" t="s">
        <v>86</v>
      </c>
      <c r="E1147" s="4" t="s">
        <v>523</v>
      </c>
      <c r="F1147" s="4"/>
      <c r="G1147" s="7">
        <f>G1148+G1149+G1150</f>
        <v>448</v>
      </c>
      <c r="H1147" s="7">
        <f>H1148+H1149+H1150</f>
        <v>448</v>
      </c>
      <c r="I1147" s="7">
        <f t="shared" si="306"/>
        <v>100</v>
      </c>
    </row>
    <row r="1148" spans="1:9" ht="47.25" hidden="1" x14ac:dyDescent="0.25">
      <c r="A1148" s="2" t="s">
        <v>39</v>
      </c>
      <c r="B1148" s="4"/>
      <c r="C1148" s="4" t="s">
        <v>86</v>
      </c>
      <c r="D1148" s="4" t="s">
        <v>86</v>
      </c>
      <c r="E1148" s="4" t="s">
        <v>380</v>
      </c>
      <c r="F1148" s="4" t="s">
        <v>67</v>
      </c>
      <c r="G1148" s="7"/>
      <c r="H1148" s="7"/>
      <c r="I1148" s="7" t="e">
        <f t="shared" si="306"/>
        <v>#DIV/0!</v>
      </c>
    </row>
    <row r="1149" spans="1:9" ht="31.5" x14ac:dyDescent="0.25">
      <c r="A1149" s="95" t="s">
        <v>40</v>
      </c>
      <c r="B1149" s="4"/>
      <c r="C1149" s="4" t="s">
        <v>86</v>
      </c>
      <c r="D1149" s="4" t="s">
        <v>86</v>
      </c>
      <c r="E1149" s="4" t="s">
        <v>523</v>
      </c>
      <c r="F1149" s="4" t="s">
        <v>69</v>
      </c>
      <c r="G1149" s="7">
        <v>362.9</v>
      </c>
      <c r="H1149" s="7">
        <v>362.9</v>
      </c>
      <c r="I1149" s="7">
        <f t="shared" si="306"/>
        <v>100</v>
      </c>
    </row>
    <row r="1150" spans="1:9" x14ac:dyDescent="0.25">
      <c r="A1150" s="95" t="s">
        <v>31</v>
      </c>
      <c r="B1150" s="4"/>
      <c r="C1150" s="4" t="s">
        <v>86</v>
      </c>
      <c r="D1150" s="4" t="s">
        <v>86</v>
      </c>
      <c r="E1150" s="4" t="s">
        <v>523</v>
      </c>
      <c r="F1150" s="4" t="s">
        <v>77</v>
      </c>
      <c r="G1150" s="7">
        <v>85.1</v>
      </c>
      <c r="H1150" s="7">
        <v>85.1</v>
      </c>
      <c r="I1150" s="7">
        <f t="shared" si="306"/>
        <v>100</v>
      </c>
    </row>
    <row r="1151" spans="1:9" x14ac:dyDescent="0.25">
      <c r="A1151" s="95" t="s">
        <v>149</v>
      </c>
      <c r="B1151" s="31"/>
      <c r="C1151" s="4" t="s">
        <v>86</v>
      </c>
      <c r="D1151" s="4" t="s">
        <v>139</v>
      </c>
      <c r="E1151" s="31"/>
      <c r="F1151" s="31"/>
      <c r="G1151" s="9">
        <f>G1152+G1213</f>
        <v>156133.20000000001</v>
      </c>
      <c r="H1151" s="9">
        <f t="shared" ref="H1151" si="325">H1152+H1213</f>
        <v>155853.9</v>
      </c>
      <c r="I1151" s="7">
        <f t="shared" si="306"/>
        <v>99.821114279346091</v>
      </c>
    </row>
    <row r="1152" spans="1:9" ht="31.5" x14ac:dyDescent="0.25">
      <c r="A1152" s="95" t="s">
        <v>425</v>
      </c>
      <c r="B1152" s="96"/>
      <c r="C1152" s="96" t="s">
        <v>86</v>
      </c>
      <c r="D1152" s="96" t="s">
        <v>139</v>
      </c>
      <c r="E1152" s="31" t="s">
        <v>270</v>
      </c>
      <c r="F1152" s="31"/>
      <c r="G1152" s="9">
        <f>SUM(G1153)+G1187+G1190+G1183</f>
        <v>156063.20000000001</v>
      </c>
      <c r="H1152" s="9">
        <f>SUM(H1153)+H1187+H1190+H1183</f>
        <v>155783.9</v>
      </c>
      <c r="I1152" s="7">
        <f t="shared" si="306"/>
        <v>99.821034042618621</v>
      </c>
    </row>
    <row r="1153" spans="1:9" ht="31.5" x14ac:dyDescent="0.25">
      <c r="A1153" s="95" t="s">
        <v>518</v>
      </c>
      <c r="B1153" s="96"/>
      <c r="C1153" s="96" t="s">
        <v>86</v>
      </c>
      <c r="D1153" s="96" t="s">
        <v>139</v>
      </c>
      <c r="E1153" s="116" t="s">
        <v>470</v>
      </c>
      <c r="F1153" s="116"/>
      <c r="G1153" s="9">
        <f>SUM(G1154)+G1175</f>
        <v>48122.400000000001</v>
      </c>
      <c r="H1153" s="9">
        <f t="shared" ref="H1153" si="326">SUM(H1154)+H1175</f>
        <v>47907.899999999994</v>
      </c>
      <c r="I1153" s="7">
        <f t="shared" si="306"/>
        <v>99.554261632836244</v>
      </c>
    </row>
    <row r="1154" spans="1:9" x14ac:dyDescent="0.25">
      <c r="A1154" s="95" t="s">
        <v>26</v>
      </c>
      <c r="B1154" s="4"/>
      <c r="C1154" s="4" t="s">
        <v>86</v>
      </c>
      <c r="D1154" s="4" t="s">
        <v>139</v>
      </c>
      <c r="E1154" s="114" t="s">
        <v>471</v>
      </c>
      <c r="F1154" s="117"/>
      <c r="G1154" s="7">
        <f>G1167+G1161+G1164+G1158+G1169+G1173+G1155</f>
        <v>31430.2</v>
      </c>
      <c r="H1154" s="7">
        <f t="shared" ref="H1154" si="327">H1167+H1161+H1164+H1158+H1169+H1173+H1155</f>
        <v>31427.8</v>
      </c>
      <c r="I1154" s="7">
        <f t="shared" si="306"/>
        <v>99.992364032045614</v>
      </c>
    </row>
    <row r="1155" spans="1:9" x14ac:dyDescent="0.25">
      <c r="A1155" s="107" t="s">
        <v>892</v>
      </c>
      <c r="B1155" s="4"/>
      <c r="C1155" s="4" t="s">
        <v>86</v>
      </c>
      <c r="D1155" s="4" t="s">
        <v>139</v>
      </c>
      <c r="E1155" s="114" t="s">
        <v>893</v>
      </c>
      <c r="F1155" s="117"/>
      <c r="G1155" s="7">
        <f>SUM(G1156)+G1157</f>
        <v>2343.1999999999998</v>
      </c>
      <c r="H1155" s="7">
        <f t="shared" ref="H1155" si="328">SUM(H1156)+H1157</f>
        <v>2343.1999999999998</v>
      </c>
      <c r="I1155" s="7">
        <f t="shared" si="306"/>
        <v>100</v>
      </c>
    </row>
    <row r="1156" spans="1:9" ht="31.5" x14ac:dyDescent="0.25">
      <c r="A1156" s="107" t="s">
        <v>40</v>
      </c>
      <c r="B1156" s="4"/>
      <c r="C1156" s="4" t="s">
        <v>86</v>
      </c>
      <c r="D1156" s="4" t="s">
        <v>139</v>
      </c>
      <c r="E1156" s="114" t="s">
        <v>893</v>
      </c>
      <c r="F1156" s="117">
        <v>200</v>
      </c>
      <c r="G1156" s="7">
        <v>2033.2</v>
      </c>
      <c r="H1156" s="7">
        <v>2033.2</v>
      </c>
      <c r="I1156" s="7">
        <f t="shared" ref="I1156:I1219" si="329">H1156/G1156*100</f>
        <v>100</v>
      </c>
    </row>
    <row r="1157" spans="1:9" x14ac:dyDescent="0.25">
      <c r="A1157" s="125" t="s">
        <v>31</v>
      </c>
      <c r="B1157" s="4"/>
      <c r="C1157" s="4" t="s">
        <v>86</v>
      </c>
      <c r="D1157" s="4" t="s">
        <v>139</v>
      </c>
      <c r="E1157" s="114" t="s">
        <v>893</v>
      </c>
      <c r="F1157" s="117">
        <v>300</v>
      </c>
      <c r="G1157" s="7">
        <v>310</v>
      </c>
      <c r="H1157" s="7">
        <v>310</v>
      </c>
      <c r="I1157" s="7">
        <f t="shared" si="329"/>
        <v>100</v>
      </c>
    </row>
    <row r="1158" spans="1:9" x14ac:dyDescent="0.25">
      <c r="A1158" s="33" t="s">
        <v>618</v>
      </c>
      <c r="B1158" s="4"/>
      <c r="C1158" s="4" t="s">
        <v>86</v>
      </c>
      <c r="D1158" s="96" t="s">
        <v>139</v>
      </c>
      <c r="E1158" s="104" t="s">
        <v>496</v>
      </c>
      <c r="F1158" s="118"/>
      <c r="G1158" s="9">
        <f>SUM(G1159:G1160)</f>
        <v>3622.3</v>
      </c>
      <c r="H1158" s="9">
        <f>SUM(H1159:H1160)</f>
        <v>3659.6000000000004</v>
      </c>
      <c r="I1158" s="7">
        <f t="shared" si="329"/>
        <v>101.02973249040666</v>
      </c>
    </row>
    <row r="1159" spans="1:9" ht="31.5" x14ac:dyDescent="0.25">
      <c r="A1159" s="95" t="s">
        <v>40</v>
      </c>
      <c r="B1159" s="96"/>
      <c r="C1159" s="96" t="s">
        <v>86</v>
      </c>
      <c r="D1159" s="96" t="s">
        <v>139</v>
      </c>
      <c r="E1159" s="4" t="s">
        <v>496</v>
      </c>
      <c r="F1159" s="96" t="s">
        <v>69</v>
      </c>
      <c r="G1159" s="69">
        <v>895.9</v>
      </c>
      <c r="H1159" s="69">
        <v>933.2</v>
      </c>
      <c r="I1159" s="7">
        <f t="shared" si="329"/>
        <v>104.16341109498828</v>
      </c>
    </row>
    <row r="1160" spans="1:9" ht="31.5" x14ac:dyDescent="0.25">
      <c r="A1160" s="95" t="s">
        <v>188</v>
      </c>
      <c r="B1160" s="96"/>
      <c r="C1160" s="4" t="s">
        <v>86</v>
      </c>
      <c r="D1160" s="96" t="s">
        <v>139</v>
      </c>
      <c r="E1160" s="4" t="s">
        <v>496</v>
      </c>
      <c r="F1160" s="96" t="s">
        <v>95</v>
      </c>
      <c r="G1160" s="9">
        <v>2726.4</v>
      </c>
      <c r="H1160" s="9">
        <v>2726.4</v>
      </c>
      <c r="I1160" s="7">
        <f t="shared" si="329"/>
        <v>100</v>
      </c>
    </row>
    <row r="1161" spans="1:9" hidden="1" x14ac:dyDescent="0.25">
      <c r="A1161" s="95" t="s">
        <v>271</v>
      </c>
      <c r="B1161" s="4"/>
      <c r="C1161" s="4" t="s">
        <v>86</v>
      </c>
      <c r="D1161" s="4" t="s">
        <v>139</v>
      </c>
      <c r="E1161" s="6" t="s">
        <v>472</v>
      </c>
      <c r="F1161" s="22"/>
      <c r="G1161" s="7">
        <f>SUM(G1162:G1163)</f>
        <v>0</v>
      </c>
      <c r="H1161" s="7">
        <f t="shared" ref="H1161" si="330">SUM(H1162:H1163)</f>
        <v>0</v>
      </c>
      <c r="I1161" s="7" t="e">
        <f t="shared" si="329"/>
        <v>#DIV/0!</v>
      </c>
    </row>
    <row r="1162" spans="1:9" ht="31.5" hidden="1" x14ac:dyDescent="0.25">
      <c r="A1162" s="95" t="s">
        <v>40</v>
      </c>
      <c r="B1162" s="4"/>
      <c r="C1162" s="4" t="s">
        <v>86</v>
      </c>
      <c r="D1162" s="4" t="s">
        <v>139</v>
      </c>
      <c r="E1162" s="6" t="s">
        <v>472</v>
      </c>
      <c r="F1162" s="22">
        <v>200</v>
      </c>
      <c r="G1162" s="7"/>
      <c r="H1162" s="7"/>
      <c r="I1162" s="7" t="e">
        <f t="shared" si="329"/>
        <v>#DIV/0!</v>
      </c>
    </row>
    <row r="1163" spans="1:9" hidden="1" x14ac:dyDescent="0.25">
      <c r="A1163" s="95" t="s">
        <v>31</v>
      </c>
      <c r="B1163" s="4"/>
      <c r="C1163" s="4" t="s">
        <v>86</v>
      </c>
      <c r="D1163" s="4" t="s">
        <v>139</v>
      </c>
      <c r="E1163" s="6" t="s">
        <v>472</v>
      </c>
      <c r="F1163" s="22">
        <v>300</v>
      </c>
      <c r="G1163" s="7"/>
      <c r="H1163" s="7"/>
      <c r="I1163" s="7" t="e">
        <f t="shared" si="329"/>
        <v>#DIV/0!</v>
      </c>
    </row>
    <row r="1164" spans="1:9" hidden="1" x14ac:dyDescent="0.25">
      <c r="A1164" s="95" t="s">
        <v>275</v>
      </c>
      <c r="B1164" s="4"/>
      <c r="C1164" s="4" t="s">
        <v>86</v>
      </c>
      <c r="D1164" s="4" t="s">
        <v>139</v>
      </c>
      <c r="E1164" s="6" t="s">
        <v>481</v>
      </c>
      <c r="F1164" s="22"/>
      <c r="G1164" s="7">
        <f>SUM(G1165:G1166)</f>
        <v>0</v>
      </c>
      <c r="H1164" s="7">
        <f t="shared" ref="H1164" si="331">SUM(H1165:H1166)</f>
        <v>0</v>
      </c>
      <c r="I1164" s="7" t="e">
        <f t="shared" si="329"/>
        <v>#DIV/0!</v>
      </c>
    </row>
    <row r="1165" spans="1:9" ht="31.5" hidden="1" x14ac:dyDescent="0.25">
      <c r="A1165" s="95" t="s">
        <v>40</v>
      </c>
      <c r="B1165" s="4"/>
      <c r="C1165" s="4" t="s">
        <v>86</v>
      </c>
      <c r="D1165" s="4" t="s">
        <v>139</v>
      </c>
      <c r="E1165" s="6" t="s">
        <v>481</v>
      </c>
      <c r="F1165" s="22">
        <v>200</v>
      </c>
      <c r="G1165" s="7"/>
      <c r="H1165" s="7"/>
      <c r="I1165" s="7" t="e">
        <f t="shared" si="329"/>
        <v>#DIV/0!</v>
      </c>
    </row>
    <row r="1166" spans="1:9" hidden="1" x14ac:dyDescent="0.25">
      <c r="A1166" s="95" t="s">
        <v>31</v>
      </c>
      <c r="B1166" s="4"/>
      <c r="C1166" s="4" t="s">
        <v>86</v>
      </c>
      <c r="D1166" s="4" t="s">
        <v>139</v>
      </c>
      <c r="E1166" s="6" t="s">
        <v>481</v>
      </c>
      <c r="F1166" s="22">
        <v>300</v>
      </c>
      <c r="G1166" s="7"/>
      <c r="H1166" s="7"/>
      <c r="I1166" s="7" t="e">
        <f t="shared" si="329"/>
        <v>#DIV/0!</v>
      </c>
    </row>
    <row r="1167" spans="1:9" hidden="1" x14ac:dyDescent="0.25">
      <c r="A1167" s="51" t="s">
        <v>381</v>
      </c>
      <c r="B1167" s="96"/>
      <c r="C1167" s="96" t="s">
        <v>86</v>
      </c>
      <c r="D1167" s="96" t="s">
        <v>139</v>
      </c>
      <c r="E1167" s="52" t="s">
        <v>556</v>
      </c>
      <c r="F1167" s="96"/>
      <c r="G1167" s="9">
        <f>SUM(G1168)</f>
        <v>0</v>
      </c>
      <c r="H1167" s="9">
        <f t="shared" ref="H1167" si="332">SUM(H1168)</f>
        <v>0</v>
      </c>
      <c r="I1167" s="7" t="e">
        <f t="shared" si="329"/>
        <v>#DIV/0!</v>
      </c>
    </row>
    <row r="1168" spans="1:9" ht="31.5" hidden="1" x14ac:dyDescent="0.25">
      <c r="A1168" s="95" t="s">
        <v>40</v>
      </c>
      <c r="B1168" s="96"/>
      <c r="C1168" s="96" t="s">
        <v>86</v>
      </c>
      <c r="D1168" s="96" t="s">
        <v>139</v>
      </c>
      <c r="E1168" s="52" t="s">
        <v>556</v>
      </c>
      <c r="F1168" s="96" t="s">
        <v>69</v>
      </c>
      <c r="G1168" s="9"/>
      <c r="H1168" s="9"/>
      <c r="I1168" s="7" t="e">
        <f t="shared" si="329"/>
        <v>#DIV/0!</v>
      </c>
    </row>
    <row r="1169" spans="1:9" x14ac:dyDescent="0.25">
      <c r="A1169" s="95" t="s">
        <v>331</v>
      </c>
      <c r="B1169" s="4"/>
      <c r="C1169" s="4" t="s">
        <v>86</v>
      </c>
      <c r="D1169" s="96" t="s">
        <v>139</v>
      </c>
      <c r="E1169" s="4" t="s">
        <v>845</v>
      </c>
      <c r="F1169" s="4"/>
      <c r="G1169" s="7">
        <f>SUM(G1170)+G1171+G1172</f>
        <v>24434.799999999999</v>
      </c>
      <c r="H1169" s="7">
        <f>SUM(H1170)+H1171+H1172</f>
        <v>24395.1</v>
      </c>
      <c r="I1169" s="7">
        <f t="shared" si="329"/>
        <v>99.837526806030738</v>
      </c>
    </row>
    <row r="1170" spans="1:9" ht="31.5" x14ac:dyDescent="0.25">
      <c r="A1170" s="95" t="s">
        <v>40</v>
      </c>
      <c r="B1170" s="4"/>
      <c r="C1170" s="4" t="s">
        <v>86</v>
      </c>
      <c r="D1170" s="96" t="s">
        <v>139</v>
      </c>
      <c r="E1170" s="4" t="s">
        <v>845</v>
      </c>
      <c r="F1170" s="96" t="s">
        <v>69</v>
      </c>
      <c r="G1170" s="69">
        <v>1936</v>
      </c>
      <c r="H1170" s="69">
        <v>1924.7</v>
      </c>
      <c r="I1170" s="7">
        <f t="shared" si="329"/>
        <v>99.416322314049594</v>
      </c>
    </row>
    <row r="1171" spans="1:9" ht="31.5" x14ac:dyDescent="0.25">
      <c r="A1171" s="95" t="s">
        <v>188</v>
      </c>
      <c r="B1171" s="4"/>
      <c r="C1171" s="4" t="s">
        <v>86</v>
      </c>
      <c r="D1171" s="96" t="s">
        <v>139</v>
      </c>
      <c r="E1171" s="4" t="s">
        <v>845</v>
      </c>
      <c r="F1171" s="96" t="s">
        <v>95</v>
      </c>
      <c r="G1171" s="7">
        <v>7108.5</v>
      </c>
      <c r="H1171" s="7">
        <v>7107.8</v>
      </c>
      <c r="I1171" s="7">
        <f t="shared" si="329"/>
        <v>99.990152634170357</v>
      </c>
    </row>
    <row r="1172" spans="1:9" x14ac:dyDescent="0.25">
      <c r="A1172" s="95" t="s">
        <v>17</v>
      </c>
      <c r="B1172" s="4"/>
      <c r="C1172" s="4" t="s">
        <v>86</v>
      </c>
      <c r="D1172" s="96" t="s">
        <v>139</v>
      </c>
      <c r="E1172" s="4" t="s">
        <v>845</v>
      </c>
      <c r="F1172" s="96" t="s">
        <v>74</v>
      </c>
      <c r="G1172" s="7">
        <v>15390.3</v>
      </c>
      <c r="H1172" s="7">
        <v>15362.6</v>
      </c>
      <c r="I1172" s="7">
        <f t="shared" si="329"/>
        <v>99.820016503901826</v>
      </c>
    </row>
    <row r="1173" spans="1:9" ht="31.5" x14ac:dyDescent="0.25">
      <c r="A1173" s="95" t="s">
        <v>597</v>
      </c>
      <c r="B1173" s="4"/>
      <c r="C1173" s="4" t="s">
        <v>86</v>
      </c>
      <c r="D1173" s="96" t="s">
        <v>139</v>
      </c>
      <c r="E1173" s="4" t="s">
        <v>598</v>
      </c>
      <c r="F1173" s="96"/>
      <c r="G1173" s="7">
        <f>SUM(G1174)</f>
        <v>1029.9000000000001</v>
      </c>
      <c r="H1173" s="7">
        <f>SUM(H1174)</f>
        <v>1029.9000000000001</v>
      </c>
      <c r="I1173" s="7">
        <f t="shared" si="329"/>
        <v>100</v>
      </c>
    </row>
    <row r="1174" spans="1:9" x14ac:dyDescent="0.25">
      <c r="A1174" s="95" t="s">
        <v>17</v>
      </c>
      <c r="B1174" s="4"/>
      <c r="C1174" s="4" t="s">
        <v>86</v>
      </c>
      <c r="D1174" s="96" t="s">
        <v>139</v>
      </c>
      <c r="E1174" s="4" t="s">
        <v>598</v>
      </c>
      <c r="F1174" s="96" t="s">
        <v>74</v>
      </c>
      <c r="G1174" s="7">
        <v>1029.9000000000001</v>
      </c>
      <c r="H1174" s="7">
        <v>1029.9000000000001</v>
      </c>
      <c r="I1174" s="7">
        <f t="shared" si="329"/>
        <v>100</v>
      </c>
    </row>
    <row r="1175" spans="1:9" ht="31.5" x14ac:dyDescent="0.25">
      <c r="A1175" s="51" t="s">
        <v>33</v>
      </c>
      <c r="B1175" s="48"/>
      <c r="C1175" s="48" t="s">
        <v>86</v>
      </c>
      <c r="D1175" s="48" t="s">
        <v>139</v>
      </c>
      <c r="E1175" s="52" t="s">
        <v>476</v>
      </c>
      <c r="F1175" s="48"/>
      <c r="G1175" s="49">
        <f>G1176+G1179</f>
        <v>16692.2</v>
      </c>
      <c r="H1175" s="49">
        <f>H1176+H1179</f>
        <v>16480.099999999999</v>
      </c>
      <c r="I1175" s="7">
        <f t="shared" si="329"/>
        <v>98.729346640946062</v>
      </c>
    </row>
    <row r="1176" spans="1:9" ht="63" x14ac:dyDescent="0.25">
      <c r="A1176" s="95" t="s">
        <v>306</v>
      </c>
      <c r="B1176" s="4"/>
      <c r="C1176" s="4" t="s">
        <v>86</v>
      </c>
      <c r="D1176" s="4" t="s">
        <v>139</v>
      </c>
      <c r="E1176" s="6" t="s">
        <v>847</v>
      </c>
      <c r="F1176" s="4"/>
      <c r="G1176" s="9">
        <f>G1177+G1178</f>
        <v>5381</v>
      </c>
      <c r="H1176" s="9">
        <f>H1177+H1178</f>
        <v>5381</v>
      </c>
      <c r="I1176" s="7">
        <f t="shared" si="329"/>
        <v>100</v>
      </c>
    </row>
    <row r="1177" spans="1:9" ht="47.25" x14ac:dyDescent="0.25">
      <c r="A1177" s="95" t="s">
        <v>39</v>
      </c>
      <c r="B1177" s="4"/>
      <c r="C1177" s="4" t="s">
        <v>86</v>
      </c>
      <c r="D1177" s="4" t="s">
        <v>139</v>
      </c>
      <c r="E1177" s="6" t="s">
        <v>847</v>
      </c>
      <c r="F1177" s="4" t="s">
        <v>67</v>
      </c>
      <c r="G1177" s="9">
        <v>5063.7</v>
      </c>
      <c r="H1177" s="9">
        <v>5063.7</v>
      </c>
      <c r="I1177" s="7">
        <f t="shared" si="329"/>
        <v>100</v>
      </c>
    </row>
    <row r="1178" spans="1:9" ht="31.5" x14ac:dyDescent="0.25">
      <c r="A1178" s="95" t="s">
        <v>40</v>
      </c>
      <c r="B1178" s="4"/>
      <c r="C1178" s="4" t="s">
        <v>86</v>
      </c>
      <c r="D1178" s="4" t="s">
        <v>139</v>
      </c>
      <c r="E1178" s="6" t="s">
        <v>847</v>
      </c>
      <c r="F1178" s="4" t="s">
        <v>69</v>
      </c>
      <c r="G1178" s="9">
        <v>317.3</v>
      </c>
      <c r="H1178" s="9">
        <v>317.3</v>
      </c>
      <c r="I1178" s="7">
        <f t="shared" si="329"/>
        <v>100</v>
      </c>
    </row>
    <row r="1179" spans="1:9" x14ac:dyDescent="0.25">
      <c r="A1179" s="51" t="s">
        <v>381</v>
      </c>
      <c r="B1179" s="48"/>
      <c r="C1179" s="48" t="s">
        <v>86</v>
      </c>
      <c r="D1179" s="48" t="s">
        <v>139</v>
      </c>
      <c r="E1179" s="52" t="s">
        <v>495</v>
      </c>
      <c r="F1179" s="48"/>
      <c r="G1179" s="49">
        <f>SUM(G1180:G1182)</f>
        <v>11311.2</v>
      </c>
      <c r="H1179" s="49">
        <f t="shared" ref="H1179" si="333">SUM(H1180:H1182)</f>
        <v>11099.1</v>
      </c>
      <c r="I1179" s="7">
        <f t="shared" si="329"/>
        <v>98.124867388075529</v>
      </c>
    </row>
    <row r="1180" spans="1:9" ht="47.25" x14ac:dyDescent="0.25">
      <c r="A1180" s="51" t="s">
        <v>39</v>
      </c>
      <c r="B1180" s="48"/>
      <c r="C1180" s="48" t="s">
        <v>86</v>
      </c>
      <c r="D1180" s="48" t="s">
        <v>139</v>
      </c>
      <c r="E1180" s="52" t="s">
        <v>495</v>
      </c>
      <c r="F1180" s="48" t="s">
        <v>67</v>
      </c>
      <c r="G1180" s="49">
        <v>9677.6</v>
      </c>
      <c r="H1180" s="49">
        <v>9677.6</v>
      </c>
      <c r="I1180" s="7">
        <f t="shared" si="329"/>
        <v>100</v>
      </c>
    </row>
    <row r="1181" spans="1:9" ht="31.5" x14ac:dyDescent="0.25">
      <c r="A1181" s="32" t="s">
        <v>40</v>
      </c>
      <c r="B1181" s="48"/>
      <c r="C1181" s="48" t="s">
        <v>86</v>
      </c>
      <c r="D1181" s="48" t="s">
        <v>139</v>
      </c>
      <c r="E1181" s="52" t="s">
        <v>495</v>
      </c>
      <c r="F1181" s="48" t="s">
        <v>69</v>
      </c>
      <c r="G1181" s="49">
        <v>1540.6</v>
      </c>
      <c r="H1181" s="49">
        <v>1345.6</v>
      </c>
      <c r="I1181" s="7">
        <f t="shared" si="329"/>
        <v>87.342593794625472</v>
      </c>
    </row>
    <row r="1182" spans="1:9" x14ac:dyDescent="0.25">
      <c r="A1182" s="107" t="s">
        <v>17</v>
      </c>
      <c r="B1182" s="48"/>
      <c r="C1182" s="48" t="s">
        <v>86</v>
      </c>
      <c r="D1182" s="48" t="s">
        <v>139</v>
      </c>
      <c r="E1182" s="52" t="s">
        <v>495</v>
      </c>
      <c r="F1182" s="48" t="s">
        <v>74</v>
      </c>
      <c r="G1182" s="49">
        <v>93</v>
      </c>
      <c r="H1182" s="49">
        <v>75.900000000000006</v>
      </c>
      <c r="I1182" s="7">
        <f t="shared" si="329"/>
        <v>81.612903225806448</v>
      </c>
    </row>
    <row r="1183" spans="1:9" ht="31.5" x14ac:dyDescent="0.25">
      <c r="A1183" s="152" t="s">
        <v>362</v>
      </c>
      <c r="B1183" s="48"/>
      <c r="C1183" s="48" t="s">
        <v>86</v>
      </c>
      <c r="D1183" s="48" t="s">
        <v>139</v>
      </c>
      <c r="E1183" s="52" t="s">
        <v>280</v>
      </c>
      <c r="F1183" s="48"/>
      <c r="G1183" s="49">
        <f>G1184</f>
        <v>2000</v>
      </c>
      <c r="H1183" s="49">
        <f t="shared" ref="H1183:H1185" si="334">H1184</f>
        <v>2000</v>
      </c>
      <c r="I1183" s="7">
        <f t="shared" si="329"/>
        <v>100</v>
      </c>
    </row>
    <row r="1184" spans="1:9" x14ac:dyDescent="0.25">
      <c r="A1184" s="152" t="s">
        <v>524</v>
      </c>
      <c r="B1184" s="48"/>
      <c r="C1184" s="48" t="s">
        <v>86</v>
      </c>
      <c r="D1184" s="48" t="s">
        <v>139</v>
      </c>
      <c r="E1184" s="52" t="s">
        <v>522</v>
      </c>
      <c r="F1184" s="48"/>
      <c r="G1184" s="49">
        <f>G1185</f>
        <v>2000</v>
      </c>
      <c r="H1184" s="49">
        <f t="shared" si="334"/>
        <v>2000</v>
      </c>
      <c r="I1184" s="7">
        <f t="shared" si="329"/>
        <v>100</v>
      </c>
    </row>
    <row r="1185" spans="1:9" ht="31.5" x14ac:dyDescent="0.25">
      <c r="A1185" s="152" t="s">
        <v>956</v>
      </c>
      <c r="B1185" s="48"/>
      <c r="C1185" s="48" t="s">
        <v>86</v>
      </c>
      <c r="D1185" s="48" t="s">
        <v>139</v>
      </c>
      <c r="E1185" s="52" t="s">
        <v>957</v>
      </c>
      <c r="F1185" s="48"/>
      <c r="G1185" s="49">
        <f>G1186</f>
        <v>2000</v>
      </c>
      <c r="H1185" s="49">
        <f t="shared" si="334"/>
        <v>2000</v>
      </c>
      <c r="I1185" s="7">
        <f t="shared" si="329"/>
        <v>100</v>
      </c>
    </row>
    <row r="1186" spans="1:9" ht="31.5" x14ac:dyDescent="0.25">
      <c r="A1186" s="32" t="s">
        <v>40</v>
      </c>
      <c r="B1186" s="48"/>
      <c r="C1186" s="48" t="s">
        <v>86</v>
      </c>
      <c r="D1186" s="48" t="s">
        <v>139</v>
      </c>
      <c r="E1186" s="52" t="s">
        <v>957</v>
      </c>
      <c r="F1186" s="48" t="s">
        <v>69</v>
      </c>
      <c r="G1186" s="49">
        <v>2000</v>
      </c>
      <c r="H1186" s="49">
        <v>2000</v>
      </c>
      <c r="I1186" s="7">
        <f t="shared" si="329"/>
        <v>100</v>
      </c>
    </row>
    <row r="1187" spans="1:9" ht="47.25" x14ac:dyDescent="0.25">
      <c r="A1187" s="95" t="s">
        <v>427</v>
      </c>
      <c r="B1187" s="4"/>
      <c r="C1187" s="4" t="s">
        <v>86</v>
      </c>
      <c r="D1187" s="4" t="s">
        <v>139</v>
      </c>
      <c r="E1187" s="31" t="s">
        <v>273</v>
      </c>
      <c r="F1187" s="22"/>
      <c r="G1187" s="7">
        <f>SUM(G1188)</f>
        <v>7178.1</v>
      </c>
      <c r="H1187" s="7">
        <f t="shared" ref="H1187" si="335">SUM(H1188)</f>
        <v>7178.1</v>
      </c>
      <c r="I1187" s="7">
        <f t="shared" si="329"/>
        <v>100</v>
      </c>
    </row>
    <row r="1188" spans="1:9" x14ac:dyDescent="0.25">
      <c r="A1188" s="95" t="s">
        <v>26</v>
      </c>
      <c r="B1188" s="4"/>
      <c r="C1188" s="4" t="s">
        <v>86</v>
      </c>
      <c r="D1188" s="4" t="s">
        <v>139</v>
      </c>
      <c r="E1188" s="31" t="s">
        <v>274</v>
      </c>
      <c r="F1188" s="22"/>
      <c r="G1188" s="7">
        <f t="shared" ref="G1188:H1188" si="336">SUM(G1189)</f>
        <v>7178.1</v>
      </c>
      <c r="H1188" s="7">
        <f t="shared" si="336"/>
        <v>7178.1</v>
      </c>
      <c r="I1188" s="7">
        <f t="shared" si="329"/>
        <v>100</v>
      </c>
    </row>
    <row r="1189" spans="1:9" ht="31.5" x14ac:dyDescent="0.25">
      <c r="A1189" s="95" t="s">
        <v>40</v>
      </c>
      <c r="B1189" s="4"/>
      <c r="C1189" s="4" t="s">
        <v>86</v>
      </c>
      <c r="D1189" s="4" t="s">
        <v>139</v>
      </c>
      <c r="E1189" s="31" t="s">
        <v>274</v>
      </c>
      <c r="F1189" s="22">
        <v>200</v>
      </c>
      <c r="G1189" s="7">
        <v>7178.1</v>
      </c>
      <c r="H1189" s="7">
        <v>7178.1</v>
      </c>
      <c r="I1189" s="7">
        <f t="shared" si="329"/>
        <v>100</v>
      </c>
    </row>
    <row r="1190" spans="1:9" ht="47.25" x14ac:dyDescent="0.25">
      <c r="A1190" s="95" t="s">
        <v>634</v>
      </c>
      <c r="B1190" s="4"/>
      <c r="C1190" s="4" t="s">
        <v>86</v>
      </c>
      <c r="D1190" s="4" t="s">
        <v>139</v>
      </c>
      <c r="E1190" s="47" t="s">
        <v>284</v>
      </c>
      <c r="F1190" s="4"/>
      <c r="G1190" s="7">
        <f>SUM(G1191+G1194+G1197+G1199)+G1207+G1202</f>
        <v>98762.7</v>
      </c>
      <c r="H1190" s="7">
        <f t="shared" ref="H1190" si="337">SUM(H1191+H1194+H1197+H1199)+H1207+H1202</f>
        <v>98697.9</v>
      </c>
      <c r="I1190" s="7">
        <f t="shared" si="329"/>
        <v>99.934388185013162</v>
      </c>
    </row>
    <row r="1191" spans="1:9" x14ac:dyDescent="0.25">
      <c r="A1191" s="32" t="s">
        <v>59</v>
      </c>
      <c r="B1191" s="48"/>
      <c r="C1191" s="48" t="s">
        <v>86</v>
      </c>
      <c r="D1191" s="48" t="s">
        <v>139</v>
      </c>
      <c r="E1191" s="53" t="s">
        <v>361</v>
      </c>
      <c r="F1191" s="48"/>
      <c r="G1191" s="49">
        <f>+G1192+G1193</f>
        <v>25483.599999999999</v>
      </c>
      <c r="H1191" s="49">
        <f>+H1192+H1193</f>
        <v>25483.599999999999</v>
      </c>
      <c r="I1191" s="7">
        <f t="shared" si="329"/>
        <v>100</v>
      </c>
    </row>
    <row r="1192" spans="1:9" ht="47.25" x14ac:dyDescent="0.25">
      <c r="A1192" s="32" t="s">
        <v>39</v>
      </c>
      <c r="B1192" s="48"/>
      <c r="C1192" s="48" t="s">
        <v>86</v>
      </c>
      <c r="D1192" s="48" t="s">
        <v>139</v>
      </c>
      <c r="E1192" s="53" t="s">
        <v>361</v>
      </c>
      <c r="F1192" s="48" t="s">
        <v>67</v>
      </c>
      <c r="G1192" s="7">
        <v>25482.6</v>
      </c>
      <c r="H1192" s="7">
        <v>25482.6</v>
      </c>
      <c r="I1192" s="7">
        <f t="shared" si="329"/>
        <v>100</v>
      </c>
    </row>
    <row r="1193" spans="1:9" ht="31.5" x14ac:dyDescent="0.25">
      <c r="A1193" s="32" t="s">
        <v>40</v>
      </c>
      <c r="B1193" s="48"/>
      <c r="C1193" s="48" t="s">
        <v>86</v>
      </c>
      <c r="D1193" s="48" t="s">
        <v>139</v>
      </c>
      <c r="E1193" s="53" t="s">
        <v>361</v>
      </c>
      <c r="F1193" s="48" t="s">
        <v>69</v>
      </c>
      <c r="G1193" s="7">
        <v>1</v>
      </c>
      <c r="H1193" s="7">
        <v>1</v>
      </c>
      <c r="I1193" s="7">
        <f t="shared" si="329"/>
        <v>100</v>
      </c>
    </row>
    <row r="1194" spans="1:9" x14ac:dyDescent="0.25">
      <c r="A1194" s="32" t="s">
        <v>73</v>
      </c>
      <c r="B1194" s="48"/>
      <c r="C1194" s="48" t="s">
        <v>86</v>
      </c>
      <c r="D1194" s="48" t="s">
        <v>139</v>
      </c>
      <c r="E1194" s="53" t="s">
        <v>497</v>
      </c>
      <c r="F1194" s="48"/>
      <c r="G1194" s="7">
        <f>SUM(G1195+G1196)</f>
        <v>435.3</v>
      </c>
      <c r="H1194" s="7">
        <f>SUM(H1195+H1196)</f>
        <v>433.9</v>
      </c>
      <c r="I1194" s="7">
        <f t="shared" si="329"/>
        <v>99.678382724557764</v>
      </c>
    </row>
    <row r="1195" spans="1:9" ht="31.5" x14ac:dyDescent="0.25">
      <c r="A1195" s="32" t="s">
        <v>40</v>
      </c>
      <c r="B1195" s="48"/>
      <c r="C1195" s="48" t="s">
        <v>86</v>
      </c>
      <c r="D1195" s="48" t="s">
        <v>139</v>
      </c>
      <c r="E1195" s="53" t="s">
        <v>497</v>
      </c>
      <c r="F1195" s="48" t="s">
        <v>69</v>
      </c>
      <c r="G1195" s="7">
        <v>433.8</v>
      </c>
      <c r="H1195" s="7">
        <v>432.4</v>
      </c>
      <c r="I1195" s="7">
        <f t="shared" si="329"/>
        <v>99.677270631627465</v>
      </c>
    </row>
    <row r="1196" spans="1:9" x14ac:dyDescent="0.25">
      <c r="A1196" s="95" t="s">
        <v>17</v>
      </c>
      <c r="B1196" s="48"/>
      <c r="C1196" s="48" t="s">
        <v>86</v>
      </c>
      <c r="D1196" s="48" t="s">
        <v>139</v>
      </c>
      <c r="E1196" s="53" t="s">
        <v>497</v>
      </c>
      <c r="F1196" s="48" t="s">
        <v>74</v>
      </c>
      <c r="G1196" s="7">
        <v>1.5</v>
      </c>
      <c r="H1196" s="7">
        <v>1.5</v>
      </c>
      <c r="I1196" s="7">
        <f t="shared" si="329"/>
        <v>100</v>
      </c>
    </row>
    <row r="1197" spans="1:9" ht="31.5" x14ac:dyDescent="0.25">
      <c r="A1197" s="32" t="s">
        <v>75</v>
      </c>
      <c r="B1197" s="48"/>
      <c r="C1197" s="48" t="s">
        <v>86</v>
      </c>
      <c r="D1197" s="48" t="s">
        <v>139</v>
      </c>
      <c r="E1197" s="53" t="s">
        <v>389</v>
      </c>
      <c r="F1197" s="48"/>
      <c r="G1197" s="49">
        <f>SUM(G1198)</f>
        <v>1075.8</v>
      </c>
      <c r="H1197" s="49">
        <f>SUM(H1198)</f>
        <v>1064.5</v>
      </c>
      <c r="I1197" s="7">
        <f t="shared" si="329"/>
        <v>98.9496188882692</v>
      </c>
    </row>
    <row r="1198" spans="1:9" ht="31.5" x14ac:dyDescent="0.25">
      <c r="A1198" s="32" t="s">
        <v>40</v>
      </c>
      <c r="B1198" s="48"/>
      <c r="C1198" s="48" t="s">
        <v>86</v>
      </c>
      <c r="D1198" s="48" t="s">
        <v>139</v>
      </c>
      <c r="E1198" s="53" t="s">
        <v>389</v>
      </c>
      <c r="F1198" s="48" t="s">
        <v>69</v>
      </c>
      <c r="G1198" s="7">
        <v>1075.8</v>
      </c>
      <c r="H1198" s="7">
        <v>1064.5</v>
      </c>
      <c r="I1198" s="7">
        <f t="shared" si="329"/>
        <v>98.9496188882692</v>
      </c>
    </row>
    <row r="1199" spans="1:9" ht="31.5" x14ac:dyDescent="0.25">
      <c r="A1199" s="32" t="s">
        <v>365</v>
      </c>
      <c r="B1199" s="48"/>
      <c r="C1199" s="48" t="s">
        <v>86</v>
      </c>
      <c r="D1199" s="48" t="s">
        <v>139</v>
      </c>
      <c r="E1199" s="53" t="s">
        <v>366</v>
      </c>
      <c r="F1199" s="48"/>
      <c r="G1199" s="49">
        <f>SUM(G1200:G1201)</f>
        <v>1588.4</v>
      </c>
      <c r="H1199" s="49">
        <f>SUM(H1200:H1201)</f>
        <v>1585.5</v>
      </c>
      <c r="I1199" s="7">
        <f t="shared" si="329"/>
        <v>99.817426340972034</v>
      </c>
    </row>
    <row r="1200" spans="1:9" ht="31.5" x14ac:dyDescent="0.25">
      <c r="A1200" s="32" t="s">
        <v>40</v>
      </c>
      <c r="B1200" s="48"/>
      <c r="C1200" s="48" t="s">
        <v>86</v>
      </c>
      <c r="D1200" s="48" t="s">
        <v>139</v>
      </c>
      <c r="E1200" s="53" t="s">
        <v>366</v>
      </c>
      <c r="F1200" s="48" t="s">
        <v>69</v>
      </c>
      <c r="G1200" s="7">
        <v>1519.5</v>
      </c>
      <c r="H1200" s="7">
        <v>1516.6</v>
      </c>
      <c r="I1200" s="7">
        <f t="shared" si="329"/>
        <v>99.809147745969057</v>
      </c>
    </row>
    <row r="1201" spans="1:9" x14ac:dyDescent="0.25">
      <c r="A1201" s="95" t="s">
        <v>17</v>
      </c>
      <c r="B1201" s="48"/>
      <c r="C1201" s="48" t="s">
        <v>86</v>
      </c>
      <c r="D1201" s="48" t="s">
        <v>139</v>
      </c>
      <c r="E1201" s="53" t="s">
        <v>366</v>
      </c>
      <c r="F1201" s="48" t="s">
        <v>74</v>
      </c>
      <c r="G1201" s="7">
        <v>68.900000000000006</v>
      </c>
      <c r="H1201" s="7">
        <v>68.900000000000006</v>
      </c>
      <c r="I1201" s="7">
        <f t="shared" si="329"/>
        <v>100</v>
      </c>
    </row>
    <row r="1202" spans="1:9" x14ac:dyDescent="0.25">
      <c r="A1202" s="95" t="s">
        <v>26</v>
      </c>
      <c r="B1202" s="4"/>
      <c r="C1202" s="4" t="s">
        <v>86</v>
      </c>
      <c r="D1202" s="4" t="s">
        <v>139</v>
      </c>
      <c r="E1202" s="22" t="s">
        <v>498</v>
      </c>
      <c r="F1202" s="22"/>
      <c r="G1202" s="7">
        <f>SUM(G1205)+G1203</f>
        <v>5345.9000000000005</v>
      </c>
      <c r="H1202" s="7">
        <f t="shared" ref="H1202" si="338">SUM(H1205)+H1203</f>
        <v>5345.9000000000005</v>
      </c>
      <c r="I1202" s="7">
        <f t="shared" si="329"/>
        <v>100</v>
      </c>
    </row>
    <row r="1203" spans="1:9" ht="31.5" x14ac:dyDescent="0.25">
      <c r="A1203" s="32" t="s">
        <v>365</v>
      </c>
      <c r="B1203" s="4"/>
      <c r="C1203" s="4" t="s">
        <v>86</v>
      </c>
      <c r="D1203" s="4" t="s">
        <v>139</v>
      </c>
      <c r="E1203" s="22" t="s">
        <v>557</v>
      </c>
      <c r="F1203" s="22"/>
      <c r="G1203" s="7">
        <f>SUM(G1204)</f>
        <v>443.1</v>
      </c>
      <c r="H1203" s="7">
        <f t="shared" ref="H1203" si="339">SUM(H1204)</f>
        <v>443.1</v>
      </c>
      <c r="I1203" s="7">
        <f t="shared" si="329"/>
        <v>100</v>
      </c>
    </row>
    <row r="1204" spans="1:9" ht="31.5" x14ac:dyDescent="0.25">
      <c r="A1204" s="32" t="s">
        <v>40</v>
      </c>
      <c r="B1204" s="4"/>
      <c r="C1204" s="4" t="s">
        <v>86</v>
      </c>
      <c r="D1204" s="4" t="s">
        <v>139</v>
      </c>
      <c r="E1204" s="22" t="s">
        <v>557</v>
      </c>
      <c r="F1204" s="22">
        <v>200</v>
      </c>
      <c r="G1204" s="7">
        <v>443.1</v>
      </c>
      <c r="H1204" s="7">
        <v>443.1</v>
      </c>
      <c r="I1204" s="7">
        <f t="shared" si="329"/>
        <v>100</v>
      </c>
    </row>
    <row r="1205" spans="1:9" x14ac:dyDescent="0.25">
      <c r="A1205" s="33" t="s">
        <v>635</v>
      </c>
      <c r="B1205" s="4"/>
      <c r="C1205" s="4" t="s">
        <v>86</v>
      </c>
      <c r="D1205" s="96" t="s">
        <v>139</v>
      </c>
      <c r="E1205" s="4" t="s">
        <v>483</v>
      </c>
      <c r="F1205" s="96"/>
      <c r="G1205" s="7">
        <f>G1206</f>
        <v>4902.8</v>
      </c>
      <c r="H1205" s="7">
        <f>H1206</f>
        <v>4902.8</v>
      </c>
      <c r="I1205" s="7">
        <f t="shared" si="329"/>
        <v>100</v>
      </c>
    </row>
    <row r="1206" spans="1:9" ht="31.5" x14ac:dyDescent="0.25">
      <c r="A1206" s="95" t="s">
        <v>40</v>
      </c>
      <c r="B1206" s="96"/>
      <c r="C1206" s="96" t="s">
        <v>86</v>
      </c>
      <c r="D1206" s="96" t="s">
        <v>139</v>
      </c>
      <c r="E1206" s="4" t="s">
        <v>483</v>
      </c>
      <c r="F1206" s="96" t="s">
        <v>69</v>
      </c>
      <c r="G1206" s="7">
        <v>4902.8</v>
      </c>
      <c r="H1206" s="7">
        <v>4902.8</v>
      </c>
      <c r="I1206" s="7">
        <f t="shared" si="329"/>
        <v>100</v>
      </c>
    </row>
    <row r="1207" spans="1:9" ht="31.5" x14ac:dyDescent="0.25">
      <c r="A1207" s="95" t="s">
        <v>33</v>
      </c>
      <c r="B1207" s="4"/>
      <c r="C1207" s="4" t="s">
        <v>86</v>
      </c>
      <c r="D1207" s="4" t="s">
        <v>139</v>
      </c>
      <c r="E1207" s="22" t="s">
        <v>285</v>
      </c>
      <c r="F1207" s="4"/>
      <c r="G1207" s="7">
        <f>SUM(G1208)</f>
        <v>64833.700000000004</v>
      </c>
      <c r="H1207" s="7">
        <f>SUM(H1208)</f>
        <v>64784.5</v>
      </c>
      <c r="I1207" s="7">
        <f t="shared" si="329"/>
        <v>99.924113539717766</v>
      </c>
    </row>
    <row r="1208" spans="1:9" x14ac:dyDescent="0.25">
      <c r="A1208" s="33" t="s">
        <v>635</v>
      </c>
      <c r="B1208" s="4"/>
      <c r="C1208" s="4" t="s">
        <v>86</v>
      </c>
      <c r="D1208" s="4" t="s">
        <v>139</v>
      </c>
      <c r="E1208" s="22" t="s">
        <v>286</v>
      </c>
      <c r="F1208" s="4"/>
      <c r="G1208" s="7">
        <f>G1209+G1210+G1212+G1211</f>
        <v>64833.700000000004</v>
      </c>
      <c r="H1208" s="7">
        <f t="shared" ref="H1208" si="340">H1209+H1210+H1212+H1211</f>
        <v>64784.5</v>
      </c>
      <c r="I1208" s="7">
        <f t="shared" si="329"/>
        <v>99.924113539717766</v>
      </c>
    </row>
    <row r="1209" spans="1:9" ht="47.25" x14ac:dyDescent="0.25">
      <c r="A1209" s="2" t="s">
        <v>39</v>
      </c>
      <c r="B1209" s="4"/>
      <c r="C1209" s="4" t="s">
        <v>86</v>
      </c>
      <c r="D1209" s="4" t="s">
        <v>139</v>
      </c>
      <c r="E1209" s="22" t="s">
        <v>286</v>
      </c>
      <c r="F1209" s="4" t="s">
        <v>67</v>
      </c>
      <c r="G1209" s="7">
        <v>58063.8</v>
      </c>
      <c r="H1209" s="7">
        <v>58063.8</v>
      </c>
      <c r="I1209" s="7">
        <f t="shared" si="329"/>
        <v>100</v>
      </c>
    </row>
    <row r="1210" spans="1:9" ht="31.5" x14ac:dyDescent="0.25">
      <c r="A1210" s="95" t="s">
        <v>40</v>
      </c>
      <c r="B1210" s="4"/>
      <c r="C1210" s="4" t="s">
        <v>86</v>
      </c>
      <c r="D1210" s="4" t="s">
        <v>139</v>
      </c>
      <c r="E1210" s="22" t="s">
        <v>286</v>
      </c>
      <c r="F1210" s="4" t="s">
        <v>69</v>
      </c>
      <c r="G1210" s="7">
        <v>6604.3</v>
      </c>
      <c r="H1210" s="7">
        <v>6560.2</v>
      </c>
      <c r="I1210" s="7">
        <f t="shared" si="329"/>
        <v>99.332253228956887</v>
      </c>
    </row>
    <row r="1211" spans="1:9" hidden="1" x14ac:dyDescent="0.25">
      <c r="A1211" s="95" t="s">
        <v>31</v>
      </c>
      <c r="B1211" s="4"/>
      <c r="C1211" s="4" t="s">
        <v>86</v>
      </c>
      <c r="D1211" s="4" t="s">
        <v>139</v>
      </c>
      <c r="E1211" s="22" t="s">
        <v>286</v>
      </c>
      <c r="F1211" s="4" t="s">
        <v>77</v>
      </c>
      <c r="G1211" s="7">
        <v>0</v>
      </c>
      <c r="H1211" s="7"/>
      <c r="I1211" s="7" t="e">
        <f t="shared" si="329"/>
        <v>#DIV/0!</v>
      </c>
    </row>
    <row r="1212" spans="1:9" x14ac:dyDescent="0.25">
      <c r="A1212" s="95" t="s">
        <v>17</v>
      </c>
      <c r="B1212" s="4"/>
      <c r="C1212" s="4" t="s">
        <v>86</v>
      </c>
      <c r="D1212" s="4" t="s">
        <v>139</v>
      </c>
      <c r="E1212" s="22" t="s">
        <v>286</v>
      </c>
      <c r="F1212" s="4" t="s">
        <v>74</v>
      </c>
      <c r="G1212" s="7">
        <v>165.6</v>
      </c>
      <c r="H1212" s="7">
        <v>160.5</v>
      </c>
      <c r="I1212" s="7">
        <f t="shared" si="329"/>
        <v>96.920289855072468</v>
      </c>
    </row>
    <row r="1213" spans="1:9" ht="31.5" x14ac:dyDescent="0.25">
      <c r="A1213" s="95" t="s">
        <v>633</v>
      </c>
      <c r="B1213" s="4"/>
      <c r="C1213" s="4" t="s">
        <v>86</v>
      </c>
      <c r="D1213" s="4" t="s">
        <v>139</v>
      </c>
      <c r="E1213" s="31" t="s">
        <v>554</v>
      </c>
      <c r="F1213" s="4"/>
      <c r="G1213" s="7">
        <f t="shared" ref="G1213:H1214" si="341">G1214</f>
        <v>70</v>
      </c>
      <c r="H1213" s="7">
        <f t="shared" si="341"/>
        <v>70</v>
      </c>
      <c r="I1213" s="7">
        <f t="shared" si="329"/>
        <v>100</v>
      </c>
    </row>
    <row r="1214" spans="1:9" x14ac:dyDescent="0.25">
      <c r="A1214" s="95" t="s">
        <v>26</v>
      </c>
      <c r="B1214" s="4"/>
      <c r="C1214" s="4" t="s">
        <v>86</v>
      </c>
      <c r="D1214" s="4" t="s">
        <v>139</v>
      </c>
      <c r="E1214" s="31" t="s">
        <v>555</v>
      </c>
      <c r="F1214" s="4"/>
      <c r="G1214" s="7">
        <f t="shared" si="341"/>
        <v>70</v>
      </c>
      <c r="H1214" s="7">
        <f t="shared" si="341"/>
        <v>70</v>
      </c>
      <c r="I1214" s="7">
        <f t="shared" si="329"/>
        <v>100</v>
      </c>
    </row>
    <row r="1215" spans="1:9" ht="31.5" x14ac:dyDescent="0.25">
      <c r="A1215" s="95" t="s">
        <v>40</v>
      </c>
      <c r="B1215" s="4"/>
      <c r="C1215" s="4" t="s">
        <v>86</v>
      </c>
      <c r="D1215" s="4" t="s">
        <v>139</v>
      </c>
      <c r="E1215" s="31" t="s">
        <v>555</v>
      </c>
      <c r="F1215" s="4" t="s">
        <v>69</v>
      </c>
      <c r="G1215" s="69">
        <v>70</v>
      </c>
      <c r="H1215" s="69">
        <v>70</v>
      </c>
      <c r="I1215" s="7">
        <f t="shared" si="329"/>
        <v>100</v>
      </c>
    </row>
    <row r="1216" spans="1:9" x14ac:dyDescent="0.25">
      <c r="A1216" s="95" t="s">
        <v>21</v>
      </c>
      <c r="B1216" s="4"/>
      <c r="C1216" s="4" t="s">
        <v>22</v>
      </c>
      <c r="D1216" s="4" t="s">
        <v>23</v>
      </c>
      <c r="E1216" s="6"/>
      <c r="F1216" s="4"/>
      <c r="G1216" s="7">
        <f>SUM(G1223)+G1218</f>
        <v>79731.600000000006</v>
      </c>
      <c r="H1216" s="7">
        <f t="shared" ref="H1216" si="342">SUM(H1223)+H1218</f>
        <v>77831.600000000006</v>
      </c>
      <c r="I1216" s="7">
        <f t="shared" si="329"/>
        <v>97.617005051949292</v>
      </c>
    </row>
    <row r="1217" spans="1:9" x14ac:dyDescent="0.25">
      <c r="A1217" s="107" t="s">
        <v>41</v>
      </c>
      <c r="B1217" s="4"/>
      <c r="C1217" s="4" t="s">
        <v>22</v>
      </c>
      <c r="D1217" s="4" t="s">
        <v>42</v>
      </c>
      <c r="E1217" s="6"/>
      <c r="F1217" s="4"/>
      <c r="G1217" s="7">
        <f>SUM(G1218)</f>
        <v>3000</v>
      </c>
      <c r="H1217" s="7">
        <f t="shared" ref="H1217" si="343">SUM(H1218)</f>
        <v>3000</v>
      </c>
      <c r="I1217" s="7">
        <f t="shared" si="329"/>
        <v>100</v>
      </c>
    </row>
    <row r="1218" spans="1:9" ht="31.5" x14ac:dyDescent="0.25">
      <c r="A1218" s="107" t="s">
        <v>425</v>
      </c>
      <c r="B1218" s="4"/>
      <c r="C1218" s="4" t="s">
        <v>22</v>
      </c>
      <c r="D1218" s="4" t="s">
        <v>42</v>
      </c>
      <c r="E1218" s="6" t="s">
        <v>270</v>
      </c>
      <c r="F1218" s="4"/>
      <c r="G1218" s="7">
        <f>G1219</f>
        <v>3000</v>
      </c>
      <c r="H1218" s="7">
        <f t="shared" ref="H1218:H1221" si="344">H1219</f>
        <v>3000</v>
      </c>
      <c r="I1218" s="7">
        <f t="shared" si="329"/>
        <v>100</v>
      </c>
    </row>
    <row r="1219" spans="1:9" ht="31.5" x14ac:dyDescent="0.25">
      <c r="A1219" s="107" t="s">
        <v>518</v>
      </c>
      <c r="B1219" s="4"/>
      <c r="C1219" s="4" t="s">
        <v>22</v>
      </c>
      <c r="D1219" s="4" t="s">
        <v>42</v>
      </c>
      <c r="E1219" s="6" t="s">
        <v>470</v>
      </c>
      <c r="F1219" s="4"/>
      <c r="G1219" s="7">
        <f>G1220</f>
        <v>3000</v>
      </c>
      <c r="H1219" s="7">
        <f t="shared" si="344"/>
        <v>3000</v>
      </c>
      <c r="I1219" s="7">
        <f t="shared" si="329"/>
        <v>100</v>
      </c>
    </row>
    <row r="1220" spans="1:9" x14ac:dyDescent="0.25">
      <c r="A1220" s="107" t="s">
        <v>26</v>
      </c>
      <c r="B1220" s="4"/>
      <c r="C1220" s="4" t="s">
        <v>22</v>
      </c>
      <c r="D1220" s="4" t="s">
        <v>42</v>
      </c>
      <c r="E1220" s="6" t="s">
        <v>471</v>
      </c>
      <c r="F1220" s="4"/>
      <c r="G1220" s="7">
        <f>G1221</f>
        <v>3000</v>
      </c>
      <c r="H1220" s="7">
        <f t="shared" si="344"/>
        <v>3000</v>
      </c>
      <c r="I1220" s="7">
        <f t="shared" ref="I1220:I1283" si="345">H1220/G1220*100</f>
        <v>100</v>
      </c>
    </row>
    <row r="1221" spans="1:9" ht="47.25" x14ac:dyDescent="0.25">
      <c r="A1221" s="107" t="s">
        <v>890</v>
      </c>
      <c r="B1221" s="4"/>
      <c r="C1221" s="4" t="s">
        <v>22</v>
      </c>
      <c r="D1221" s="4" t="s">
        <v>42</v>
      </c>
      <c r="E1221" s="6" t="s">
        <v>891</v>
      </c>
      <c r="F1221" s="4"/>
      <c r="G1221" s="7">
        <f>G1222</f>
        <v>3000</v>
      </c>
      <c r="H1221" s="7">
        <f t="shared" si="344"/>
        <v>3000</v>
      </c>
      <c r="I1221" s="7">
        <f t="shared" si="345"/>
        <v>100</v>
      </c>
    </row>
    <row r="1222" spans="1:9" x14ac:dyDescent="0.25">
      <c r="A1222" s="107" t="s">
        <v>31</v>
      </c>
      <c r="B1222" s="4"/>
      <c r="C1222" s="4" t="s">
        <v>22</v>
      </c>
      <c r="D1222" s="4" t="s">
        <v>42</v>
      </c>
      <c r="E1222" s="6" t="s">
        <v>891</v>
      </c>
      <c r="F1222" s="4" t="s">
        <v>77</v>
      </c>
      <c r="G1222" s="7">
        <v>3000</v>
      </c>
      <c r="H1222" s="7">
        <v>3000</v>
      </c>
      <c r="I1222" s="7">
        <f t="shared" si="345"/>
        <v>100</v>
      </c>
    </row>
    <row r="1223" spans="1:9" x14ac:dyDescent="0.25">
      <c r="A1223" s="95" t="s">
        <v>151</v>
      </c>
      <c r="B1223" s="31"/>
      <c r="C1223" s="4" t="s">
        <v>22</v>
      </c>
      <c r="D1223" s="4" t="s">
        <v>8</v>
      </c>
      <c r="E1223" s="47"/>
      <c r="F1223" s="31"/>
      <c r="G1223" s="9">
        <f>SUM(G1224+G1231+G1236)</f>
        <v>76731.600000000006</v>
      </c>
      <c r="H1223" s="9">
        <f t="shared" ref="H1223" si="346">SUM(H1224+H1231+H1236)</f>
        <v>74831.600000000006</v>
      </c>
      <c r="I1223" s="7">
        <f t="shared" si="345"/>
        <v>97.523836333401107</v>
      </c>
    </row>
    <row r="1224" spans="1:9" ht="31.5" x14ac:dyDescent="0.25">
      <c r="A1224" s="95" t="s">
        <v>363</v>
      </c>
      <c r="B1224" s="4"/>
      <c r="C1224" s="4" t="s">
        <v>22</v>
      </c>
      <c r="D1224" s="4" t="s">
        <v>8</v>
      </c>
      <c r="E1224" s="47" t="s">
        <v>172</v>
      </c>
      <c r="F1224" s="4"/>
      <c r="G1224" s="9">
        <f>G1225</f>
        <v>43082.9</v>
      </c>
      <c r="H1224" s="9">
        <f>H1225</f>
        <v>41182.9</v>
      </c>
      <c r="I1224" s="7">
        <f t="shared" si="345"/>
        <v>95.589897615991489</v>
      </c>
    </row>
    <row r="1225" spans="1:9" x14ac:dyDescent="0.25">
      <c r="A1225" s="95" t="s">
        <v>762</v>
      </c>
      <c r="B1225" s="4"/>
      <c r="C1225" s="4" t="s">
        <v>22</v>
      </c>
      <c r="D1225" s="4" t="s">
        <v>8</v>
      </c>
      <c r="E1225" s="47" t="s">
        <v>766</v>
      </c>
      <c r="F1225" s="4"/>
      <c r="G1225" s="9">
        <f>SUM(G1226)+G1229</f>
        <v>43082.9</v>
      </c>
      <c r="H1225" s="9">
        <f t="shared" ref="H1225" si="347">SUM(H1226)+H1229</f>
        <v>41182.9</v>
      </c>
      <c r="I1225" s="7">
        <f t="shared" si="345"/>
        <v>95.589897615991489</v>
      </c>
    </row>
    <row r="1226" spans="1:9" ht="47.25" x14ac:dyDescent="0.25">
      <c r="A1226" s="95" t="s">
        <v>867</v>
      </c>
      <c r="B1226" s="4"/>
      <c r="C1226" s="4" t="s">
        <v>22</v>
      </c>
      <c r="D1226" s="4" t="s">
        <v>8</v>
      </c>
      <c r="E1226" s="47" t="s">
        <v>767</v>
      </c>
      <c r="F1226" s="4"/>
      <c r="G1226" s="9">
        <f>SUM(G1227)</f>
        <v>38837</v>
      </c>
      <c r="H1226" s="9">
        <f t="shared" ref="H1226" si="348">SUM(H1227)</f>
        <v>37337</v>
      </c>
      <c r="I1226" s="7">
        <f t="shared" si="345"/>
        <v>96.137703736127918</v>
      </c>
    </row>
    <row r="1227" spans="1:9" ht="63" x14ac:dyDescent="0.25">
      <c r="A1227" s="95" t="s">
        <v>768</v>
      </c>
      <c r="B1227" s="4"/>
      <c r="C1227" s="4" t="s">
        <v>22</v>
      </c>
      <c r="D1227" s="4" t="s">
        <v>8</v>
      </c>
      <c r="E1227" s="47" t="s">
        <v>769</v>
      </c>
      <c r="F1227" s="4"/>
      <c r="G1227" s="9">
        <f>G1228</f>
        <v>38837</v>
      </c>
      <c r="H1227" s="9">
        <f>H1228</f>
        <v>37337</v>
      </c>
      <c r="I1227" s="7">
        <f t="shared" si="345"/>
        <v>96.137703736127918</v>
      </c>
    </row>
    <row r="1228" spans="1:9" x14ac:dyDescent="0.25">
      <c r="A1228" s="95" t="s">
        <v>31</v>
      </c>
      <c r="B1228" s="4"/>
      <c r="C1228" s="4" t="s">
        <v>22</v>
      </c>
      <c r="D1228" s="4" t="s">
        <v>8</v>
      </c>
      <c r="E1228" s="47" t="s">
        <v>769</v>
      </c>
      <c r="F1228" s="4" t="s">
        <v>77</v>
      </c>
      <c r="G1228" s="9">
        <v>38837</v>
      </c>
      <c r="H1228" s="9">
        <v>37337</v>
      </c>
      <c r="I1228" s="7">
        <f t="shared" si="345"/>
        <v>96.137703736127918</v>
      </c>
    </row>
    <row r="1229" spans="1:9" ht="78.75" x14ac:dyDescent="0.25">
      <c r="A1229" s="95" t="s">
        <v>771</v>
      </c>
      <c r="B1229" s="4"/>
      <c r="C1229" s="4" t="s">
        <v>22</v>
      </c>
      <c r="D1229" s="4" t="s">
        <v>8</v>
      </c>
      <c r="E1229" s="47" t="s">
        <v>770</v>
      </c>
      <c r="F1229" s="4"/>
      <c r="G1229" s="9">
        <f>SUM(G1230)</f>
        <v>4245.8999999999996</v>
      </c>
      <c r="H1229" s="9">
        <f t="shared" ref="H1229" si="349">SUM(H1230)</f>
        <v>3845.9</v>
      </c>
      <c r="I1229" s="7">
        <f t="shared" si="345"/>
        <v>90.579146941755582</v>
      </c>
    </row>
    <row r="1230" spans="1:9" x14ac:dyDescent="0.25">
      <c r="A1230" s="95" t="s">
        <v>31</v>
      </c>
      <c r="B1230" s="4"/>
      <c r="C1230" s="4" t="s">
        <v>22</v>
      </c>
      <c r="D1230" s="4" t="s">
        <v>8</v>
      </c>
      <c r="E1230" s="47" t="s">
        <v>770</v>
      </c>
      <c r="F1230" s="4" t="s">
        <v>77</v>
      </c>
      <c r="G1230" s="9">
        <v>4245.8999999999996</v>
      </c>
      <c r="H1230" s="9">
        <v>3845.9</v>
      </c>
      <c r="I1230" s="7">
        <f t="shared" si="345"/>
        <v>90.579146941755582</v>
      </c>
    </row>
    <row r="1231" spans="1:9" ht="31.5" x14ac:dyDescent="0.25">
      <c r="A1231" s="95" t="s">
        <v>665</v>
      </c>
      <c r="B1231" s="4"/>
      <c r="C1231" s="4" t="s">
        <v>22</v>
      </c>
      <c r="D1231" s="4" t="s">
        <v>8</v>
      </c>
      <c r="E1231" s="6" t="s">
        <v>302</v>
      </c>
      <c r="F1231" s="4"/>
      <c r="G1231" s="9">
        <f>SUM(G1232)</f>
        <v>29039.1</v>
      </c>
      <c r="H1231" s="9">
        <f t="shared" ref="H1231" si="350">SUM(H1232)</f>
        <v>29039.1</v>
      </c>
      <c r="I1231" s="7">
        <f t="shared" si="345"/>
        <v>100</v>
      </c>
    </row>
    <row r="1232" spans="1:9" x14ac:dyDescent="0.25">
      <c r="A1232" s="95" t="s">
        <v>762</v>
      </c>
      <c r="B1232" s="4"/>
      <c r="C1232" s="4" t="s">
        <v>22</v>
      </c>
      <c r="D1232" s="4" t="s">
        <v>8</v>
      </c>
      <c r="E1232" s="6" t="s">
        <v>772</v>
      </c>
      <c r="F1232" s="4"/>
      <c r="G1232" s="9">
        <f>SUM(G1234)</f>
        <v>29039.1</v>
      </c>
      <c r="H1232" s="9">
        <f>SUM(H1234)</f>
        <v>29039.1</v>
      </c>
      <c r="I1232" s="7">
        <f t="shared" si="345"/>
        <v>100</v>
      </c>
    </row>
    <row r="1233" spans="1:11" ht="31.5" x14ac:dyDescent="0.25">
      <c r="A1233" s="95" t="s">
        <v>868</v>
      </c>
      <c r="B1233" s="4"/>
      <c r="C1233" s="4" t="s">
        <v>22</v>
      </c>
      <c r="D1233" s="4" t="s">
        <v>8</v>
      </c>
      <c r="E1233" s="6" t="s">
        <v>773</v>
      </c>
      <c r="F1233" s="4"/>
      <c r="G1233" s="9">
        <f>SUM(G1234)</f>
        <v>29039.1</v>
      </c>
      <c r="H1233" s="9">
        <f t="shared" ref="H1233" si="351">SUM(H1234)</f>
        <v>29039.1</v>
      </c>
      <c r="I1233" s="7">
        <f t="shared" si="345"/>
        <v>100</v>
      </c>
    </row>
    <row r="1234" spans="1:11" ht="63" x14ac:dyDescent="0.25">
      <c r="A1234" s="95" t="s">
        <v>774</v>
      </c>
      <c r="B1234" s="4"/>
      <c r="C1234" s="4" t="s">
        <v>22</v>
      </c>
      <c r="D1234" s="4" t="s">
        <v>8</v>
      </c>
      <c r="E1234" s="6" t="s">
        <v>775</v>
      </c>
      <c r="F1234" s="4"/>
      <c r="G1234" s="9">
        <f t="shared" ref="G1234:H1234" si="352">G1235</f>
        <v>29039.1</v>
      </c>
      <c r="H1234" s="9">
        <f t="shared" si="352"/>
        <v>29039.1</v>
      </c>
      <c r="I1234" s="7">
        <f t="shared" si="345"/>
        <v>100</v>
      </c>
    </row>
    <row r="1235" spans="1:11" x14ac:dyDescent="0.25">
      <c r="A1235" s="95" t="s">
        <v>31</v>
      </c>
      <c r="B1235" s="96"/>
      <c r="C1235" s="4" t="s">
        <v>22</v>
      </c>
      <c r="D1235" s="4" t="s">
        <v>8</v>
      </c>
      <c r="E1235" s="6" t="s">
        <v>775</v>
      </c>
      <c r="F1235" s="4">
        <v>300</v>
      </c>
      <c r="G1235" s="9">
        <v>29039.1</v>
      </c>
      <c r="H1235" s="9">
        <v>29039.1</v>
      </c>
      <c r="I1235" s="7">
        <f t="shared" si="345"/>
        <v>100</v>
      </c>
    </row>
    <row r="1236" spans="1:11" ht="31.5" x14ac:dyDescent="0.25">
      <c r="A1236" s="95" t="s">
        <v>425</v>
      </c>
      <c r="B1236" s="31"/>
      <c r="C1236" s="4" t="s">
        <v>22</v>
      </c>
      <c r="D1236" s="4" t="s">
        <v>8</v>
      </c>
      <c r="E1236" s="31" t="s">
        <v>270</v>
      </c>
      <c r="F1236" s="31"/>
      <c r="G1236" s="9">
        <f>SUM(G1237)</f>
        <v>4609.6000000000004</v>
      </c>
      <c r="H1236" s="9">
        <f t="shared" ref="H1236" si="353">SUM(H1237)</f>
        <v>4609.6000000000004</v>
      </c>
      <c r="I1236" s="7">
        <f t="shared" si="345"/>
        <v>100</v>
      </c>
    </row>
    <row r="1237" spans="1:11" ht="31.5" x14ac:dyDescent="0.25">
      <c r="A1237" s="95" t="s">
        <v>518</v>
      </c>
      <c r="B1237" s="31"/>
      <c r="C1237" s="4" t="s">
        <v>22</v>
      </c>
      <c r="D1237" s="4" t="s">
        <v>8</v>
      </c>
      <c r="E1237" s="31" t="s">
        <v>470</v>
      </c>
      <c r="F1237" s="31"/>
      <c r="G1237" s="9">
        <f>SUM(G1238+G1244)</f>
        <v>4609.6000000000004</v>
      </c>
      <c r="H1237" s="9">
        <f t="shared" ref="H1237" si="354">SUM(H1238+H1244)</f>
        <v>4609.6000000000004</v>
      </c>
      <c r="I1237" s="7">
        <f t="shared" si="345"/>
        <v>100</v>
      </c>
    </row>
    <row r="1238" spans="1:11" x14ac:dyDescent="0.25">
      <c r="A1238" s="95" t="s">
        <v>26</v>
      </c>
      <c r="B1238" s="31"/>
      <c r="C1238" s="4" t="s">
        <v>22</v>
      </c>
      <c r="D1238" s="4" t="s">
        <v>8</v>
      </c>
      <c r="E1238" s="31" t="s">
        <v>471</v>
      </c>
      <c r="F1238" s="31"/>
      <c r="G1238" s="9">
        <f>SUM(G1242)+G1239</f>
        <v>4359.5</v>
      </c>
      <c r="H1238" s="9">
        <f t="shared" ref="H1238" si="355">SUM(H1242)+H1239</f>
        <v>4359.5</v>
      </c>
      <c r="I1238" s="7">
        <f t="shared" si="345"/>
        <v>100</v>
      </c>
    </row>
    <row r="1239" spans="1:11" ht="31.5" x14ac:dyDescent="0.25">
      <c r="A1239" s="95" t="s">
        <v>666</v>
      </c>
      <c r="B1239" s="31"/>
      <c r="C1239" s="4" t="s">
        <v>22</v>
      </c>
      <c r="D1239" s="4" t="s">
        <v>8</v>
      </c>
      <c r="E1239" s="31" t="s">
        <v>487</v>
      </c>
      <c r="F1239" s="31"/>
      <c r="G1239" s="9">
        <f>G1240+G1241</f>
        <v>484.5</v>
      </c>
      <c r="H1239" s="9">
        <f>H1240+H1241</f>
        <v>484.5</v>
      </c>
      <c r="I1239" s="7">
        <f t="shared" si="345"/>
        <v>100</v>
      </c>
    </row>
    <row r="1240" spans="1:11" x14ac:dyDescent="0.25">
      <c r="A1240" s="95" t="s">
        <v>31</v>
      </c>
      <c r="B1240" s="31"/>
      <c r="C1240" s="4" t="s">
        <v>22</v>
      </c>
      <c r="D1240" s="4" t="s">
        <v>8</v>
      </c>
      <c r="E1240" s="31" t="s">
        <v>487</v>
      </c>
      <c r="F1240" s="31">
        <v>300</v>
      </c>
      <c r="G1240" s="9">
        <v>165.5</v>
      </c>
      <c r="H1240" s="9">
        <v>165.5</v>
      </c>
      <c r="I1240" s="7">
        <f t="shared" si="345"/>
        <v>100</v>
      </c>
    </row>
    <row r="1241" spans="1:11" ht="31.5" x14ac:dyDescent="0.25">
      <c r="A1241" s="95" t="s">
        <v>188</v>
      </c>
      <c r="B1241" s="31"/>
      <c r="C1241" s="4" t="s">
        <v>22</v>
      </c>
      <c r="D1241" s="4" t="s">
        <v>8</v>
      </c>
      <c r="E1241" s="31" t="s">
        <v>487</v>
      </c>
      <c r="F1241" s="31">
        <v>600</v>
      </c>
      <c r="G1241" s="9">
        <v>319</v>
      </c>
      <c r="H1241" s="9">
        <v>319</v>
      </c>
      <c r="I1241" s="7">
        <f t="shared" si="345"/>
        <v>100</v>
      </c>
    </row>
    <row r="1242" spans="1:11" ht="78.75" x14ac:dyDescent="0.3">
      <c r="A1242" s="139" t="s">
        <v>939</v>
      </c>
      <c r="B1242" s="4"/>
      <c r="C1242" s="4" t="s">
        <v>22</v>
      </c>
      <c r="D1242" s="4" t="s">
        <v>8</v>
      </c>
      <c r="E1242" s="31" t="s">
        <v>846</v>
      </c>
      <c r="F1242" s="4"/>
      <c r="G1242" s="7">
        <f t="shared" ref="G1242:H1242" si="356">G1243</f>
        <v>3875</v>
      </c>
      <c r="H1242" s="7">
        <f t="shared" si="356"/>
        <v>3875</v>
      </c>
      <c r="I1242" s="7">
        <f t="shared" si="345"/>
        <v>100</v>
      </c>
      <c r="K1242" s="133"/>
    </row>
    <row r="1243" spans="1:11" ht="16.5" x14ac:dyDescent="0.25">
      <c r="A1243" s="95" t="s">
        <v>31</v>
      </c>
      <c r="B1243" s="4"/>
      <c r="C1243" s="4" t="s">
        <v>22</v>
      </c>
      <c r="D1243" s="4" t="s">
        <v>8</v>
      </c>
      <c r="E1243" s="31" t="s">
        <v>846</v>
      </c>
      <c r="F1243" s="4" t="s">
        <v>77</v>
      </c>
      <c r="G1243" s="7">
        <v>3875</v>
      </c>
      <c r="H1243" s="7">
        <v>3875</v>
      </c>
      <c r="I1243" s="7">
        <f t="shared" si="345"/>
        <v>100</v>
      </c>
      <c r="K1243" s="134"/>
    </row>
    <row r="1244" spans="1:11" ht="31.5" x14ac:dyDescent="0.25">
      <c r="A1244" s="95" t="s">
        <v>33</v>
      </c>
      <c r="B1244" s="4"/>
      <c r="C1244" s="4" t="s">
        <v>22</v>
      </c>
      <c r="D1244" s="4" t="s">
        <v>8</v>
      </c>
      <c r="E1244" s="31" t="s">
        <v>476</v>
      </c>
      <c r="F1244" s="4"/>
      <c r="G1244" s="7">
        <f>SUM(G1245)</f>
        <v>250.1</v>
      </c>
      <c r="H1244" s="7">
        <f t="shared" ref="H1244:H1245" si="357">SUM(H1245)</f>
        <v>250.1</v>
      </c>
      <c r="I1244" s="7">
        <f t="shared" si="345"/>
        <v>100</v>
      </c>
      <c r="K1244" s="135"/>
    </row>
    <row r="1245" spans="1:11" ht="78.75" x14ac:dyDescent="0.25">
      <c r="A1245" s="95" t="s">
        <v>304</v>
      </c>
      <c r="B1245" s="4"/>
      <c r="C1245" s="4" t="s">
        <v>22</v>
      </c>
      <c r="D1245" s="4" t="s">
        <v>8</v>
      </c>
      <c r="E1245" s="31" t="s">
        <v>831</v>
      </c>
      <c r="F1245" s="4"/>
      <c r="G1245" s="7">
        <f>SUM(G1246)</f>
        <v>250.1</v>
      </c>
      <c r="H1245" s="7">
        <f t="shared" si="357"/>
        <v>250.1</v>
      </c>
      <c r="I1245" s="7">
        <f t="shared" si="345"/>
        <v>100</v>
      </c>
    </row>
    <row r="1246" spans="1:11" x14ac:dyDescent="0.25">
      <c r="A1246" s="95" t="s">
        <v>31</v>
      </c>
      <c r="B1246" s="4"/>
      <c r="C1246" s="4" t="s">
        <v>22</v>
      </c>
      <c r="D1246" s="4" t="s">
        <v>8</v>
      </c>
      <c r="E1246" s="31" t="s">
        <v>831</v>
      </c>
      <c r="F1246" s="4" t="s">
        <v>77</v>
      </c>
      <c r="G1246" s="7">
        <v>250.1</v>
      </c>
      <c r="H1246" s="7">
        <v>250.1</v>
      </c>
      <c r="I1246" s="7">
        <f t="shared" si="345"/>
        <v>100</v>
      </c>
    </row>
    <row r="1247" spans="1:11" hidden="1" x14ac:dyDescent="0.25">
      <c r="A1247" s="95" t="s">
        <v>56</v>
      </c>
      <c r="B1247" s="40"/>
      <c r="C1247" s="96" t="s">
        <v>22</v>
      </c>
      <c r="D1247" s="96" t="s">
        <v>57</v>
      </c>
      <c r="E1247" s="96"/>
      <c r="F1247" s="31"/>
      <c r="G1247" s="9">
        <f t="shared" ref="G1247:H1248" si="358">G1248</f>
        <v>0</v>
      </c>
      <c r="H1247" s="9">
        <f t="shared" si="358"/>
        <v>0</v>
      </c>
      <c r="I1247" s="7" t="e">
        <f t="shared" si="345"/>
        <v>#DIV/0!</v>
      </c>
    </row>
    <row r="1248" spans="1:11" ht="31.5" hidden="1" x14ac:dyDescent="0.25">
      <c r="A1248" s="95" t="s">
        <v>667</v>
      </c>
      <c r="B1248" s="40"/>
      <c r="C1248" s="96" t="s">
        <v>22</v>
      </c>
      <c r="D1248" s="96" t="s">
        <v>57</v>
      </c>
      <c r="E1248" s="31" t="s">
        <v>11</v>
      </c>
      <c r="F1248" s="31"/>
      <c r="G1248" s="9">
        <f t="shared" si="358"/>
        <v>0</v>
      </c>
      <c r="H1248" s="9">
        <f t="shared" si="358"/>
        <v>0</v>
      </c>
      <c r="I1248" s="7" t="e">
        <f t="shared" si="345"/>
        <v>#DIV/0!</v>
      </c>
    </row>
    <row r="1249" spans="1:9" hidden="1" x14ac:dyDescent="0.25">
      <c r="A1249" s="95" t="s">
        <v>62</v>
      </c>
      <c r="B1249" s="40"/>
      <c r="C1249" s="96" t="s">
        <v>22</v>
      </c>
      <c r="D1249" s="96" t="s">
        <v>57</v>
      </c>
      <c r="E1249" s="31" t="s">
        <v>49</v>
      </c>
      <c r="F1249" s="31"/>
      <c r="G1249" s="9">
        <f>SUM(G1251)</f>
        <v>0</v>
      </c>
      <c r="H1249" s="9">
        <f>SUM(H1251)</f>
        <v>0</v>
      </c>
      <c r="I1249" s="7" t="e">
        <f t="shared" si="345"/>
        <v>#DIV/0!</v>
      </c>
    </row>
    <row r="1250" spans="1:9" hidden="1" x14ac:dyDescent="0.25">
      <c r="A1250" s="95" t="s">
        <v>26</v>
      </c>
      <c r="B1250" s="40"/>
      <c r="C1250" s="96" t="s">
        <v>22</v>
      </c>
      <c r="D1250" s="96" t="s">
        <v>57</v>
      </c>
      <c r="E1250" s="31" t="s">
        <v>320</v>
      </c>
      <c r="F1250" s="31"/>
      <c r="G1250" s="9">
        <f t="shared" ref="G1250:H1251" si="359">G1251</f>
        <v>0</v>
      </c>
      <c r="H1250" s="9">
        <f t="shared" si="359"/>
        <v>0</v>
      </c>
      <c r="I1250" s="7" t="e">
        <f t="shared" si="345"/>
        <v>#DIV/0!</v>
      </c>
    </row>
    <row r="1251" spans="1:9" hidden="1" x14ac:dyDescent="0.25">
      <c r="A1251" s="95" t="s">
        <v>28</v>
      </c>
      <c r="B1251" s="40"/>
      <c r="C1251" s="96" t="s">
        <v>22</v>
      </c>
      <c r="D1251" s="96" t="s">
        <v>57</v>
      </c>
      <c r="E1251" s="31" t="s">
        <v>321</v>
      </c>
      <c r="F1251" s="31"/>
      <c r="G1251" s="9">
        <f t="shared" si="359"/>
        <v>0</v>
      </c>
      <c r="H1251" s="9">
        <f t="shared" si="359"/>
        <v>0</v>
      </c>
      <c r="I1251" s="7" t="e">
        <f t="shared" si="345"/>
        <v>#DIV/0!</v>
      </c>
    </row>
    <row r="1252" spans="1:9" ht="31.5" hidden="1" x14ac:dyDescent="0.25">
      <c r="A1252" s="95" t="s">
        <v>94</v>
      </c>
      <c r="B1252" s="40"/>
      <c r="C1252" s="96" t="s">
        <v>22</v>
      </c>
      <c r="D1252" s="96" t="s">
        <v>57</v>
      </c>
      <c r="E1252" s="31" t="s">
        <v>321</v>
      </c>
      <c r="F1252" s="31">
        <v>600</v>
      </c>
      <c r="G1252" s="9"/>
      <c r="H1252" s="9"/>
      <c r="I1252" s="7" t="e">
        <f t="shared" si="345"/>
        <v>#DIV/0!</v>
      </c>
    </row>
    <row r="1253" spans="1:9" x14ac:dyDescent="0.25">
      <c r="A1253" s="95" t="s">
        <v>211</v>
      </c>
      <c r="B1253" s="40"/>
      <c r="C1253" s="96" t="s">
        <v>137</v>
      </c>
      <c r="D1253" s="96"/>
      <c r="E1253" s="31"/>
      <c r="F1253" s="31"/>
      <c r="G1253" s="9">
        <f t="shared" ref="G1253:H1258" si="360">SUM(G1254)</f>
        <v>3869</v>
      </c>
      <c r="H1253" s="9">
        <f t="shared" si="360"/>
        <v>3869</v>
      </c>
      <c r="I1253" s="7">
        <f t="shared" si="345"/>
        <v>100</v>
      </c>
    </row>
    <row r="1254" spans="1:9" x14ac:dyDescent="0.25">
      <c r="A1254" s="95" t="s">
        <v>155</v>
      </c>
      <c r="B1254" s="40"/>
      <c r="C1254" s="96" t="s">
        <v>137</v>
      </c>
      <c r="D1254" s="96" t="s">
        <v>136</v>
      </c>
      <c r="E1254" s="31"/>
      <c r="F1254" s="31"/>
      <c r="G1254" s="9">
        <f t="shared" si="360"/>
        <v>3869</v>
      </c>
      <c r="H1254" s="9">
        <f t="shared" si="360"/>
        <v>3869</v>
      </c>
      <c r="I1254" s="7">
        <f t="shared" si="345"/>
        <v>100</v>
      </c>
    </row>
    <row r="1255" spans="1:9" ht="31.5" x14ac:dyDescent="0.25">
      <c r="A1255" s="95" t="s">
        <v>425</v>
      </c>
      <c r="B1255" s="40"/>
      <c r="C1255" s="96" t="s">
        <v>137</v>
      </c>
      <c r="D1255" s="96" t="s">
        <v>136</v>
      </c>
      <c r="E1255" s="31" t="s">
        <v>270</v>
      </c>
      <c r="F1255" s="31"/>
      <c r="G1255" s="9">
        <f t="shared" si="360"/>
        <v>3869</v>
      </c>
      <c r="H1255" s="9">
        <f t="shared" si="360"/>
        <v>3869</v>
      </c>
      <c r="I1255" s="7">
        <f t="shared" si="345"/>
        <v>100</v>
      </c>
    </row>
    <row r="1256" spans="1:9" ht="47.25" x14ac:dyDescent="0.25">
      <c r="A1256" s="95" t="s">
        <v>634</v>
      </c>
      <c r="B1256" s="40"/>
      <c r="C1256" s="96" t="s">
        <v>137</v>
      </c>
      <c r="D1256" s="96" t="s">
        <v>136</v>
      </c>
      <c r="E1256" s="31" t="s">
        <v>284</v>
      </c>
      <c r="F1256" s="31"/>
      <c r="G1256" s="9">
        <f t="shared" si="360"/>
        <v>3869</v>
      </c>
      <c r="H1256" s="9">
        <f t="shared" si="360"/>
        <v>3869</v>
      </c>
      <c r="I1256" s="7">
        <f t="shared" si="345"/>
        <v>100</v>
      </c>
    </row>
    <row r="1257" spans="1:9" ht="31.5" x14ac:dyDescent="0.25">
      <c r="A1257" s="95" t="s">
        <v>33</v>
      </c>
      <c r="B1257" s="40"/>
      <c r="C1257" s="96" t="s">
        <v>137</v>
      </c>
      <c r="D1257" s="96" t="s">
        <v>136</v>
      </c>
      <c r="E1257" s="31" t="s">
        <v>285</v>
      </c>
      <c r="F1257" s="31"/>
      <c r="G1257" s="9">
        <f t="shared" si="360"/>
        <v>3869</v>
      </c>
      <c r="H1257" s="9">
        <f t="shared" si="360"/>
        <v>3869</v>
      </c>
      <c r="I1257" s="7">
        <f t="shared" si="345"/>
        <v>100</v>
      </c>
    </row>
    <row r="1258" spans="1:9" x14ac:dyDescent="0.25">
      <c r="A1258" s="95" t="s">
        <v>635</v>
      </c>
      <c r="B1258" s="40"/>
      <c r="C1258" s="96" t="s">
        <v>137</v>
      </c>
      <c r="D1258" s="96" t="s">
        <v>136</v>
      </c>
      <c r="E1258" s="31" t="s">
        <v>286</v>
      </c>
      <c r="F1258" s="31"/>
      <c r="G1258" s="9">
        <f t="shared" si="360"/>
        <v>3869</v>
      </c>
      <c r="H1258" s="9">
        <f t="shared" si="360"/>
        <v>3869</v>
      </c>
      <c r="I1258" s="7">
        <f t="shared" si="345"/>
        <v>100</v>
      </c>
    </row>
    <row r="1259" spans="1:9" ht="47.25" x14ac:dyDescent="0.25">
      <c r="A1259" s="2" t="s">
        <v>39</v>
      </c>
      <c r="B1259" s="40"/>
      <c r="C1259" s="96" t="s">
        <v>137</v>
      </c>
      <c r="D1259" s="96" t="s">
        <v>136</v>
      </c>
      <c r="E1259" s="31" t="s">
        <v>286</v>
      </c>
      <c r="F1259" s="31">
        <v>100</v>
      </c>
      <c r="G1259" s="9">
        <v>3869</v>
      </c>
      <c r="H1259" s="9">
        <v>3869</v>
      </c>
      <c r="I1259" s="7">
        <f t="shared" si="345"/>
        <v>100</v>
      </c>
    </row>
    <row r="1260" spans="1:9" x14ac:dyDescent="0.25">
      <c r="A1260" s="88" t="s">
        <v>668</v>
      </c>
      <c r="B1260" s="24" t="s">
        <v>84</v>
      </c>
      <c r="C1260" s="24"/>
      <c r="D1260" s="24"/>
      <c r="E1260" s="24"/>
      <c r="F1260" s="24"/>
      <c r="G1260" s="26">
        <f>G1261+G1315</f>
        <v>472805.4</v>
      </c>
      <c r="H1260" s="26">
        <f>H1261+H1315</f>
        <v>470623.89999999997</v>
      </c>
      <c r="I1260" s="26">
        <f t="shared" si="345"/>
        <v>99.538605100533957</v>
      </c>
    </row>
    <row r="1261" spans="1:9" x14ac:dyDescent="0.25">
      <c r="A1261" s="95" t="s">
        <v>85</v>
      </c>
      <c r="B1261" s="4"/>
      <c r="C1261" s="4" t="s">
        <v>86</v>
      </c>
      <c r="D1261" s="4"/>
      <c r="E1261" s="4"/>
      <c r="F1261" s="4"/>
      <c r="G1261" s="7">
        <f>G1262+G1307+G1302</f>
        <v>161101</v>
      </c>
      <c r="H1261" s="7">
        <f>H1262+H1307+H1302</f>
        <v>161101</v>
      </c>
      <c r="I1261" s="7">
        <f t="shared" si="345"/>
        <v>100</v>
      </c>
    </row>
    <row r="1262" spans="1:9" x14ac:dyDescent="0.25">
      <c r="A1262" s="95" t="s">
        <v>87</v>
      </c>
      <c r="B1262" s="4"/>
      <c r="C1262" s="4" t="s">
        <v>86</v>
      </c>
      <c r="D1262" s="4" t="s">
        <v>42</v>
      </c>
      <c r="E1262" s="4"/>
      <c r="F1262" s="4"/>
      <c r="G1262" s="7">
        <f>SUM(G1263)+G1297</f>
        <v>160744</v>
      </c>
      <c r="H1262" s="7">
        <f>SUM(H1263)+H1297</f>
        <v>160744</v>
      </c>
      <c r="I1262" s="7">
        <f t="shared" si="345"/>
        <v>100</v>
      </c>
    </row>
    <row r="1263" spans="1:9" x14ac:dyDescent="0.25">
      <c r="A1263" s="95" t="s">
        <v>429</v>
      </c>
      <c r="B1263" s="4"/>
      <c r="C1263" s="4" t="s">
        <v>86</v>
      </c>
      <c r="D1263" s="4" t="s">
        <v>42</v>
      </c>
      <c r="E1263" s="4" t="s">
        <v>88</v>
      </c>
      <c r="F1263" s="4"/>
      <c r="G1263" s="7">
        <f>SUM(G1264)+G1275+G1271</f>
        <v>157314.6</v>
      </c>
      <c r="H1263" s="7">
        <f>SUM(H1264)+H1275+H1271</f>
        <v>157314.6</v>
      </c>
      <c r="I1263" s="7">
        <f t="shared" si="345"/>
        <v>100</v>
      </c>
    </row>
    <row r="1264" spans="1:9" x14ac:dyDescent="0.25">
      <c r="A1264" s="95" t="s">
        <v>89</v>
      </c>
      <c r="B1264" s="4"/>
      <c r="C1264" s="4" t="s">
        <v>86</v>
      </c>
      <c r="D1264" s="4" t="s">
        <v>42</v>
      </c>
      <c r="E1264" s="4" t="s">
        <v>90</v>
      </c>
      <c r="F1264" s="4"/>
      <c r="G1264" s="7">
        <f>G1265+G1268</f>
        <v>152736.20000000001</v>
      </c>
      <c r="H1264" s="7">
        <f>H1265+H1268</f>
        <v>152736.20000000001</v>
      </c>
      <c r="I1264" s="7">
        <f t="shared" si="345"/>
        <v>100</v>
      </c>
    </row>
    <row r="1265" spans="1:9" ht="47.25" x14ac:dyDescent="0.25">
      <c r="A1265" s="95" t="s">
        <v>20</v>
      </c>
      <c r="B1265" s="4"/>
      <c r="C1265" s="4" t="s">
        <v>86</v>
      </c>
      <c r="D1265" s="4" t="s">
        <v>42</v>
      </c>
      <c r="E1265" s="4" t="s">
        <v>91</v>
      </c>
      <c r="F1265" s="4"/>
      <c r="G1265" s="7">
        <f>G1266</f>
        <v>152648.20000000001</v>
      </c>
      <c r="H1265" s="7">
        <f>H1266</f>
        <v>152648.20000000001</v>
      </c>
      <c r="I1265" s="7">
        <f t="shared" si="345"/>
        <v>100</v>
      </c>
    </row>
    <row r="1266" spans="1:9" x14ac:dyDescent="0.25">
      <c r="A1266" s="95" t="s">
        <v>92</v>
      </c>
      <c r="B1266" s="4"/>
      <c r="C1266" s="4" t="s">
        <v>86</v>
      </c>
      <c r="D1266" s="4" t="s">
        <v>42</v>
      </c>
      <c r="E1266" s="4" t="s">
        <v>93</v>
      </c>
      <c r="F1266" s="4"/>
      <c r="G1266" s="7">
        <f t="shared" ref="G1266:H1266" si="361">G1267</f>
        <v>152648.20000000001</v>
      </c>
      <c r="H1266" s="7">
        <f t="shared" si="361"/>
        <v>152648.20000000001</v>
      </c>
      <c r="I1266" s="7">
        <f t="shared" si="345"/>
        <v>100</v>
      </c>
    </row>
    <row r="1267" spans="1:9" ht="31.5" x14ac:dyDescent="0.25">
      <c r="A1267" s="95" t="s">
        <v>94</v>
      </c>
      <c r="B1267" s="4"/>
      <c r="C1267" s="4" t="s">
        <v>86</v>
      </c>
      <c r="D1267" s="4" t="s">
        <v>42</v>
      </c>
      <c r="E1267" s="4" t="s">
        <v>93</v>
      </c>
      <c r="F1267" s="4" t="s">
        <v>95</v>
      </c>
      <c r="G1267" s="7">
        <v>152648.20000000001</v>
      </c>
      <c r="H1267" s="7">
        <v>152648.20000000001</v>
      </c>
      <c r="I1267" s="7">
        <f t="shared" si="345"/>
        <v>100</v>
      </c>
    </row>
    <row r="1268" spans="1:9" x14ac:dyDescent="0.25">
      <c r="A1268" s="161" t="s">
        <v>272</v>
      </c>
      <c r="B1268" s="4"/>
      <c r="C1268" s="4" t="s">
        <v>86</v>
      </c>
      <c r="D1268" s="4" t="s">
        <v>42</v>
      </c>
      <c r="E1268" s="4" t="s">
        <v>968</v>
      </c>
      <c r="F1268" s="4"/>
      <c r="G1268" s="7">
        <f>G1269</f>
        <v>88</v>
      </c>
      <c r="H1268" s="7">
        <f>H1269</f>
        <v>88</v>
      </c>
      <c r="I1268" s="7">
        <f t="shared" si="345"/>
        <v>100</v>
      </c>
    </row>
    <row r="1269" spans="1:9" x14ac:dyDescent="0.25">
      <c r="A1269" s="161" t="s">
        <v>92</v>
      </c>
      <c r="B1269" s="4"/>
      <c r="C1269" s="4" t="s">
        <v>86</v>
      </c>
      <c r="D1269" s="4" t="s">
        <v>42</v>
      </c>
      <c r="E1269" s="4" t="s">
        <v>969</v>
      </c>
      <c r="F1269" s="4"/>
      <c r="G1269" s="7">
        <f>G1270</f>
        <v>88</v>
      </c>
      <c r="H1269" s="7">
        <f>H1270</f>
        <v>88</v>
      </c>
      <c r="I1269" s="7">
        <f t="shared" si="345"/>
        <v>100</v>
      </c>
    </row>
    <row r="1270" spans="1:9" ht="31.5" x14ac:dyDescent="0.25">
      <c r="A1270" s="161" t="s">
        <v>94</v>
      </c>
      <c r="B1270" s="4"/>
      <c r="C1270" s="4" t="s">
        <v>86</v>
      </c>
      <c r="D1270" s="4" t="s">
        <v>42</v>
      </c>
      <c r="E1270" s="4" t="s">
        <v>969</v>
      </c>
      <c r="F1270" s="4" t="s">
        <v>95</v>
      </c>
      <c r="G1270" s="7">
        <v>88</v>
      </c>
      <c r="H1270" s="7">
        <v>88</v>
      </c>
      <c r="I1270" s="7">
        <f t="shared" si="345"/>
        <v>100</v>
      </c>
    </row>
    <row r="1271" spans="1:9" x14ac:dyDescent="0.25">
      <c r="A1271" s="95" t="s">
        <v>122</v>
      </c>
      <c r="B1271" s="4"/>
      <c r="C1271" s="4" t="s">
        <v>86</v>
      </c>
      <c r="D1271" s="4" t="s">
        <v>42</v>
      </c>
      <c r="E1271" s="4" t="s">
        <v>123</v>
      </c>
      <c r="F1271" s="4"/>
      <c r="G1271" s="7">
        <f>SUM(G1272)</f>
        <v>565</v>
      </c>
      <c r="H1271" s="7">
        <f t="shared" ref="H1271:H1273" si="362">SUM(H1272)</f>
        <v>565</v>
      </c>
      <c r="I1271" s="7">
        <f t="shared" si="345"/>
        <v>100</v>
      </c>
    </row>
    <row r="1272" spans="1:9" x14ac:dyDescent="0.25">
      <c r="A1272" s="95" t="s">
        <v>26</v>
      </c>
      <c r="B1272" s="4"/>
      <c r="C1272" s="4" t="s">
        <v>86</v>
      </c>
      <c r="D1272" s="4" t="s">
        <v>42</v>
      </c>
      <c r="E1272" s="4" t="s">
        <v>311</v>
      </c>
      <c r="F1272" s="4"/>
      <c r="G1272" s="7">
        <f>SUM(G1273)</f>
        <v>565</v>
      </c>
      <c r="H1272" s="7">
        <f t="shared" si="362"/>
        <v>565</v>
      </c>
      <c r="I1272" s="7">
        <f t="shared" si="345"/>
        <v>100</v>
      </c>
    </row>
    <row r="1273" spans="1:9" x14ac:dyDescent="0.25">
      <c r="A1273" s="95" t="s">
        <v>92</v>
      </c>
      <c r="B1273" s="4"/>
      <c r="C1273" s="4" t="s">
        <v>86</v>
      </c>
      <c r="D1273" s="4" t="s">
        <v>42</v>
      </c>
      <c r="E1273" s="4" t="s">
        <v>525</v>
      </c>
      <c r="F1273" s="4"/>
      <c r="G1273" s="7">
        <f>SUM(G1274)</f>
        <v>565</v>
      </c>
      <c r="H1273" s="7">
        <f t="shared" si="362"/>
        <v>565</v>
      </c>
      <c r="I1273" s="7">
        <f t="shared" si="345"/>
        <v>100</v>
      </c>
    </row>
    <row r="1274" spans="1:9" ht="31.5" x14ac:dyDescent="0.25">
      <c r="A1274" s="95" t="s">
        <v>94</v>
      </c>
      <c r="B1274" s="4"/>
      <c r="C1274" s="4" t="s">
        <v>86</v>
      </c>
      <c r="D1274" s="4" t="s">
        <v>42</v>
      </c>
      <c r="E1274" s="4" t="s">
        <v>525</v>
      </c>
      <c r="F1274" s="4" t="s">
        <v>95</v>
      </c>
      <c r="G1274" s="7">
        <v>565</v>
      </c>
      <c r="H1274" s="7">
        <v>565</v>
      </c>
      <c r="I1274" s="7">
        <f t="shared" si="345"/>
        <v>100</v>
      </c>
    </row>
    <row r="1275" spans="1:9" ht="31.5" x14ac:dyDescent="0.25">
      <c r="A1275" s="95" t="s">
        <v>124</v>
      </c>
      <c r="B1275" s="54"/>
      <c r="C1275" s="4" t="s">
        <v>86</v>
      </c>
      <c r="D1275" s="4" t="s">
        <v>42</v>
      </c>
      <c r="E1275" s="4" t="s">
        <v>125</v>
      </c>
      <c r="F1275" s="55"/>
      <c r="G1275" s="7">
        <f>G1282+G1285+G1288+G1291+G1276+G1294+G1279</f>
        <v>4013.3999999999996</v>
      </c>
      <c r="H1275" s="7">
        <f>H1282+H1285+H1288+H1291+H1276+H1294+H1279</f>
        <v>4013.3999999999996</v>
      </c>
      <c r="I1275" s="7">
        <f t="shared" si="345"/>
        <v>100</v>
      </c>
    </row>
    <row r="1276" spans="1:9" hidden="1" x14ac:dyDescent="0.25">
      <c r="A1276" s="95" t="s">
        <v>26</v>
      </c>
      <c r="B1276" s="54"/>
      <c r="C1276" s="4" t="s">
        <v>86</v>
      </c>
      <c r="D1276" s="4" t="s">
        <v>42</v>
      </c>
      <c r="E1276" s="4" t="s">
        <v>312</v>
      </c>
      <c r="F1276" s="55"/>
      <c r="G1276" s="7">
        <f>SUM(G1277)</f>
        <v>0</v>
      </c>
      <c r="H1276" s="7">
        <f>SUM(H1277)</f>
        <v>0</v>
      </c>
      <c r="I1276" s="7"/>
    </row>
    <row r="1277" spans="1:9" ht="31.5" hidden="1" x14ac:dyDescent="0.25">
      <c r="A1277" s="102" t="s">
        <v>873</v>
      </c>
      <c r="B1277" s="103"/>
      <c r="C1277" s="104" t="s">
        <v>86</v>
      </c>
      <c r="D1277" s="104" t="s">
        <v>42</v>
      </c>
      <c r="E1277" s="104" t="s">
        <v>874</v>
      </c>
      <c r="F1277" s="105"/>
      <c r="G1277" s="106">
        <f>G1278</f>
        <v>0</v>
      </c>
      <c r="H1277" s="106">
        <f t="shared" ref="H1277" si="363">H1278</f>
        <v>0</v>
      </c>
      <c r="I1277" s="7"/>
    </row>
    <row r="1278" spans="1:9" ht="31.5" hidden="1" x14ac:dyDescent="0.25">
      <c r="A1278" s="102" t="s">
        <v>94</v>
      </c>
      <c r="B1278" s="103"/>
      <c r="C1278" s="104" t="s">
        <v>86</v>
      </c>
      <c r="D1278" s="104" t="s">
        <v>42</v>
      </c>
      <c r="E1278" s="104" t="s">
        <v>874</v>
      </c>
      <c r="F1278" s="104" t="s">
        <v>95</v>
      </c>
      <c r="G1278" s="106"/>
      <c r="H1278" s="106"/>
      <c r="I1278" s="7"/>
    </row>
    <row r="1279" spans="1:9" ht="31.5" x14ac:dyDescent="0.25">
      <c r="A1279" s="95" t="s">
        <v>663</v>
      </c>
      <c r="B1279" s="54"/>
      <c r="C1279" s="4" t="s">
        <v>86</v>
      </c>
      <c r="D1279" s="4" t="s">
        <v>42</v>
      </c>
      <c r="E1279" s="4" t="s">
        <v>695</v>
      </c>
      <c r="F1279" s="4"/>
      <c r="G1279" s="7">
        <f>G1280</f>
        <v>1356.7</v>
      </c>
      <c r="H1279" s="7">
        <f t="shared" ref="H1279:H1280" si="364">H1280</f>
        <v>1356.7</v>
      </c>
      <c r="I1279" s="7">
        <f t="shared" si="345"/>
        <v>100</v>
      </c>
    </row>
    <row r="1280" spans="1:9" x14ac:dyDescent="0.25">
      <c r="A1280" s="95" t="s">
        <v>92</v>
      </c>
      <c r="B1280" s="54"/>
      <c r="C1280" s="4" t="s">
        <v>86</v>
      </c>
      <c r="D1280" s="4" t="s">
        <v>42</v>
      </c>
      <c r="E1280" s="4" t="s">
        <v>729</v>
      </c>
      <c r="F1280" s="4"/>
      <c r="G1280" s="7">
        <f>G1281</f>
        <v>1356.7</v>
      </c>
      <c r="H1280" s="7">
        <f t="shared" si="364"/>
        <v>1356.7</v>
      </c>
      <c r="I1280" s="7">
        <f t="shared" si="345"/>
        <v>100</v>
      </c>
    </row>
    <row r="1281" spans="1:9" ht="31.5" x14ac:dyDescent="0.25">
      <c r="A1281" s="95" t="s">
        <v>94</v>
      </c>
      <c r="B1281" s="54"/>
      <c r="C1281" s="4" t="s">
        <v>86</v>
      </c>
      <c r="D1281" s="4" t="s">
        <v>42</v>
      </c>
      <c r="E1281" s="4" t="s">
        <v>729</v>
      </c>
      <c r="F1281" s="4" t="s">
        <v>95</v>
      </c>
      <c r="G1281" s="7">
        <v>1356.7</v>
      </c>
      <c r="H1281" s="7">
        <v>1356.7</v>
      </c>
      <c r="I1281" s="7">
        <f t="shared" si="345"/>
        <v>100</v>
      </c>
    </row>
    <row r="1282" spans="1:9" ht="31.5" x14ac:dyDescent="0.25">
      <c r="A1282" s="95" t="s">
        <v>889</v>
      </c>
      <c r="B1282" s="54"/>
      <c r="C1282" s="4" t="s">
        <v>86</v>
      </c>
      <c r="D1282" s="4" t="s">
        <v>42</v>
      </c>
      <c r="E1282" s="4" t="s">
        <v>316</v>
      </c>
      <c r="F1282" s="4"/>
      <c r="G1282" s="7">
        <f>G1283</f>
        <v>290.5</v>
      </c>
      <c r="H1282" s="7">
        <f>H1283</f>
        <v>290.5</v>
      </c>
      <c r="I1282" s="7">
        <f t="shared" si="345"/>
        <v>100</v>
      </c>
    </row>
    <row r="1283" spans="1:9" x14ac:dyDescent="0.25">
      <c r="A1283" s="95" t="s">
        <v>92</v>
      </c>
      <c r="B1283" s="54"/>
      <c r="C1283" s="4" t="s">
        <v>86</v>
      </c>
      <c r="D1283" s="4" t="s">
        <v>42</v>
      </c>
      <c r="E1283" s="4" t="s">
        <v>317</v>
      </c>
      <c r="F1283" s="4"/>
      <c r="G1283" s="7">
        <f t="shared" ref="G1283:H1283" si="365">G1284</f>
        <v>290.5</v>
      </c>
      <c r="H1283" s="7">
        <f t="shared" si="365"/>
        <v>290.5</v>
      </c>
      <c r="I1283" s="7">
        <f t="shared" si="345"/>
        <v>100</v>
      </c>
    </row>
    <row r="1284" spans="1:9" ht="31.5" x14ac:dyDescent="0.25">
      <c r="A1284" s="95" t="s">
        <v>94</v>
      </c>
      <c r="B1284" s="54"/>
      <c r="C1284" s="4" t="s">
        <v>86</v>
      </c>
      <c r="D1284" s="4" t="s">
        <v>42</v>
      </c>
      <c r="E1284" s="4" t="s">
        <v>317</v>
      </c>
      <c r="F1284" s="4" t="s">
        <v>95</v>
      </c>
      <c r="G1284" s="7">
        <v>290.5</v>
      </c>
      <c r="H1284" s="7">
        <v>290.5</v>
      </c>
      <c r="I1284" s="7">
        <f t="shared" ref="I1284:I1347" si="366">H1284/G1284*100</f>
        <v>100</v>
      </c>
    </row>
    <row r="1285" spans="1:9" ht="31.5" x14ac:dyDescent="0.25">
      <c r="A1285" s="95" t="s">
        <v>217</v>
      </c>
      <c r="B1285" s="54"/>
      <c r="C1285" s="4" t="s">
        <v>86</v>
      </c>
      <c r="D1285" s="4" t="s">
        <v>42</v>
      </c>
      <c r="E1285" s="4" t="s">
        <v>323</v>
      </c>
      <c r="F1285" s="4"/>
      <c r="G1285" s="7">
        <f>SUM(G1286)</f>
        <v>1005.9</v>
      </c>
      <c r="H1285" s="7">
        <f t="shared" ref="H1285" si="367">SUM(H1286)</f>
        <v>1005.9</v>
      </c>
      <c r="I1285" s="7">
        <f t="shared" si="366"/>
        <v>100</v>
      </c>
    </row>
    <row r="1286" spans="1:9" x14ac:dyDescent="0.25">
      <c r="A1286" s="95" t="s">
        <v>92</v>
      </c>
      <c r="B1286" s="54"/>
      <c r="C1286" s="4" t="s">
        <v>86</v>
      </c>
      <c r="D1286" s="4" t="s">
        <v>42</v>
      </c>
      <c r="E1286" s="4" t="s">
        <v>324</v>
      </c>
      <c r="F1286" s="4"/>
      <c r="G1286" s="7">
        <f>SUM(G1287)</f>
        <v>1005.9</v>
      </c>
      <c r="H1286" s="7">
        <f t="shared" ref="H1286" si="368">SUM(H1287)</f>
        <v>1005.9</v>
      </c>
      <c r="I1286" s="7">
        <f t="shared" si="366"/>
        <v>100</v>
      </c>
    </row>
    <row r="1287" spans="1:9" ht="31.5" x14ac:dyDescent="0.25">
      <c r="A1287" s="95" t="s">
        <v>94</v>
      </c>
      <c r="B1287" s="54"/>
      <c r="C1287" s="4" t="s">
        <v>86</v>
      </c>
      <c r="D1287" s="4" t="s">
        <v>42</v>
      </c>
      <c r="E1287" s="4" t="s">
        <v>324</v>
      </c>
      <c r="F1287" s="4" t="s">
        <v>95</v>
      </c>
      <c r="G1287" s="7">
        <v>1005.9</v>
      </c>
      <c r="H1287" s="7">
        <v>1005.9</v>
      </c>
      <c r="I1287" s="7">
        <f t="shared" si="366"/>
        <v>100</v>
      </c>
    </row>
    <row r="1288" spans="1:9" x14ac:dyDescent="0.25">
      <c r="A1288" s="95" t="s">
        <v>272</v>
      </c>
      <c r="B1288" s="54"/>
      <c r="C1288" s="4" t="s">
        <v>86</v>
      </c>
      <c r="D1288" s="4" t="s">
        <v>42</v>
      </c>
      <c r="E1288" s="4" t="s">
        <v>318</v>
      </c>
      <c r="F1288" s="4"/>
      <c r="G1288" s="7">
        <f>SUM(G1289)</f>
        <v>1360.3</v>
      </c>
      <c r="H1288" s="7">
        <f>SUM(H1289)</f>
        <v>1360.3</v>
      </c>
      <c r="I1288" s="7">
        <f t="shared" si="366"/>
        <v>100</v>
      </c>
    </row>
    <row r="1289" spans="1:9" x14ac:dyDescent="0.25">
      <c r="A1289" s="95" t="s">
        <v>92</v>
      </c>
      <c r="B1289" s="54"/>
      <c r="C1289" s="4" t="s">
        <v>86</v>
      </c>
      <c r="D1289" s="4" t="s">
        <v>42</v>
      </c>
      <c r="E1289" s="4" t="s">
        <v>319</v>
      </c>
      <c r="F1289" s="4"/>
      <c r="G1289" s="7">
        <f>G1290</f>
        <v>1360.3</v>
      </c>
      <c r="H1289" s="7">
        <f>H1290</f>
        <v>1360.3</v>
      </c>
      <c r="I1289" s="7">
        <f t="shared" si="366"/>
        <v>100</v>
      </c>
    </row>
    <row r="1290" spans="1:9" ht="31.5" x14ac:dyDescent="0.25">
      <c r="A1290" s="95" t="s">
        <v>94</v>
      </c>
      <c r="B1290" s="54"/>
      <c r="C1290" s="4" t="s">
        <v>86</v>
      </c>
      <c r="D1290" s="4" t="s">
        <v>42</v>
      </c>
      <c r="E1290" s="4" t="s">
        <v>319</v>
      </c>
      <c r="F1290" s="4" t="s">
        <v>95</v>
      </c>
      <c r="G1290" s="7">
        <v>1360.3</v>
      </c>
      <c r="H1290" s="7">
        <v>1360.3</v>
      </c>
      <c r="I1290" s="7">
        <f t="shared" si="366"/>
        <v>100</v>
      </c>
    </row>
    <row r="1291" spans="1:9" hidden="1" x14ac:dyDescent="0.25">
      <c r="A1291" s="95" t="s">
        <v>521</v>
      </c>
      <c r="B1291" s="54"/>
      <c r="C1291" s="4" t="s">
        <v>86</v>
      </c>
      <c r="D1291" s="4" t="s">
        <v>42</v>
      </c>
      <c r="E1291" s="4" t="s">
        <v>379</v>
      </c>
      <c r="F1291" s="4"/>
      <c r="G1291" s="7">
        <f t="shared" ref="G1291:H1292" si="369">G1292</f>
        <v>0</v>
      </c>
      <c r="H1291" s="7">
        <f t="shared" si="369"/>
        <v>0</v>
      </c>
      <c r="I1291" s="7" t="e">
        <f t="shared" si="366"/>
        <v>#DIV/0!</v>
      </c>
    </row>
    <row r="1292" spans="1:9" ht="31.5" hidden="1" x14ac:dyDescent="0.25">
      <c r="A1292" s="95" t="s">
        <v>616</v>
      </c>
      <c r="B1292" s="54"/>
      <c r="C1292" s="4" t="s">
        <v>86</v>
      </c>
      <c r="D1292" s="4" t="s">
        <v>42</v>
      </c>
      <c r="E1292" s="4" t="s">
        <v>468</v>
      </c>
      <c r="F1292" s="4"/>
      <c r="G1292" s="7">
        <f t="shared" si="369"/>
        <v>0</v>
      </c>
      <c r="H1292" s="7">
        <f t="shared" si="369"/>
        <v>0</v>
      </c>
      <c r="I1292" s="7" t="e">
        <f t="shared" si="366"/>
        <v>#DIV/0!</v>
      </c>
    </row>
    <row r="1293" spans="1:9" ht="31.5" hidden="1" x14ac:dyDescent="0.25">
      <c r="A1293" s="95" t="s">
        <v>94</v>
      </c>
      <c r="B1293" s="54"/>
      <c r="C1293" s="4" t="s">
        <v>86</v>
      </c>
      <c r="D1293" s="4" t="s">
        <v>42</v>
      </c>
      <c r="E1293" s="4" t="s">
        <v>468</v>
      </c>
      <c r="F1293" s="4" t="s">
        <v>95</v>
      </c>
      <c r="G1293" s="7"/>
      <c r="H1293" s="7"/>
      <c r="I1293" s="7" t="e">
        <f t="shared" si="366"/>
        <v>#DIV/0!</v>
      </c>
    </row>
    <row r="1294" spans="1:9" hidden="1" x14ac:dyDescent="0.25">
      <c r="A1294" s="95" t="s">
        <v>869</v>
      </c>
      <c r="B1294" s="4"/>
      <c r="C1294" s="4" t="s">
        <v>86</v>
      </c>
      <c r="D1294" s="4" t="s">
        <v>42</v>
      </c>
      <c r="E1294" s="4" t="s">
        <v>692</v>
      </c>
      <c r="F1294" s="4"/>
      <c r="G1294" s="7">
        <f>G1295</f>
        <v>0</v>
      </c>
      <c r="H1294" s="7">
        <f t="shared" ref="H1294" si="370">H1295</f>
        <v>0</v>
      </c>
      <c r="I1294" s="7" t="e">
        <f t="shared" si="366"/>
        <v>#DIV/0!</v>
      </c>
    </row>
    <row r="1295" spans="1:9" hidden="1" x14ac:dyDescent="0.25">
      <c r="A1295" s="95" t="s">
        <v>693</v>
      </c>
      <c r="B1295" s="4"/>
      <c r="C1295" s="4" t="s">
        <v>86</v>
      </c>
      <c r="D1295" s="4" t="s">
        <v>42</v>
      </c>
      <c r="E1295" s="4" t="s">
        <v>694</v>
      </c>
      <c r="F1295" s="4"/>
      <c r="G1295" s="7">
        <f>G1296</f>
        <v>0</v>
      </c>
      <c r="H1295" s="7">
        <f>H1296</f>
        <v>0</v>
      </c>
      <c r="I1295" s="7" t="e">
        <f t="shared" si="366"/>
        <v>#DIV/0!</v>
      </c>
    </row>
    <row r="1296" spans="1:9" ht="31.5" hidden="1" x14ac:dyDescent="0.25">
      <c r="A1296" s="95" t="s">
        <v>94</v>
      </c>
      <c r="B1296" s="4"/>
      <c r="C1296" s="4" t="s">
        <v>86</v>
      </c>
      <c r="D1296" s="4" t="s">
        <v>42</v>
      </c>
      <c r="E1296" s="4" t="s">
        <v>694</v>
      </c>
      <c r="F1296" s="4" t="s">
        <v>95</v>
      </c>
      <c r="G1296" s="7"/>
      <c r="H1296" s="7"/>
      <c r="I1296" s="7" t="e">
        <f t="shared" si="366"/>
        <v>#DIV/0!</v>
      </c>
    </row>
    <row r="1297" spans="1:9" ht="31.5" x14ac:dyDescent="0.25">
      <c r="A1297" s="95" t="s">
        <v>423</v>
      </c>
      <c r="B1297" s="4"/>
      <c r="C1297" s="4" t="s">
        <v>86</v>
      </c>
      <c r="D1297" s="4" t="s">
        <v>42</v>
      </c>
      <c r="E1297" s="4" t="s">
        <v>11</v>
      </c>
      <c r="F1297" s="4"/>
      <c r="G1297" s="7">
        <f>G1298</f>
        <v>3429.4</v>
      </c>
      <c r="H1297" s="7">
        <f t="shared" ref="H1297" si="371">H1298</f>
        <v>3429.4</v>
      </c>
      <c r="I1297" s="7">
        <f t="shared" si="366"/>
        <v>100</v>
      </c>
    </row>
    <row r="1298" spans="1:9" x14ac:dyDescent="0.25">
      <c r="A1298" s="95" t="s">
        <v>62</v>
      </c>
      <c r="B1298" s="4"/>
      <c r="C1298" s="4" t="s">
        <v>86</v>
      </c>
      <c r="D1298" s="4" t="s">
        <v>42</v>
      </c>
      <c r="E1298" s="4" t="s">
        <v>49</v>
      </c>
      <c r="F1298" s="4"/>
      <c r="G1298" s="7">
        <f>SUM(G1299)</f>
        <v>3429.4</v>
      </c>
      <c r="H1298" s="7">
        <f t="shared" ref="H1298" si="372">H1300</f>
        <v>3429.4</v>
      </c>
      <c r="I1298" s="7">
        <f t="shared" si="366"/>
        <v>100</v>
      </c>
    </row>
    <row r="1299" spans="1:9" x14ac:dyDescent="0.25">
      <c r="A1299" s="95" t="s">
        <v>26</v>
      </c>
      <c r="B1299" s="4"/>
      <c r="C1299" s="4" t="s">
        <v>86</v>
      </c>
      <c r="D1299" s="4" t="s">
        <v>42</v>
      </c>
      <c r="E1299" s="4" t="s">
        <v>320</v>
      </c>
      <c r="F1299" s="4"/>
      <c r="G1299" s="7">
        <f>SUM(G1300)</f>
        <v>3429.4</v>
      </c>
      <c r="H1299" s="7">
        <f>SUM(H1300)</f>
        <v>3429.4</v>
      </c>
      <c r="I1299" s="7">
        <f t="shared" si="366"/>
        <v>100</v>
      </c>
    </row>
    <row r="1300" spans="1:9" x14ac:dyDescent="0.25">
      <c r="A1300" s="95" t="s">
        <v>28</v>
      </c>
      <c r="B1300" s="4"/>
      <c r="C1300" s="4" t="s">
        <v>86</v>
      </c>
      <c r="D1300" s="4" t="s">
        <v>42</v>
      </c>
      <c r="E1300" s="4" t="s">
        <v>321</v>
      </c>
      <c r="F1300" s="4"/>
      <c r="G1300" s="7">
        <f>G1301</f>
        <v>3429.4</v>
      </c>
      <c r="H1300" s="7">
        <f t="shared" ref="H1300" si="373">H1301</f>
        <v>3429.4</v>
      </c>
      <c r="I1300" s="7">
        <f t="shared" si="366"/>
        <v>100</v>
      </c>
    </row>
    <row r="1301" spans="1:9" ht="31.5" x14ac:dyDescent="0.25">
      <c r="A1301" s="95" t="s">
        <v>94</v>
      </c>
      <c r="B1301" s="4"/>
      <c r="C1301" s="4" t="s">
        <v>86</v>
      </c>
      <c r="D1301" s="4" t="s">
        <v>42</v>
      </c>
      <c r="E1301" s="4" t="s">
        <v>321</v>
      </c>
      <c r="F1301" s="4" t="s">
        <v>95</v>
      </c>
      <c r="G1301" s="7">
        <v>3429.4</v>
      </c>
      <c r="H1301" s="7">
        <v>3429.4</v>
      </c>
      <c r="I1301" s="7">
        <f t="shared" si="366"/>
        <v>100</v>
      </c>
    </row>
    <row r="1302" spans="1:9" hidden="1" x14ac:dyDescent="0.25">
      <c r="A1302" s="2" t="s">
        <v>529</v>
      </c>
      <c r="B1302" s="54"/>
      <c r="C1302" s="4" t="s">
        <v>86</v>
      </c>
      <c r="D1302" s="4" t="s">
        <v>136</v>
      </c>
      <c r="E1302" s="4"/>
      <c r="F1302" s="4"/>
      <c r="G1302" s="7">
        <f>SUM(G1303)</f>
        <v>0</v>
      </c>
      <c r="H1302" s="7">
        <f t="shared" ref="H1302:H1304" si="374">SUM(H1303)</f>
        <v>0</v>
      </c>
      <c r="I1302" s="7" t="e">
        <f t="shared" si="366"/>
        <v>#DIV/0!</v>
      </c>
    </row>
    <row r="1303" spans="1:9" hidden="1" x14ac:dyDescent="0.25">
      <c r="A1303" s="95" t="s">
        <v>429</v>
      </c>
      <c r="B1303" s="4"/>
      <c r="C1303" s="4" t="s">
        <v>86</v>
      </c>
      <c r="D1303" s="4" t="s">
        <v>136</v>
      </c>
      <c r="E1303" s="4" t="s">
        <v>88</v>
      </c>
      <c r="F1303" s="4"/>
      <c r="G1303" s="7">
        <f>SUM(G1304)</f>
        <v>0</v>
      </c>
      <c r="H1303" s="7">
        <f>SUM(H1304)</f>
        <v>0</v>
      </c>
      <c r="I1303" s="7" t="e">
        <f t="shared" si="366"/>
        <v>#DIV/0!</v>
      </c>
    </row>
    <row r="1304" spans="1:9" ht="24" hidden="1" customHeight="1" x14ac:dyDescent="0.25">
      <c r="A1304" s="95" t="s">
        <v>382</v>
      </c>
      <c r="B1304" s="54"/>
      <c r="C1304" s="4" t="s">
        <v>86</v>
      </c>
      <c r="D1304" s="4" t="s">
        <v>136</v>
      </c>
      <c r="E1304" s="4" t="s">
        <v>115</v>
      </c>
      <c r="F1304" s="4"/>
      <c r="G1304" s="7">
        <f>SUM(G1305)</f>
        <v>0</v>
      </c>
      <c r="H1304" s="7">
        <f t="shared" si="374"/>
        <v>0</v>
      </c>
      <c r="I1304" s="7" t="e">
        <f t="shared" si="366"/>
        <v>#DIV/0!</v>
      </c>
    </row>
    <row r="1305" spans="1:9" ht="31.5" hidden="1" x14ac:dyDescent="0.25">
      <c r="A1305" s="95" t="s">
        <v>76</v>
      </c>
      <c r="B1305" s="54"/>
      <c r="C1305" s="4" t="s">
        <v>86</v>
      </c>
      <c r="D1305" s="4" t="s">
        <v>136</v>
      </c>
      <c r="E1305" s="4" t="s">
        <v>384</v>
      </c>
      <c r="F1305" s="4"/>
      <c r="G1305" s="7">
        <f>SUM(G1306)</f>
        <v>0</v>
      </c>
      <c r="H1305" s="7"/>
      <c r="I1305" s="7" t="e">
        <f t="shared" si="366"/>
        <v>#DIV/0!</v>
      </c>
    </row>
    <row r="1306" spans="1:9" ht="31.5" hidden="1" x14ac:dyDescent="0.25">
      <c r="A1306" s="95" t="s">
        <v>40</v>
      </c>
      <c r="B1306" s="54"/>
      <c r="C1306" s="4" t="s">
        <v>86</v>
      </c>
      <c r="D1306" s="4" t="s">
        <v>136</v>
      </c>
      <c r="E1306" s="4" t="s">
        <v>384</v>
      </c>
      <c r="F1306" s="4" t="s">
        <v>69</v>
      </c>
      <c r="G1306" s="7"/>
      <c r="H1306" s="7"/>
      <c r="I1306" s="7" t="e">
        <f t="shared" si="366"/>
        <v>#DIV/0!</v>
      </c>
    </row>
    <row r="1307" spans="1:9" x14ac:dyDescent="0.25">
      <c r="A1307" s="95" t="s">
        <v>655</v>
      </c>
      <c r="B1307" s="4"/>
      <c r="C1307" s="4" t="s">
        <v>86</v>
      </c>
      <c r="D1307" s="4" t="s">
        <v>86</v>
      </c>
      <c r="E1307" s="4"/>
      <c r="F1307" s="31"/>
      <c r="G1307" s="7">
        <f t="shared" ref="G1307:H1310" si="375">SUM(G1308)</f>
        <v>357</v>
      </c>
      <c r="H1307" s="7">
        <f t="shared" si="375"/>
        <v>357</v>
      </c>
      <c r="I1307" s="7">
        <f t="shared" si="366"/>
        <v>100</v>
      </c>
    </row>
    <row r="1308" spans="1:9" ht="31.5" x14ac:dyDescent="0.25">
      <c r="A1308" s="95" t="s">
        <v>425</v>
      </c>
      <c r="B1308" s="96"/>
      <c r="C1308" s="96" t="s">
        <v>86</v>
      </c>
      <c r="D1308" s="96" t="s">
        <v>86</v>
      </c>
      <c r="E1308" s="31" t="s">
        <v>270</v>
      </c>
      <c r="F1308" s="31"/>
      <c r="G1308" s="7">
        <f t="shared" si="375"/>
        <v>357</v>
      </c>
      <c r="H1308" s="7">
        <f t="shared" si="375"/>
        <v>357</v>
      </c>
      <c r="I1308" s="7">
        <f t="shared" si="366"/>
        <v>100</v>
      </c>
    </row>
    <row r="1309" spans="1:9" ht="31.5" x14ac:dyDescent="0.25">
      <c r="A1309" s="95" t="s">
        <v>362</v>
      </c>
      <c r="B1309" s="4"/>
      <c r="C1309" s="4" t="s">
        <v>86</v>
      </c>
      <c r="D1309" s="4" t="s">
        <v>86</v>
      </c>
      <c r="E1309" s="4" t="s">
        <v>280</v>
      </c>
      <c r="F1309" s="4"/>
      <c r="G1309" s="7">
        <f t="shared" si="375"/>
        <v>357</v>
      </c>
      <c r="H1309" s="7">
        <f t="shared" si="375"/>
        <v>357</v>
      </c>
      <c r="I1309" s="7">
        <f t="shared" si="366"/>
        <v>100</v>
      </c>
    </row>
    <row r="1310" spans="1:9" x14ac:dyDescent="0.25">
      <c r="A1310" s="95" t="s">
        <v>26</v>
      </c>
      <c r="B1310" s="4"/>
      <c r="C1310" s="4" t="s">
        <v>86</v>
      </c>
      <c r="D1310" s="4" t="s">
        <v>86</v>
      </c>
      <c r="E1310" s="4" t="s">
        <v>281</v>
      </c>
      <c r="F1310" s="4"/>
      <c r="G1310" s="7">
        <f t="shared" si="375"/>
        <v>357</v>
      </c>
      <c r="H1310" s="7">
        <f t="shared" si="375"/>
        <v>357</v>
      </c>
      <c r="I1310" s="7">
        <f t="shared" si="366"/>
        <v>100</v>
      </c>
    </row>
    <row r="1311" spans="1:9" ht="31.5" x14ac:dyDescent="0.25">
      <c r="A1311" s="95" t="s">
        <v>282</v>
      </c>
      <c r="B1311" s="31"/>
      <c r="C1311" s="4" t="s">
        <v>86</v>
      </c>
      <c r="D1311" s="4" t="s">
        <v>86</v>
      </c>
      <c r="E1311" s="4" t="s">
        <v>283</v>
      </c>
      <c r="F1311" s="4"/>
      <c r="G1311" s="7">
        <f>SUM(G1312:G1314)</f>
        <v>357</v>
      </c>
      <c r="H1311" s="7">
        <f t="shared" ref="H1311" si="376">SUM(H1312:H1314)</f>
        <v>357</v>
      </c>
      <c r="I1311" s="7">
        <f t="shared" si="366"/>
        <v>100</v>
      </c>
    </row>
    <row r="1312" spans="1:9" ht="47.25" x14ac:dyDescent="0.25">
      <c r="A1312" s="95" t="s">
        <v>39</v>
      </c>
      <c r="B1312" s="31"/>
      <c r="C1312" s="4" t="s">
        <v>86</v>
      </c>
      <c r="D1312" s="4" t="s">
        <v>86</v>
      </c>
      <c r="E1312" s="4" t="s">
        <v>283</v>
      </c>
      <c r="F1312" s="4" t="s">
        <v>67</v>
      </c>
      <c r="G1312" s="7">
        <v>75.8</v>
      </c>
      <c r="H1312" s="7">
        <v>75.8</v>
      </c>
      <c r="I1312" s="7">
        <f t="shared" si="366"/>
        <v>100</v>
      </c>
    </row>
    <row r="1313" spans="1:9" ht="31.5" x14ac:dyDescent="0.25">
      <c r="A1313" s="95" t="s">
        <v>40</v>
      </c>
      <c r="B1313" s="31"/>
      <c r="C1313" s="4" t="s">
        <v>86</v>
      </c>
      <c r="D1313" s="4" t="s">
        <v>86</v>
      </c>
      <c r="E1313" s="4" t="s">
        <v>283</v>
      </c>
      <c r="F1313" s="4" t="s">
        <v>69</v>
      </c>
      <c r="G1313" s="7">
        <v>13.4</v>
      </c>
      <c r="H1313" s="7">
        <v>13.4</v>
      </c>
      <c r="I1313" s="7">
        <f t="shared" si="366"/>
        <v>100</v>
      </c>
    </row>
    <row r="1314" spans="1:9" ht="31.5" x14ac:dyDescent="0.25">
      <c r="A1314" s="95" t="s">
        <v>188</v>
      </c>
      <c r="B1314" s="4"/>
      <c r="C1314" s="4" t="s">
        <v>86</v>
      </c>
      <c r="D1314" s="4" t="s">
        <v>86</v>
      </c>
      <c r="E1314" s="4" t="s">
        <v>283</v>
      </c>
      <c r="F1314" s="22">
        <v>600</v>
      </c>
      <c r="G1314" s="7">
        <v>267.8</v>
      </c>
      <c r="H1314" s="7">
        <v>267.8</v>
      </c>
      <c r="I1314" s="7">
        <f t="shared" si="366"/>
        <v>100</v>
      </c>
    </row>
    <row r="1315" spans="1:9" x14ac:dyDescent="0.25">
      <c r="A1315" s="95" t="s">
        <v>643</v>
      </c>
      <c r="B1315" s="4"/>
      <c r="C1315" s="4" t="s">
        <v>10</v>
      </c>
      <c r="D1315" s="4"/>
      <c r="E1315" s="4"/>
      <c r="F1315" s="4"/>
      <c r="G1315" s="7">
        <f>SUM(G1316+G1400)</f>
        <v>311704.40000000002</v>
      </c>
      <c r="H1315" s="7">
        <f>SUM(H1316+H1400)</f>
        <v>309522.89999999997</v>
      </c>
      <c r="I1315" s="7">
        <f t="shared" si="366"/>
        <v>99.300138207866155</v>
      </c>
    </row>
    <row r="1316" spans="1:9" x14ac:dyDescent="0.25">
      <c r="A1316" s="95" t="s">
        <v>669</v>
      </c>
      <c r="B1316" s="4"/>
      <c r="C1316" s="4" t="s">
        <v>10</v>
      </c>
      <c r="D1316" s="4" t="s">
        <v>25</v>
      </c>
      <c r="E1316" s="4"/>
      <c r="F1316" s="4"/>
      <c r="G1316" s="7">
        <f>G1326+G1394+G1341+G1320</f>
        <v>237522.8</v>
      </c>
      <c r="H1316" s="7">
        <f>H1326+H1394+H1341+H1320</f>
        <v>236037.49999999997</v>
      </c>
      <c r="I1316" s="7">
        <f t="shared" si="366"/>
        <v>99.374670557942224</v>
      </c>
    </row>
    <row r="1317" spans="1:9" hidden="1" x14ac:dyDescent="0.25">
      <c r="A1317" s="95" t="s">
        <v>670</v>
      </c>
      <c r="B1317" s="4"/>
      <c r="C1317" s="4" t="s">
        <v>10</v>
      </c>
      <c r="D1317" s="4" t="s">
        <v>25</v>
      </c>
      <c r="E1317" s="4" t="s">
        <v>336</v>
      </c>
      <c r="F1317" s="4"/>
      <c r="G1317" s="7">
        <f t="shared" ref="G1317:H1318" si="377">G1318</f>
        <v>0</v>
      </c>
      <c r="H1317" s="7">
        <f t="shared" si="377"/>
        <v>0</v>
      </c>
      <c r="I1317" s="7" t="e">
        <f t="shared" si="366"/>
        <v>#DIV/0!</v>
      </c>
    </row>
    <row r="1318" spans="1:9" hidden="1" x14ac:dyDescent="0.25">
      <c r="A1318" s="95" t="s">
        <v>671</v>
      </c>
      <c r="B1318" s="4"/>
      <c r="C1318" s="4" t="s">
        <v>10</v>
      </c>
      <c r="D1318" s="4" t="s">
        <v>25</v>
      </c>
      <c r="E1318" s="4" t="s">
        <v>337</v>
      </c>
      <c r="F1318" s="4"/>
      <c r="G1318" s="7">
        <f t="shared" si="377"/>
        <v>0</v>
      </c>
      <c r="H1318" s="7">
        <f t="shared" si="377"/>
        <v>0</v>
      </c>
      <c r="I1318" s="7" t="e">
        <f t="shared" si="366"/>
        <v>#DIV/0!</v>
      </c>
    </row>
    <row r="1319" spans="1:9" ht="47.25" hidden="1" x14ac:dyDescent="0.25">
      <c r="A1319" s="95" t="s">
        <v>39</v>
      </c>
      <c r="B1319" s="4"/>
      <c r="C1319" s="4" t="s">
        <v>10</v>
      </c>
      <c r="D1319" s="4" t="s">
        <v>25</v>
      </c>
      <c r="E1319" s="4" t="s">
        <v>337</v>
      </c>
      <c r="F1319" s="4" t="s">
        <v>67</v>
      </c>
      <c r="G1319" s="7"/>
      <c r="H1319" s="7"/>
      <c r="I1319" s="7" t="e">
        <f t="shared" si="366"/>
        <v>#DIV/0!</v>
      </c>
    </row>
    <row r="1320" spans="1:9" ht="31.5" x14ac:dyDescent="0.25">
      <c r="A1320" s="95" t="s">
        <v>674</v>
      </c>
      <c r="B1320" s="40"/>
      <c r="C1320" s="4" t="s">
        <v>10</v>
      </c>
      <c r="D1320" s="4" t="s">
        <v>25</v>
      </c>
      <c r="E1320" s="47" t="s">
        <v>292</v>
      </c>
      <c r="F1320" s="4"/>
      <c r="G1320" s="7">
        <f t="shared" ref="G1320:H1320" si="378">G1321</f>
        <v>881.40000000000009</v>
      </c>
      <c r="H1320" s="7">
        <f t="shared" si="378"/>
        <v>780.8</v>
      </c>
      <c r="I1320" s="7">
        <f t="shared" si="366"/>
        <v>88.586339913773529</v>
      </c>
    </row>
    <row r="1321" spans="1:9" x14ac:dyDescent="0.25">
      <c r="A1321" s="89" t="s">
        <v>762</v>
      </c>
      <c r="B1321" s="40"/>
      <c r="C1321" s="4" t="s">
        <v>10</v>
      </c>
      <c r="D1321" s="4" t="s">
        <v>25</v>
      </c>
      <c r="E1321" s="47" t="s">
        <v>297</v>
      </c>
      <c r="F1321" s="4"/>
      <c r="G1321" s="7">
        <f>G1322</f>
        <v>881.40000000000009</v>
      </c>
      <c r="H1321" s="7">
        <f>H1322</f>
        <v>780.8</v>
      </c>
      <c r="I1321" s="7">
        <f t="shared" si="366"/>
        <v>88.586339913773529</v>
      </c>
    </row>
    <row r="1322" spans="1:9" ht="31.5" x14ac:dyDescent="0.25">
      <c r="A1322" s="89" t="s">
        <v>848</v>
      </c>
      <c r="B1322" s="40"/>
      <c r="C1322" s="4" t="s">
        <v>10</v>
      </c>
      <c r="D1322" s="4" t="s">
        <v>25</v>
      </c>
      <c r="E1322" s="47" t="s">
        <v>763</v>
      </c>
      <c r="F1322" s="4"/>
      <c r="G1322" s="7">
        <f>SUM(G1323)</f>
        <v>881.40000000000009</v>
      </c>
      <c r="H1322" s="7">
        <f>SUM(H1323)</f>
        <v>780.8</v>
      </c>
      <c r="I1322" s="7">
        <f t="shared" si="366"/>
        <v>88.586339913773529</v>
      </c>
    </row>
    <row r="1323" spans="1:9" ht="47.25" x14ac:dyDescent="0.25">
      <c r="A1323" s="95" t="s">
        <v>704</v>
      </c>
      <c r="B1323" s="40"/>
      <c r="C1323" s="4" t="s">
        <v>10</v>
      </c>
      <c r="D1323" s="4" t="s">
        <v>25</v>
      </c>
      <c r="E1323" s="47" t="s">
        <v>764</v>
      </c>
      <c r="F1323" s="4"/>
      <c r="G1323" s="7">
        <f>G1324+G1325</f>
        <v>881.40000000000009</v>
      </c>
      <c r="H1323" s="7">
        <f>H1324+H1325</f>
        <v>780.8</v>
      </c>
      <c r="I1323" s="7">
        <f t="shared" si="366"/>
        <v>88.586339913773529</v>
      </c>
    </row>
    <row r="1324" spans="1:9" ht="47.25" x14ac:dyDescent="0.25">
      <c r="A1324" s="95" t="s">
        <v>39</v>
      </c>
      <c r="B1324" s="40"/>
      <c r="C1324" s="4" t="s">
        <v>10</v>
      </c>
      <c r="D1324" s="4" t="s">
        <v>25</v>
      </c>
      <c r="E1324" s="47" t="s">
        <v>764</v>
      </c>
      <c r="F1324" s="96" t="s">
        <v>67</v>
      </c>
      <c r="G1324" s="7">
        <v>426.8</v>
      </c>
      <c r="H1324" s="7">
        <v>388.7</v>
      </c>
      <c r="I1324" s="7">
        <f t="shared" si="366"/>
        <v>91.073102155576379</v>
      </c>
    </row>
    <row r="1325" spans="1:9" ht="31.5" x14ac:dyDescent="0.25">
      <c r="A1325" s="95" t="s">
        <v>94</v>
      </c>
      <c r="B1325" s="40"/>
      <c r="C1325" s="4" t="s">
        <v>10</v>
      </c>
      <c r="D1325" s="4" t="s">
        <v>25</v>
      </c>
      <c r="E1325" s="47" t="s">
        <v>764</v>
      </c>
      <c r="F1325" s="4" t="s">
        <v>95</v>
      </c>
      <c r="G1325" s="7">
        <v>454.6</v>
      </c>
      <c r="H1325" s="7">
        <v>392.1</v>
      </c>
      <c r="I1325" s="7">
        <f t="shared" si="366"/>
        <v>86.251649802023749</v>
      </c>
    </row>
    <row r="1326" spans="1:9" ht="47.25" customHeight="1" x14ac:dyDescent="0.25">
      <c r="A1326" s="95" t="s">
        <v>465</v>
      </c>
      <c r="B1326" s="4"/>
      <c r="C1326" s="4" t="s">
        <v>10</v>
      </c>
      <c r="D1326" s="4" t="s">
        <v>25</v>
      </c>
      <c r="E1326" s="4" t="s">
        <v>464</v>
      </c>
      <c r="F1326" s="4"/>
      <c r="G1326" s="7">
        <f>SUM(G1327)+G1338+G1332+G1335</f>
        <v>8022.7000000000007</v>
      </c>
      <c r="H1326" s="7">
        <f t="shared" ref="H1326" si="379">SUM(H1327)+H1338+H1332+H1335</f>
        <v>7926.4000000000005</v>
      </c>
      <c r="I1326" s="7">
        <f t="shared" si="366"/>
        <v>98.799655976167628</v>
      </c>
    </row>
    <row r="1327" spans="1:9" x14ac:dyDescent="0.25">
      <c r="A1327" s="95" t="s">
        <v>26</v>
      </c>
      <c r="B1327" s="4"/>
      <c r="C1327" s="4" t="s">
        <v>10</v>
      </c>
      <c r="D1327" s="4" t="s">
        <v>25</v>
      </c>
      <c r="E1327" s="4" t="s">
        <v>466</v>
      </c>
      <c r="F1327" s="4"/>
      <c r="G1327" s="7">
        <f>SUM(G1328)+G1330</f>
        <v>454</v>
      </c>
      <c r="H1327" s="7">
        <f t="shared" ref="H1327" si="380">SUM(H1328)+H1330</f>
        <v>454</v>
      </c>
      <c r="I1327" s="7">
        <f t="shared" si="366"/>
        <v>100</v>
      </c>
    </row>
    <row r="1328" spans="1:9" hidden="1" x14ac:dyDescent="0.25">
      <c r="A1328" s="95" t="s">
        <v>99</v>
      </c>
      <c r="B1328" s="4"/>
      <c r="C1328" s="4" t="s">
        <v>10</v>
      </c>
      <c r="D1328" s="4" t="s">
        <v>25</v>
      </c>
      <c r="E1328" s="4" t="s">
        <v>467</v>
      </c>
      <c r="F1328" s="4"/>
      <c r="G1328" s="7">
        <f t="shared" ref="G1328:H1328" si="381">SUM(G1329)</f>
        <v>0</v>
      </c>
      <c r="H1328" s="7">
        <f t="shared" si="381"/>
        <v>0</v>
      </c>
      <c r="I1328" s="7" t="e">
        <f t="shared" si="366"/>
        <v>#DIV/0!</v>
      </c>
    </row>
    <row r="1329" spans="1:9" ht="31.5" hidden="1" x14ac:dyDescent="0.25">
      <c r="A1329" s="95" t="s">
        <v>40</v>
      </c>
      <c r="B1329" s="4"/>
      <c r="C1329" s="4" t="s">
        <v>10</v>
      </c>
      <c r="D1329" s="4" t="s">
        <v>25</v>
      </c>
      <c r="E1329" s="4" t="s">
        <v>467</v>
      </c>
      <c r="F1329" s="4" t="s">
        <v>69</v>
      </c>
      <c r="G1329" s="7">
        <v>0</v>
      </c>
      <c r="H1329" s="7"/>
      <c r="I1329" s="7" t="e">
        <f t="shared" si="366"/>
        <v>#DIV/0!</v>
      </c>
    </row>
    <row r="1330" spans="1:9" x14ac:dyDescent="0.25">
      <c r="A1330" s="98" t="s">
        <v>107</v>
      </c>
      <c r="B1330" s="4"/>
      <c r="C1330" s="4" t="s">
        <v>10</v>
      </c>
      <c r="D1330" s="4" t="s">
        <v>25</v>
      </c>
      <c r="E1330" s="4" t="s">
        <v>875</v>
      </c>
      <c r="F1330" s="4"/>
      <c r="G1330" s="7">
        <f>SUM(G1331)</f>
        <v>454</v>
      </c>
      <c r="H1330" s="7">
        <f>SUM(H1331)</f>
        <v>454</v>
      </c>
      <c r="I1330" s="7">
        <f t="shared" si="366"/>
        <v>100</v>
      </c>
    </row>
    <row r="1331" spans="1:9" ht="31.5" x14ac:dyDescent="0.25">
      <c r="A1331" s="98" t="s">
        <v>40</v>
      </c>
      <c r="B1331" s="4"/>
      <c r="C1331" s="4" t="s">
        <v>10</v>
      </c>
      <c r="D1331" s="4" t="s">
        <v>25</v>
      </c>
      <c r="E1331" s="4" t="s">
        <v>875</v>
      </c>
      <c r="F1331" s="4" t="s">
        <v>69</v>
      </c>
      <c r="G1331" s="7">
        <v>454</v>
      </c>
      <c r="H1331" s="7">
        <v>454</v>
      </c>
      <c r="I1331" s="7">
        <f t="shared" si="366"/>
        <v>100</v>
      </c>
    </row>
    <row r="1332" spans="1:9" ht="31.5" x14ac:dyDescent="0.25">
      <c r="A1332" s="102" t="s">
        <v>663</v>
      </c>
      <c r="B1332" s="4"/>
      <c r="C1332" s="4" t="s">
        <v>10</v>
      </c>
      <c r="D1332" s="4" t="s">
        <v>25</v>
      </c>
      <c r="E1332" s="4" t="s">
        <v>877</v>
      </c>
      <c r="F1332" s="4"/>
      <c r="G1332" s="7">
        <f>SUM(G1333)</f>
        <v>3782.3</v>
      </c>
      <c r="H1332" s="7">
        <f>SUM(H1333)</f>
        <v>3706.1</v>
      </c>
      <c r="I1332" s="7">
        <f t="shared" si="366"/>
        <v>97.985352827644547</v>
      </c>
    </row>
    <row r="1333" spans="1:9" x14ac:dyDescent="0.25">
      <c r="A1333" s="95" t="s">
        <v>112</v>
      </c>
      <c r="B1333" s="4"/>
      <c r="C1333" s="4" t="s">
        <v>10</v>
      </c>
      <c r="D1333" s="4" t="s">
        <v>25</v>
      </c>
      <c r="E1333" s="4" t="s">
        <v>878</v>
      </c>
      <c r="F1333" s="4"/>
      <c r="G1333" s="7">
        <f t="shared" ref="G1333:H1333" si="382">SUM(G1334)</f>
        <v>3782.3</v>
      </c>
      <c r="H1333" s="7">
        <f t="shared" si="382"/>
        <v>3706.1</v>
      </c>
      <c r="I1333" s="7">
        <f t="shared" si="366"/>
        <v>97.985352827644547</v>
      </c>
    </row>
    <row r="1334" spans="1:9" ht="31.5" x14ac:dyDescent="0.25">
      <c r="A1334" s="95" t="s">
        <v>94</v>
      </c>
      <c r="B1334" s="4"/>
      <c r="C1334" s="4" t="s">
        <v>10</v>
      </c>
      <c r="D1334" s="4" t="s">
        <v>25</v>
      </c>
      <c r="E1334" s="4" t="s">
        <v>878</v>
      </c>
      <c r="F1334" s="4" t="s">
        <v>95</v>
      </c>
      <c r="G1334" s="7">
        <v>3782.3</v>
      </c>
      <c r="H1334" s="7">
        <v>3706.1</v>
      </c>
      <c r="I1334" s="7">
        <f t="shared" si="366"/>
        <v>97.985352827644547</v>
      </c>
    </row>
    <row r="1335" spans="1:9" x14ac:dyDescent="0.25">
      <c r="A1335" s="102" t="s">
        <v>272</v>
      </c>
      <c r="B1335" s="104"/>
      <c r="C1335" s="104" t="s">
        <v>10</v>
      </c>
      <c r="D1335" s="104" t="s">
        <v>25</v>
      </c>
      <c r="E1335" s="104" t="s">
        <v>880</v>
      </c>
      <c r="F1335" s="104"/>
      <c r="G1335" s="106">
        <f>G1336</f>
        <v>3786.4</v>
      </c>
      <c r="H1335" s="106">
        <f t="shared" ref="H1335:H1336" si="383">H1336</f>
        <v>3766.3</v>
      </c>
      <c r="I1335" s="7">
        <f t="shared" si="366"/>
        <v>99.469152757236429</v>
      </c>
    </row>
    <row r="1336" spans="1:9" x14ac:dyDescent="0.25">
      <c r="A1336" s="102" t="s">
        <v>112</v>
      </c>
      <c r="B1336" s="104"/>
      <c r="C1336" s="104" t="s">
        <v>10</v>
      </c>
      <c r="D1336" s="104" t="s">
        <v>25</v>
      </c>
      <c r="E1336" s="104" t="s">
        <v>879</v>
      </c>
      <c r="F1336" s="104"/>
      <c r="G1336" s="106">
        <f>G1337</f>
        <v>3786.4</v>
      </c>
      <c r="H1336" s="106">
        <f t="shared" si="383"/>
        <v>3766.3</v>
      </c>
      <c r="I1336" s="7">
        <f t="shared" si="366"/>
        <v>99.469152757236429</v>
      </c>
    </row>
    <row r="1337" spans="1:9" ht="31.5" x14ac:dyDescent="0.25">
      <c r="A1337" s="102" t="s">
        <v>94</v>
      </c>
      <c r="B1337" s="104"/>
      <c r="C1337" s="104" t="s">
        <v>10</v>
      </c>
      <c r="D1337" s="104" t="s">
        <v>25</v>
      </c>
      <c r="E1337" s="104" t="s">
        <v>879</v>
      </c>
      <c r="F1337" s="104" t="s">
        <v>95</v>
      </c>
      <c r="G1337" s="106">
        <v>3786.4</v>
      </c>
      <c r="H1337" s="106">
        <v>3766.3</v>
      </c>
      <c r="I1337" s="7">
        <f t="shared" si="366"/>
        <v>99.469152757236429</v>
      </c>
    </row>
    <row r="1338" spans="1:9" hidden="1" x14ac:dyDescent="0.25">
      <c r="A1338" s="95" t="s">
        <v>521</v>
      </c>
      <c r="B1338" s="4"/>
      <c r="C1338" s="4" t="s">
        <v>10</v>
      </c>
      <c r="D1338" s="4" t="s">
        <v>25</v>
      </c>
      <c r="E1338" s="4" t="s">
        <v>605</v>
      </c>
      <c r="F1338" s="4"/>
      <c r="G1338" s="7">
        <f>SUM(G1339)</f>
        <v>0</v>
      </c>
      <c r="H1338" s="7">
        <f t="shared" ref="H1338:H1339" si="384">SUM(H1339)</f>
        <v>0</v>
      </c>
      <c r="I1338" s="7" t="e">
        <f t="shared" si="366"/>
        <v>#DIV/0!</v>
      </c>
    </row>
    <row r="1339" spans="1:9" hidden="1" x14ac:dyDescent="0.25">
      <c r="A1339" s="95" t="s">
        <v>604</v>
      </c>
      <c r="B1339" s="4"/>
      <c r="C1339" s="4" t="s">
        <v>10</v>
      </c>
      <c r="D1339" s="4" t="s">
        <v>25</v>
      </c>
      <c r="E1339" s="4" t="s">
        <v>606</v>
      </c>
      <c r="F1339" s="4"/>
      <c r="G1339" s="7">
        <f>SUM(G1340)</f>
        <v>0</v>
      </c>
      <c r="H1339" s="7">
        <f t="shared" si="384"/>
        <v>0</v>
      </c>
      <c r="I1339" s="7" t="e">
        <f t="shared" si="366"/>
        <v>#DIV/0!</v>
      </c>
    </row>
    <row r="1340" spans="1:9" ht="31.5" hidden="1" x14ac:dyDescent="0.25">
      <c r="A1340" s="95" t="s">
        <v>94</v>
      </c>
      <c r="B1340" s="4"/>
      <c r="C1340" s="4" t="s">
        <v>10</v>
      </c>
      <c r="D1340" s="4" t="s">
        <v>25</v>
      </c>
      <c r="E1340" s="4" t="s">
        <v>606</v>
      </c>
      <c r="F1340" s="4" t="s">
        <v>95</v>
      </c>
      <c r="G1340" s="7"/>
      <c r="H1340" s="7"/>
      <c r="I1340" s="7" t="e">
        <f t="shared" si="366"/>
        <v>#DIV/0!</v>
      </c>
    </row>
    <row r="1341" spans="1:9" x14ac:dyDescent="0.25">
      <c r="A1341" s="95" t="s">
        <v>429</v>
      </c>
      <c r="B1341" s="4"/>
      <c r="C1341" s="4" t="s">
        <v>10</v>
      </c>
      <c r="D1341" s="4" t="s">
        <v>25</v>
      </c>
      <c r="E1341" s="4" t="s">
        <v>88</v>
      </c>
      <c r="F1341" s="4"/>
      <c r="G1341" s="7">
        <f>SUM(G1342+G1353+G1359+G1363)</f>
        <v>227048</v>
      </c>
      <c r="H1341" s="7">
        <f>SUM(H1342+H1353+H1359+H1363)</f>
        <v>225759.69999999998</v>
      </c>
      <c r="I1341" s="7">
        <f t="shared" si="366"/>
        <v>99.432586941968211</v>
      </c>
    </row>
    <row r="1342" spans="1:9" x14ac:dyDescent="0.25">
      <c r="A1342" s="95" t="s">
        <v>96</v>
      </c>
      <c r="B1342" s="4"/>
      <c r="C1342" s="4" t="s">
        <v>10</v>
      </c>
      <c r="D1342" s="4" t="s">
        <v>25</v>
      </c>
      <c r="E1342" s="4" t="s">
        <v>97</v>
      </c>
      <c r="F1342" s="4"/>
      <c r="G1342" s="7">
        <f>SUM(G1343+G1348)+G1346</f>
        <v>110016.79999999999</v>
      </c>
      <c r="H1342" s="7">
        <f>SUM(H1343+H1348)+H1346</f>
        <v>109651.2</v>
      </c>
      <c r="I1342" s="7">
        <f t="shared" si="366"/>
        <v>99.667687116876706</v>
      </c>
    </row>
    <row r="1343" spans="1:9" ht="47.25" x14ac:dyDescent="0.25">
      <c r="A1343" s="95" t="s">
        <v>20</v>
      </c>
      <c r="B1343" s="4"/>
      <c r="C1343" s="4" t="s">
        <v>10</v>
      </c>
      <c r="D1343" s="4" t="s">
        <v>25</v>
      </c>
      <c r="E1343" s="4" t="s">
        <v>98</v>
      </c>
      <c r="F1343" s="4"/>
      <c r="G1343" s="7">
        <f>G1344</f>
        <v>76684.899999999994</v>
      </c>
      <c r="H1343" s="7">
        <f>H1344</f>
        <v>76684.899999999994</v>
      </c>
      <c r="I1343" s="7">
        <f t="shared" si="366"/>
        <v>100</v>
      </c>
    </row>
    <row r="1344" spans="1:9" x14ac:dyDescent="0.25">
      <c r="A1344" s="95" t="s">
        <v>99</v>
      </c>
      <c r="B1344" s="4"/>
      <c r="C1344" s="4" t="s">
        <v>10</v>
      </c>
      <c r="D1344" s="4" t="s">
        <v>25</v>
      </c>
      <c r="E1344" s="4" t="s">
        <v>100</v>
      </c>
      <c r="F1344" s="4"/>
      <c r="G1344" s="7">
        <f t="shared" ref="G1344:H1344" si="385">G1345</f>
        <v>76684.899999999994</v>
      </c>
      <c r="H1344" s="7">
        <f t="shared" si="385"/>
        <v>76684.899999999994</v>
      </c>
      <c r="I1344" s="7">
        <f t="shared" si="366"/>
        <v>100</v>
      </c>
    </row>
    <row r="1345" spans="1:9" ht="31.5" x14ac:dyDescent="0.25">
      <c r="A1345" s="95" t="s">
        <v>94</v>
      </c>
      <c r="B1345" s="4"/>
      <c r="C1345" s="4" t="s">
        <v>10</v>
      </c>
      <c r="D1345" s="4" t="s">
        <v>25</v>
      </c>
      <c r="E1345" s="4" t="s">
        <v>100</v>
      </c>
      <c r="F1345" s="4" t="s">
        <v>95</v>
      </c>
      <c r="G1345" s="7">
        <v>76684.899999999994</v>
      </c>
      <c r="H1345" s="7">
        <v>76684.899999999994</v>
      </c>
      <c r="I1345" s="7">
        <f t="shared" si="366"/>
        <v>100</v>
      </c>
    </row>
    <row r="1346" spans="1:9" x14ac:dyDescent="0.25">
      <c r="A1346" s="95" t="s">
        <v>272</v>
      </c>
      <c r="B1346" s="4"/>
      <c r="C1346" s="4" t="s">
        <v>10</v>
      </c>
      <c r="D1346" s="4" t="s">
        <v>25</v>
      </c>
      <c r="E1346" s="4" t="s">
        <v>383</v>
      </c>
      <c r="F1346" s="4"/>
      <c r="G1346" s="7">
        <f t="shared" ref="G1346:H1346" si="386">SUM(G1347)</f>
        <v>31</v>
      </c>
      <c r="H1346" s="7">
        <f t="shared" si="386"/>
        <v>31</v>
      </c>
      <c r="I1346" s="7">
        <f t="shared" si="366"/>
        <v>100</v>
      </c>
    </row>
    <row r="1347" spans="1:9" ht="31.5" x14ac:dyDescent="0.25">
      <c r="A1347" s="95" t="s">
        <v>94</v>
      </c>
      <c r="B1347" s="4"/>
      <c r="C1347" s="4" t="s">
        <v>10</v>
      </c>
      <c r="D1347" s="4" t="s">
        <v>25</v>
      </c>
      <c r="E1347" s="4" t="s">
        <v>383</v>
      </c>
      <c r="F1347" s="4" t="s">
        <v>95</v>
      </c>
      <c r="G1347" s="7">
        <v>31</v>
      </c>
      <c r="H1347" s="7">
        <v>31</v>
      </c>
      <c r="I1347" s="7">
        <f t="shared" si="366"/>
        <v>100</v>
      </c>
    </row>
    <row r="1348" spans="1:9" ht="31.5" x14ac:dyDescent="0.25">
      <c r="A1348" s="95" t="s">
        <v>33</v>
      </c>
      <c r="B1348" s="4"/>
      <c r="C1348" s="4" t="s">
        <v>10</v>
      </c>
      <c r="D1348" s="4" t="s">
        <v>25</v>
      </c>
      <c r="E1348" s="4" t="s">
        <v>101</v>
      </c>
      <c r="F1348" s="4"/>
      <c r="G1348" s="7">
        <f>G1349</f>
        <v>33300.9</v>
      </c>
      <c r="H1348" s="7">
        <f>H1349</f>
        <v>32935.300000000003</v>
      </c>
      <c r="I1348" s="7">
        <f t="shared" ref="I1348:I1411" si="387">H1348/G1348*100</f>
        <v>98.902131774216315</v>
      </c>
    </row>
    <row r="1349" spans="1:9" x14ac:dyDescent="0.25">
      <c r="A1349" s="95" t="s">
        <v>99</v>
      </c>
      <c r="B1349" s="4"/>
      <c r="C1349" s="4" t="s">
        <v>10</v>
      </c>
      <c r="D1349" s="4" t="s">
        <v>25</v>
      </c>
      <c r="E1349" s="4" t="s">
        <v>102</v>
      </c>
      <c r="F1349" s="4"/>
      <c r="G1349" s="7">
        <f>G1350+G1351+G1352</f>
        <v>33300.9</v>
      </c>
      <c r="H1349" s="7">
        <f>H1350+H1351+H1352</f>
        <v>32935.300000000003</v>
      </c>
      <c r="I1349" s="7">
        <f t="shared" si="387"/>
        <v>98.902131774216315</v>
      </c>
    </row>
    <row r="1350" spans="1:9" ht="47.25" x14ac:dyDescent="0.25">
      <c r="A1350" s="95" t="s">
        <v>39</v>
      </c>
      <c r="B1350" s="4"/>
      <c r="C1350" s="4" t="s">
        <v>10</v>
      </c>
      <c r="D1350" s="4" t="s">
        <v>25</v>
      </c>
      <c r="E1350" s="4" t="s">
        <v>102</v>
      </c>
      <c r="F1350" s="4" t="s">
        <v>67</v>
      </c>
      <c r="G1350" s="7">
        <v>27740.9</v>
      </c>
      <c r="H1350" s="7">
        <v>27739.9</v>
      </c>
      <c r="I1350" s="7">
        <f t="shared" si="387"/>
        <v>99.99639521428648</v>
      </c>
    </row>
    <row r="1351" spans="1:9" ht="31.5" x14ac:dyDescent="0.25">
      <c r="A1351" s="95" t="s">
        <v>40</v>
      </c>
      <c r="B1351" s="4"/>
      <c r="C1351" s="4" t="s">
        <v>10</v>
      </c>
      <c r="D1351" s="4" t="s">
        <v>25</v>
      </c>
      <c r="E1351" s="4" t="s">
        <v>102</v>
      </c>
      <c r="F1351" s="4" t="s">
        <v>69</v>
      </c>
      <c r="G1351" s="9">
        <v>5309.1</v>
      </c>
      <c r="H1351" s="9">
        <v>4944.5</v>
      </c>
      <c r="I1351" s="7">
        <f t="shared" si="387"/>
        <v>93.132546005914364</v>
      </c>
    </row>
    <row r="1352" spans="1:9" x14ac:dyDescent="0.25">
      <c r="A1352" s="95" t="s">
        <v>17</v>
      </c>
      <c r="B1352" s="4"/>
      <c r="C1352" s="4" t="s">
        <v>10</v>
      </c>
      <c r="D1352" s="4" t="s">
        <v>25</v>
      </c>
      <c r="E1352" s="4" t="s">
        <v>102</v>
      </c>
      <c r="F1352" s="4" t="s">
        <v>74</v>
      </c>
      <c r="G1352" s="7">
        <v>250.9</v>
      </c>
      <c r="H1352" s="7">
        <v>250.9</v>
      </c>
      <c r="I1352" s="7">
        <f t="shared" si="387"/>
        <v>100</v>
      </c>
    </row>
    <row r="1353" spans="1:9" x14ac:dyDescent="0.25">
      <c r="A1353" s="95" t="s">
        <v>104</v>
      </c>
      <c r="B1353" s="4"/>
      <c r="C1353" s="4" t="s">
        <v>10</v>
      </c>
      <c r="D1353" s="4" t="s">
        <v>25</v>
      </c>
      <c r="E1353" s="4" t="s">
        <v>105</v>
      </c>
      <c r="F1353" s="4"/>
      <c r="G1353" s="7">
        <f t="shared" ref="G1353:H1353" si="388">G1354</f>
        <v>80009.900000000009</v>
      </c>
      <c r="H1353" s="7">
        <f t="shared" si="388"/>
        <v>79587.100000000006</v>
      </c>
      <c r="I1353" s="7">
        <f t="shared" si="387"/>
        <v>99.471565393782512</v>
      </c>
    </row>
    <row r="1354" spans="1:9" ht="31.5" x14ac:dyDescent="0.25">
      <c r="A1354" s="95" t="s">
        <v>33</v>
      </c>
      <c r="B1354" s="4"/>
      <c r="C1354" s="4" t="s">
        <v>10</v>
      </c>
      <c r="D1354" s="4" t="s">
        <v>25</v>
      </c>
      <c r="E1354" s="4" t="s">
        <v>106</v>
      </c>
      <c r="F1354" s="4"/>
      <c r="G1354" s="7">
        <f>G1355</f>
        <v>80009.900000000009</v>
      </c>
      <c r="H1354" s="7">
        <f>H1355</f>
        <v>79587.100000000006</v>
      </c>
      <c r="I1354" s="7">
        <f t="shared" si="387"/>
        <v>99.471565393782512</v>
      </c>
    </row>
    <row r="1355" spans="1:9" x14ac:dyDescent="0.25">
      <c r="A1355" s="95" t="s">
        <v>876</v>
      </c>
      <c r="B1355" s="4"/>
      <c r="C1355" s="4" t="s">
        <v>10</v>
      </c>
      <c r="D1355" s="4" t="s">
        <v>25</v>
      </c>
      <c r="E1355" s="4" t="s">
        <v>108</v>
      </c>
      <c r="F1355" s="4"/>
      <c r="G1355" s="7">
        <f>G1356+G1357+G1358</f>
        <v>80009.900000000009</v>
      </c>
      <c r="H1355" s="7">
        <f>H1356+H1357+H1358</f>
        <v>79587.100000000006</v>
      </c>
      <c r="I1355" s="7">
        <f t="shared" si="387"/>
        <v>99.471565393782512</v>
      </c>
    </row>
    <row r="1356" spans="1:9" ht="47.25" x14ac:dyDescent="0.25">
      <c r="A1356" s="95" t="s">
        <v>39</v>
      </c>
      <c r="B1356" s="4"/>
      <c r="C1356" s="4" t="s">
        <v>10</v>
      </c>
      <c r="D1356" s="4" t="s">
        <v>25</v>
      </c>
      <c r="E1356" s="4" t="s">
        <v>108</v>
      </c>
      <c r="F1356" s="4" t="s">
        <v>67</v>
      </c>
      <c r="G1356" s="7">
        <v>71867.3</v>
      </c>
      <c r="H1356" s="7">
        <v>71859</v>
      </c>
      <c r="I1356" s="7">
        <f t="shared" si="387"/>
        <v>99.988450936656861</v>
      </c>
    </row>
    <row r="1357" spans="1:9" ht="31.5" x14ac:dyDescent="0.25">
      <c r="A1357" s="95" t="s">
        <v>40</v>
      </c>
      <c r="B1357" s="4"/>
      <c r="C1357" s="4" t="s">
        <v>10</v>
      </c>
      <c r="D1357" s="4" t="s">
        <v>25</v>
      </c>
      <c r="E1357" s="4" t="s">
        <v>108</v>
      </c>
      <c r="F1357" s="4" t="s">
        <v>69</v>
      </c>
      <c r="G1357" s="9">
        <v>7694.6</v>
      </c>
      <c r="H1357" s="9">
        <v>7280.1</v>
      </c>
      <c r="I1357" s="7">
        <f t="shared" si="387"/>
        <v>94.613105294622201</v>
      </c>
    </row>
    <row r="1358" spans="1:9" x14ac:dyDescent="0.25">
      <c r="A1358" s="95" t="s">
        <v>17</v>
      </c>
      <c r="B1358" s="4"/>
      <c r="C1358" s="4" t="s">
        <v>10</v>
      </c>
      <c r="D1358" s="4" t="s">
        <v>25</v>
      </c>
      <c r="E1358" s="4" t="s">
        <v>108</v>
      </c>
      <c r="F1358" s="4" t="s">
        <v>74</v>
      </c>
      <c r="G1358" s="7">
        <v>448</v>
      </c>
      <c r="H1358" s="7">
        <v>448</v>
      </c>
      <c r="I1358" s="7">
        <f t="shared" si="387"/>
        <v>100</v>
      </c>
    </row>
    <row r="1359" spans="1:9" x14ac:dyDescent="0.25">
      <c r="A1359" s="95" t="s">
        <v>109</v>
      </c>
      <c r="B1359" s="4"/>
      <c r="C1359" s="4" t="s">
        <v>10</v>
      </c>
      <c r="D1359" s="4" t="s">
        <v>25</v>
      </c>
      <c r="E1359" s="4" t="s">
        <v>110</v>
      </c>
      <c r="F1359" s="4"/>
      <c r="G1359" s="7">
        <f t="shared" ref="G1359:H1361" si="389">G1360</f>
        <v>17485.8</v>
      </c>
      <c r="H1359" s="7">
        <f t="shared" si="389"/>
        <v>17485.8</v>
      </c>
      <c r="I1359" s="7">
        <f t="shared" si="387"/>
        <v>100</v>
      </c>
    </row>
    <row r="1360" spans="1:9" ht="47.25" x14ac:dyDescent="0.25">
      <c r="A1360" s="95" t="s">
        <v>20</v>
      </c>
      <c r="B1360" s="4"/>
      <c r="C1360" s="4" t="s">
        <v>10</v>
      </c>
      <c r="D1360" s="4" t="s">
        <v>25</v>
      </c>
      <c r="E1360" s="4" t="s">
        <v>111</v>
      </c>
      <c r="F1360" s="4"/>
      <c r="G1360" s="7">
        <f>G1361</f>
        <v>17485.8</v>
      </c>
      <c r="H1360" s="7">
        <f>H1361</f>
        <v>17485.8</v>
      </c>
      <c r="I1360" s="7">
        <f t="shared" si="387"/>
        <v>100</v>
      </c>
    </row>
    <row r="1361" spans="1:9" x14ac:dyDescent="0.25">
      <c r="A1361" s="95" t="s">
        <v>112</v>
      </c>
      <c r="B1361" s="4"/>
      <c r="C1361" s="4" t="s">
        <v>10</v>
      </c>
      <c r="D1361" s="4" t="s">
        <v>25</v>
      </c>
      <c r="E1361" s="4" t="s">
        <v>113</v>
      </c>
      <c r="F1361" s="4"/>
      <c r="G1361" s="7">
        <f t="shared" si="389"/>
        <v>17485.8</v>
      </c>
      <c r="H1361" s="7">
        <f t="shared" si="389"/>
        <v>17485.8</v>
      </c>
      <c r="I1361" s="7">
        <f t="shared" si="387"/>
        <v>100</v>
      </c>
    </row>
    <row r="1362" spans="1:9" ht="31.5" x14ac:dyDescent="0.25">
      <c r="A1362" s="95" t="s">
        <v>94</v>
      </c>
      <c r="B1362" s="4"/>
      <c r="C1362" s="4" t="s">
        <v>10</v>
      </c>
      <c r="D1362" s="4" t="s">
        <v>25</v>
      </c>
      <c r="E1362" s="4" t="s">
        <v>113</v>
      </c>
      <c r="F1362" s="4" t="s">
        <v>95</v>
      </c>
      <c r="G1362" s="7">
        <v>17485.8</v>
      </c>
      <c r="H1362" s="7">
        <v>17485.8</v>
      </c>
      <c r="I1362" s="7">
        <f t="shared" si="387"/>
        <v>100</v>
      </c>
    </row>
    <row r="1363" spans="1:9" ht="31.5" x14ac:dyDescent="0.25">
      <c r="A1363" s="95" t="s">
        <v>124</v>
      </c>
      <c r="B1363" s="55"/>
      <c r="C1363" s="4" t="s">
        <v>10</v>
      </c>
      <c r="D1363" s="4" t="s">
        <v>25</v>
      </c>
      <c r="E1363" s="4" t="s">
        <v>125</v>
      </c>
      <c r="F1363" s="4"/>
      <c r="G1363" s="7">
        <f>SUM(G1364+G1384+G1389+G1376+G1379)</f>
        <v>19535.5</v>
      </c>
      <c r="H1363" s="7">
        <f>SUM(H1364+H1384+H1389+H1376+H1379)</f>
        <v>19035.599999999999</v>
      </c>
      <c r="I1363" s="7">
        <f t="shared" si="387"/>
        <v>97.441068823424018</v>
      </c>
    </row>
    <row r="1364" spans="1:9" x14ac:dyDescent="0.25">
      <c r="A1364" s="95" t="s">
        <v>26</v>
      </c>
      <c r="B1364" s="55"/>
      <c r="C1364" s="4" t="s">
        <v>10</v>
      </c>
      <c r="D1364" s="4" t="s">
        <v>25</v>
      </c>
      <c r="E1364" s="4" t="s">
        <v>312</v>
      </c>
      <c r="F1364" s="4"/>
      <c r="G1364" s="7">
        <f>SUM(G1365+G1367+G1371)+G1374</f>
        <v>11253.800000000001</v>
      </c>
      <c r="H1364" s="7">
        <f>SUM(H1365+H1367+H1371)+H1374</f>
        <v>11147.4</v>
      </c>
      <c r="I1364" s="7">
        <f t="shared" si="387"/>
        <v>99.054541577067283</v>
      </c>
    </row>
    <row r="1365" spans="1:9" x14ac:dyDescent="0.25">
      <c r="A1365" s="95" t="s">
        <v>99</v>
      </c>
      <c r="B1365" s="54"/>
      <c r="C1365" s="4" t="s">
        <v>10</v>
      </c>
      <c r="D1365" s="4" t="s">
        <v>25</v>
      </c>
      <c r="E1365" s="4" t="s">
        <v>313</v>
      </c>
      <c r="F1365" s="4"/>
      <c r="G1365" s="7">
        <f>G1366</f>
        <v>7711.2</v>
      </c>
      <c r="H1365" s="7">
        <f>H1366</f>
        <v>7604.9</v>
      </c>
      <c r="I1365" s="7">
        <f t="shared" si="387"/>
        <v>98.621485631289545</v>
      </c>
    </row>
    <row r="1366" spans="1:9" ht="31.5" x14ac:dyDescent="0.25">
      <c r="A1366" s="95" t="s">
        <v>40</v>
      </c>
      <c r="B1366" s="54"/>
      <c r="C1366" s="4" t="s">
        <v>10</v>
      </c>
      <c r="D1366" s="4" t="s">
        <v>25</v>
      </c>
      <c r="E1366" s="4" t="s">
        <v>313</v>
      </c>
      <c r="F1366" s="4" t="s">
        <v>69</v>
      </c>
      <c r="G1366" s="7">
        <v>7711.2</v>
      </c>
      <c r="H1366" s="7">
        <v>7604.9</v>
      </c>
      <c r="I1366" s="7">
        <f t="shared" si="387"/>
        <v>98.621485631289545</v>
      </c>
    </row>
    <row r="1367" spans="1:9" x14ac:dyDescent="0.25">
      <c r="A1367" s="95" t="s">
        <v>107</v>
      </c>
      <c r="B1367" s="55"/>
      <c r="C1367" s="4" t="s">
        <v>10</v>
      </c>
      <c r="D1367" s="4" t="s">
        <v>25</v>
      </c>
      <c r="E1367" s="4" t="s">
        <v>314</v>
      </c>
      <c r="F1367" s="4"/>
      <c r="G1367" s="7">
        <f>SUM(G1368)</f>
        <v>2830</v>
      </c>
      <c r="H1367" s="7">
        <f>SUM(H1368)</f>
        <v>2829.9</v>
      </c>
      <c r="I1367" s="7">
        <f t="shared" si="387"/>
        <v>99.996466431095413</v>
      </c>
    </row>
    <row r="1368" spans="1:9" ht="31.5" x14ac:dyDescent="0.25">
      <c r="A1368" s="95" t="s">
        <v>40</v>
      </c>
      <c r="B1368" s="55"/>
      <c r="C1368" s="4" t="s">
        <v>10</v>
      </c>
      <c r="D1368" s="4" t="s">
        <v>25</v>
      </c>
      <c r="E1368" s="4" t="s">
        <v>314</v>
      </c>
      <c r="F1368" s="4" t="s">
        <v>69</v>
      </c>
      <c r="G1368" s="7">
        <v>2830</v>
      </c>
      <c r="H1368" s="7">
        <v>2829.9</v>
      </c>
      <c r="I1368" s="7">
        <f t="shared" si="387"/>
        <v>99.996466431095413</v>
      </c>
    </row>
    <row r="1369" spans="1:9" hidden="1" x14ac:dyDescent="0.25">
      <c r="A1369" s="95" t="s">
        <v>369</v>
      </c>
      <c r="B1369" s="55"/>
      <c r="C1369" s="4" t="s">
        <v>10</v>
      </c>
      <c r="D1369" s="4" t="s">
        <v>25</v>
      </c>
      <c r="E1369" s="4" t="s">
        <v>566</v>
      </c>
      <c r="F1369" s="4"/>
      <c r="G1369" s="7">
        <f>SUM(G1370)</f>
        <v>0</v>
      </c>
      <c r="H1369" s="7"/>
      <c r="I1369" s="7" t="e">
        <f t="shared" si="387"/>
        <v>#DIV/0!</v>
      </c>
    </row>
    <row r="1370" spans="1:9" ht="31.5" hidden="1" x14ac:dyDescent="0.25">
      <c r="A1370" s="95" t="s">
        <v>40</v>
      </c>
      <c r="B1370" s="55"/>
      <c r="C1370" s="4" t="s">
        <v>10</v>
      </c>
      <c r="D1370" s="4" t="s">
        <v>25</v>
      </c>
      <c r="E1370" s="4" t="s">
        <v>566</v>
      </c>
      <c r="F1370" s="4" t="s">
        <v>69</v>
      </c>
      <c r="G1370" s="7"/>
      <c r="H1370" s="7"/>
      <c r="I1370" s="7" t="e">
        <f t="shared" si="387"/>
        <v>#DIV/0!</v>
      </c>
    </row>
    <row r="1371" spans="1:9" ht="63" hidden="1" x14ac:dyDescent="0.25">
      <c r="A1371" s="95" t="s">
        <v>560</v>
      </c>
      <c r="B1371" s="55"/>
      <c r="C1371" s="4" t="s">
        <v>10</v>
      </c>
      <c r="D1371" s="4" t="s">
        <v>25</v>
      </c>
      <c r="E1371" s="4" t="s">
        <v>561</v>
      </c>
      <c r="F1371" s="4"/>
      <c r="G1371" s="7">
        <f>SUM(G1372:G1373)</f>
        <v>0</v>
      </c>
      <c r="H1371" s="7">
        <f t="shared" ref="H1371" si="390">SUM(H1372:H1373)</f>
        <v>0</v>
      </c>
      <c r="I1371" s="7" t="e">
        <f t="shared" si="387"/>
        <v>#DIV/0!</v>
      </c>
    </row>
    <row r="1372" spans="1:9" ht="31.5" hidden="1" x14ac:dyDescent="0.25">
      <c r="A1372" s="95" t="s">
        <v>40</v>
      </c>
      <c r="B1372" s="55"/>
      <c r="C1372" s="4" t="s">
        <v>10</v>
      </c>
      <c r="D1372" s="4" t="s">
        <v>25</v>
      </c>
      <c r="E1372" s="4" t="s">
        <v>561</v>
      </c>
      <c r="F1372" s="4" t="s">
        <v>69</v>
      </c>
      <c r="G1372" s="7">
        <v>0</v>
      </c>
      <c r="H1372" s="7"/>
      <c r="I1372" s="7" t="e">
        <f t="shared" si="387"/>
        <v>#DIV/0!</v>
      </c>
    </row>
    <row r="1373" spans="1:9" ht="31.5" hidden="1" x14ac:dyDescent="0.25">
      <c r="A1373" s="95" t="s">
        <v>94</v>
      </c>
      <c r="B1373" s="55"/>
      <c r="C1373" s="4" t="s">
        <v>10</v>
      </c>
      <c r="D1373" s="4" t="s">
        <v>25</v>
      </c>
      <c r="E1373" s="4" t="s">
        <v>561</v>
      </c>
      <c r="F1373" s="4" t="s">
        <v>95</v>
      </c>
      <c r="G1373" s="7"/>
      <c r="H1373" s="7"/>
      <c r="I1373" s="7" t="e">
        <f t="shared" si="387"/>
        <v>#DIV/0!</v>
      </c>
    </row>
    <row r="1374" spans="1:9" ht="31.5" x14ac:dyDescent="0.25">
      <c r="A1374" s="95" t="s">
        <v>625</v>
      </c>
      <c r="B1374" s="55"/>
      <c r="C1374" s="4" t="s">
        <v>10</v>
      </c>
      <c r="D1374" s="4" t="s">
        <v>25</v>
      </c>
      <c r="E1374" s="4" t="s">
        <v>607</v>
      </c>
      <c r="F1374" s="4"/>
      <c r="G1374" s="7">
        <f>SUM(G1375)</f>
        <v>712.6</v>
      </c>
      <c r="H1374" s="7">
        <f t="shared" ref="H1374" si="391">SUM(H1375)</f>
        <v>712.6</v>
      </c>
      <c r="I1374" s="7">
        <f t="shared" si="387"/>
        <v>100</v>
      </c>
    </row>
    <row r="1375" spans="1:9" ht="31.5" x14ac:dyDescent="0.25">
      <c r="A1375" s="95" t="s">
        <v>40</v>
      </c>
      <c r="B1375" s="55"/>
      <c r="C1375" s="4" t="s">
        <v>10</v>
      </c>
      <c r="D1375" s="4" t="s">
        <v>25</v>
      </c>
      <c r="E1375" s="4" t="s">
        <v>607</v>
      </c>
      <c r="F1375" s="4" t="s">
        <v>69</v>
      </c>
      <c r="G1375" s="7">
        <v>712.6</v>
      </c>
      <c r="H1375" s="7">
        <v>712.6</v>
      </c>
      <c r="I1375" s="7">
        <f t="shared" si="387"/>
        <v>100</v>
      </c>
    </row>
    <row r="1376" spans="1:9" ht="31.5" x14ac:dyDescent="0.25">
      <c r="A1376" s="95" t="s">
        <v>663</v>
      </c>
      <c r="B1376" s="55"/>
      <c r="C1376" s="4" t="s">
        <v>10</v>
      </c>
      <c r="D1376" s="4" t="s">
        <v>25</v>
      </c>
      <c r="E1376" s="4" t="s">
        <v>695</v>
      </c>
      <c r="F1376" s="4"/>
      <c r="G1376" s="7">
        <f>G1377</f>
        <v>1617.6</v>
      </c>
      <c r="H1376" s="7">
        <f t="shared" ref="H1376:H1377" si="392">H1377</f>
        <v>1305.4000000000001</v>
      </c>
      <c r="I1376" s="7">
        <f t="shared" si="387"/>
        <v>80.699802176063315</v>
      </c>
    </row>
    <row r="1377" spans="1:9" x14ac:dyDescent="0.25">
      <c r="A1377" s="95" t="s">
        <v>99</v>
      </c>
      <c r="B1377" s="55"/>
      <c r="C1377" s="4" t="s">
        <v>10</v>
      </c>
      <c r="D1377" s="4" t="s">
        <v>25</v>
      </c>
      <c r="E1377" s="4" t="s">
        <v>696</v>
      </c>
      <c r="F1377" s="4"/>
      <c r="G1377" s="7">
        <f>G1378</f>
        <v>1617.6</v>
      </c>
      <c r="H1377" s="7">
        <f t="shared" si="392"/>
        <v>1305.4000000000001</v>
      </c>
      <c r="I1377" s="7">
        <f t="shared" si="387"/>
        <v>80.699802176063315</v>
      </c>
    </row>
    <row r="1378" spans="1:9" ht="31.5" x14ac:dyDescent="0.25">
      <c r="A1378" s="95" t="s">
        <v>94</v>
      </c>
      <c r="B1378" s="55"/>
      <c r="C1378" s="4" t="s">
        <v>10</v>
      </c>
      <c r="D1378" s="4" t="s">
        <v>25</v>
      </c>
      <c r="E1378" s="4" t="s">
        <v>696</v>
      </c>
      <c r="F1378" s="4" t="s">
        <v>95</v>
      </c>
      <c r="G1378" s="7">
        <v>1617.6</v>
      </c>
      <c r="H1378" s="7">
        <v>1305.4000000000001</v>
      </c>
      <c r="I1378" s="7">
        <f t="shared" si="387"/>
        <v>80.699802176063315</v>
      </c>
    </row>
    <row r="1379" spans="1:9" ht="31.5" hidden="1" x14ac:dyDescent="0.25">
      <c r="A1379" s="95" t="s">
        <v>881</v>
      </c>
      <c r="B1379" s="55"/>
      <c r="C1379" s="4" t="s">
        <v>10</v>
      </c>
      <c r="D1379" s="4" t="s">
        <v>25</v>
      </c>
      <c r="E1379" s="4" t="s">
        <v>316</v>
      </c>
      <c r="F1379" s="4"/>
      <c r="G1379" s="7">
        <f>G1380+G1382</f>
        <v>0</v>
      </c>
      <c r="H1379" s="7">
        <f t="shared" ref="H1379" si="393">H1380+H1382</f>
        <v>0</v>
      </c>
      <c r="I1379" s="7" t="e">
        <f t="shared" si="387"/>
        <v>#DIV/0!</v>
      </c>
    </row>
    <row r="1380" spans="1:9" hidden="1" x14ac:dyDescent="0.25">
      <c r="A1380" s="95" t="s">
        <v>99</v>
      </c>
      <c r="B1380" s="55"/>
      <c r="C1380" s="4" t="s">
        <v>10</v>
      </c>
      <c r="D1380" s="4" t="s">
        <v>25</v>
      </c>
      <c r="E1380" s="4" t="s">
        <v>322</v>
      </c>
      <c r="F1380" s="4"/>
      <c r="G1380" s="7">
        <f t="shared" ref="G1380:H1380" si="394">G1381</f>
        <v>0</v>
      </c>
      <c r="H1380" s="7">
        <f t="shared" si="394"/>
        <v>0</v>
      </c>
      <c r="I1380" s="7" t="e">
        <f t="shared" si="387"/>
        <v>#DIV/0!</v>
      </c>
    </row>
    <row r="1381" spans="1:9" ht="30" hidden="1" customHeight="1" x14ac:dyDescent="0.25">
      <c r="A1381" s="95" t="s">
        <v>94</v>
      </c>
      <c r="B1381" s="55"/>
      <c r="C1381" s="4" t="s">
        <v>10</v>
      </c>
      <c r="D1381" s="4" t="s">
        <v>25</v>
      </c>
      <c r="E1381" s="4" t="s">
        <v>322</v>
      </c>
      <c r="F1381" s="4" t="s">
        <v>95</v>
      </c>
      <c r="G1381" s="7"/>
      <c r="H1381" s="7"/>
      <c r="I1381" s="7" t="e">
        <f t="shared" si="387"/>
        <v>#DIV/0!</v>
      </c>
    </row>
    <row r="1382" spans="1:9" ht="27" hidden="1" customHeight="1" x14ac:dyDescent="0.25">
      <c r="A1382" s="95" t="s">
        <v>112</v>
      </c>
      <c r="B1382" s="55"/>
      <c r="C1382" s="4" t="s">
        <v>10</v>
      </c>
      <c r="D1382" s="4" t="s">
        <v>25</v>
      </c>
      <c r="E1382" s="4" t="s">
        <v>725</v>
      </c>
      <c r="F1382" s="4"/>
      <c r="G1382" s="7">
        <f>SUM(G1383)</f>
        <v>0</v>
      </c>
      <c r="H1382" s="7">
        <f t="shared" ref="H1382" si="395">SUM(H1383)</f>
        <v>0</v>
      </c>
      <c r="I1382" s="7" t="e">
        <f t="shared" si="387"/>
        <v>#DIV/0!</v>
      </c>
    </row>
    <row r="1383" spans="1:9" ht="30" hidden="1" customHeight="1" x14ac:dyDescent="0.25">
      <c r="A1383" s="95" t="s">
        <v>94</v>
      </c>
      <c r="B1383" s="55"/>
      <c r="C1383" s="4" t="s">
        <v>10</v>
      </c>
      <c r="D1383" s="4" t="s">
        <v>25</v>
      </c>
      <c r="E1383" s="4" t="s">
        <v>725</v>
      </c>
      <c r="F1383" s="4" t="s">
        <v>95</v>
      </c>
      <c r="G1383" s="7"/>
      <c r="H1383" s="7"/>
      <c r="I1383" s="7" t="e">
        <f t="shared" si="387"/>
        <v>#DIV/0!</v>
      </c>
    </row>
    <row r="1384" spans="1:9" ht="31.5" x14ac:dyDescent="0.25">
      <c r="A1384" s="95" t="s">
        <v>217</v>
      </c>
      <c r="B1384" s="55"/>
      <c r="C1384" s="4" t="s">
        <v>10</v>
      </c>
      <c r="D1384" s="4" t="s">
        <v>25</v>
      </c>
      <c r="E1384" s="4" t="s">
        <v>323</v>
      </c>
      <c r="F1384" s="4"/>
      <c r="G1384" s="7">
        <f>G1385+G1387</f>
        <v>1623.4</v>
      </c>
      <c r="H1384" s="7">
        <f>H1385+H1387</f>
        <v>1622</v>
      </c>
      <c r="I1384" s="7">
        <f t="shared" si="387"/>
        <v>99.913761241838117</v>
      </c>
    </row>
    <row r="1385" spans="1:9" x14ac:dyDescent="0.25">
      <c r="A1385" s="95" t="s">
        <v>99</v>
      </c>
      <c r="B1385" s="55"/>
      <c r="C1385" s="4" t="s">
        <v>10</v>
      </c>
      <c r="D1385" s="4" t="s">
        <v>25</v>
      </c>
      <c r="E1385" s="4" t="s">
        <v>325</v>
      </c>
      <c r="F1385" s="4"/>
      <c r="G1385" s="7">
        <f t="shared" ref="G1385:H1385" si="396">G1386</f>
        <v>1500.9</v>
      </c>
      <c r="H1385" s="7">
        <f t="shared" si="396"/>
        <v>1499.5</v>
      </c>
      <c r="I1385" s="7">
        <f t="shared" si="387"/>
        <v>99.906722633086815</v>
      </c>
    </row>
    <row r="1386" spans="1:9" ht="31.5" x14ac:dyDescent="0.25">
      <c r="A1386" s="95" t="s">
        <v>94</v>
      </c>
      <c r="B1386" s="55"/>
      <c r="C1386" s="4" t="s">
        <v>10</v>
      </c>
      <c r="D1386" s="4" t="s">
        <v>25</v>
      </c>
      <c r="E1386" s="4" t="s">
        <v>325</v>
      </c>
      <c r="F1386" s="4" t="s">
        <v>95</v>
      </c>
      <c r="G1386" s="7">
        <v>1500.9</v>
      </c>
      <c r="H1386" s="7">
        <v>1499.5</v>
      </c>
      <c r="I1386" s="7">
        <f t="shared" si="387"/>
        <v>99.906722633086815</v>
      </c>
    </row>
    <row r="1387" spans="1:9" x14ac:dyDescent="0.25">
      <c r="A1387" s="95" t="s">
        <v>387</v>
      </c>
      <c r="B1387" s="55"/>
      <c r="C1387" s="4" t="s">
        <v>10</v>
      </c>
      <c r="D1387" s="4" t="s">
        <v>25</v>
      </c>
      <c r="E1387" s="4" t="s">
        <v>564</v>
      </c>
      <c r="F1387" s="4"/>
      <c r="G1387" s="7">
        <f>SUM(G1388)</f>
        <v>122.5</v>
      </c>
      <c r="H1387" s="7">
        <f t="shared" ref="H1387" si="397">SUM(H1388)</f>
        <v>122.5</v>
      </c>
      <c r="I1387" s="7">
        <f t="shared" si="387"/>
        <v>100</v>
      </c>
    </row>
    <row r="1388" spans="1:9" ht="31.5" x14ac:dyDescent="0.25">
      <c r="A1388" s="95" t="s">
        <v>94</v>
      </c>
      <c r="B1388" s="55"/>
      <c r="C1388" s="4" t="s">
        <v>10</v>
      </c>
      <c r="D1388" s="4" t="s">
        <v>25</v>
      </c>
      <c r="E1388" s="4" t="s">
        <v>564</v>
      </c>
      <c r="F1388" s="4" t="s">
        <v>95</v>
      </c>
      <c r="G1388" s="7">
        <v>122.5</v>
      </c>
      <c r="H1388" s="7">
        <v>122.5</v>
      </c>
      <c r="I1388" s="7">
        <f t="shared" si="387"/>
        <v>100</v>
      </c>
    </row>
    <row r="1389" spans="1:9" ht="14.25" customHeight="1" x14ac:dyDescent="0.25">
      <c r="A1389" s="95" t="s">
        <v>272</v>
      </c>
      <c r="B1389" s="55"/>
      <c r="C1389" s="4" t="s">
        <v>10</v>
      </c>
      <c r="D1389" s="4" t="s">
        <v>25</v>
      </c>
      <c r="E1389" s="4" t="s">
        <v>318</v>
      </c>
      <c r="F1389" s="4"/>
      <c r="G1389" s="7">
        <f>G1390+G1392</f>
        <v>5040.7</v>
      </c>
      <c r="H1389" s="7">
        <f>H1390+H1392</f>
        <v>4960.7999999999993</v>
      </c>
      <c r="I1389" s="7">
        <f t="shared" si="387"/>
        <v>98.4149026920864</v>
      </c>
    </row>
    <row r="1390" spans="1:9" x14ac:dyDescent="0.25">
      <c r="A1390" s="95" t="s">
        <v>99</v>
      </c>
      <c r="B1390" s="55"/>
      <c r="C1390" s="4" t="s">
        <v>10</v>
      </c>
      <c r="D1390" s="4" t="s">
        <v>25</v>
      </c>
      <c r="E1390" s="4" t="s">
        <v>338</v>
      </c>
      <c r="F1390" s="4"/>
      <c r="G1390" s="7">
        <f>G1391</f>
        <v>4992.8</v>
      </c>
      <c r="H1390" s="7">
        <f>H1391</f>
        <v>4912.8999999999996</v>
      </c>
      <c r="I1390" s="7">
        <f t="shared" si="387"/>
        <v>98.399695561608695</v>
      </c>
    </row>
    <row r="1391" spans="1:9" ht="31.5" x14ac:dyDescent="0.25">
      <c r="A1391" s="95" t="s">
        <v>94</v>
      </c>
      <c r="B1391" s="55"/>
      <c r="C1391" s="4" t="s">
        <v>10</v>
      </c>
      <c r="D1391" s="4" t="s">
        <v>25</v>
      </c>
      <c r="E1391" s="4" t="s">
        <v>338</v>
      </c>
      <c r="F1391" s="4" t="s">
        <v>95</v>
      </c>
      <c r="G1391" s="7">
        <v>4992.8</v>
      </c>
      <c r="H1391" s="7">
        <v>4912.8999999999996</v>
      </c>
      <c r="I1391" s="7">
        <f t="shared" si="387"/>
        <v>98.399695561608695</v>
      </c>
    </row>
    <row r="1392" spans="1:9" x14ac:dyDescent="0.25">
      <c r="A1392" s="95" t="s">
        <v>112</v>
      </c>
      <c r="B1392" s="55"/>
      <c r="C1392" s="4" t="s">
        <v>10</v>
      </c>
      <c r="D1392" s="4" t="s">
        <v>25</v>
      </c>
      <c r="E1392" s="4" t="s">
        <v>392</v>
      </c>
      <c r="F1392" s="4"/>
      <c r="G1392" s="7">
        <f>G1393</f>
        <v>47.9</v>
      </c>
      <c r="H1392" s="7">
        <f>H1393</f>
        <v>47.9</v>
      </c>
      <c r="I1392" s="7">
        <f t="shared" si="387"/>
        <v>100</v>
      </c>
    </row>
    <row r="1393" spans="1:9" ht="31.5" x14ac:dyDescent="0.25">
      <c r="A1393" s="95" t="s">
        <v>94</v>
      </c>
      <c r="B1393" s="55"/>
      <c r="C1393" s="4" t="s">
        <v>10</v>
      </c>
      <c r="D1393" s="4" t="s">
        <v>25</v>
      </c>
      <c r="E1393" s="4" t="s">
        <v>392</v>
      </c>
      <c r="F1393" s="4" t="s">
        <v>95</v>
      </c>
      <c r="G1393" s="7">
        <v>47.9</v>
      </c>
      <c r="H1393" s="7">
        <v>47.9</v>
      </c>
      <c r="I1393" s="7">
        <f t="shared" si="387"/>
        <v>100</v>
      </c>
    </row>
    <row r="1394" spans="1:9" ht="31.5" x14ac:dyDescent="0.25">
      <c r="A1394" s="95" t="s">
        <v>667</v>
      </c>
      <c r="B1394" s="39"/>
      <c r="C1394" s="96" t="s">
        <v>10</v>
      </c>
      <c r="D1394" s="96" t="s">
        <v>25</v>
      </c>
      <c r="E1394" s="31" t="s">
        <v>11</v>
      </c>
      <c r="F1394" s="31"/>
      <c r="G1394" s="9">
        <f t="shared" ref="G1394:H1396" si="398">G1395</f>
        <v>1570.7</v>
      </c>
      <c r="H1394" s="9">
        <f t="shared" si="398"/>
        <v>1570.6000000000001</v>
      </c>
      <c r="I1394" s="7">
        <f t="shared" si="387"/>
        <v>99.993633411854589</v>
      </c>
    </row>
    <row r="1395" spans="1:9" x14ac:dyDescent="0.25">
      <c r="A1395" s="95" t="s">
        <v>62</v>
      </c>
      <c r="B1395" s="39"/>
      <c r="C1395" s="96" t="s">
        <v>10</v>
      </c>
      <c r="D1395" s="96" t="s">
        <v>25</v>
      </c>
      <c r="E1395" s="31" t="s">
        <v>49</v>
      </c>
      <c r="F1395" s="31"/>
      <c r="G1395" s="9">
        <f t="shared" si="398"/>
        <v>1570.7</v>
      </c>
      <c r="H1395" s="9">
        <f t="shared" si="398"/>
        <v>1570.6000000000001</v>
      </c>
      <c r="I1395" s="7">
        <f t="shared" si="387"/>
        <v>99.993633411854589</v>
      </c>
    </row>
    <row r="1396" spans="1:9" x14ac:dyDescent="0.25">
      <c r="A1396" s="95" t="s">
        <v>26</v>
      </c>
      <c r="B1396" s="39"/>
      <c r="C1396" s="96" t="s">
        <v>10</v>
      </c>
      <c r="D1396" s="96" t="s">
        <v>25</v>
      </c>
      <c r="E1396" s="31" t="s">
        <v>320</v>
      </c>
      <c r="F1396" s="31"/>
      <c r="G1396" s="9">
        <f t="shared" si="398"/>
        <v>1570.7</v>
      </c>
      <c r="H1396" s="9">
        <f t="shared" si="398"/>
        <v>1570.6000000000001</v>
      </c>
      <c r="I1396" s="7">
        <f t="shared" si="387"/>
        <v>99.993633411854589</v>
      </c>
    </row>
    <row r="1397" spans="1:9" x14ac:dyDescent="0.25">
      <c r="A1397" s="95" t="s">
        <v>28</v>
      </c>
      <c r="B1397" s="39"/>
      <c r="C1397" s="96" t="s">
        <v>10</v>
      </c>
      <c r="D1397" s="96" t="s">
        <v>25</v>
      </c>
      <c r="E1397" s="31" t="s">
        <v>321</v>
      </c>
      <c r="F1397" s="31"/>
      <c r="G1397" s="9">
        <f>SUM(G1398:G1399)</f>
        <v>1570.7</v>
      </c>
      <c r="H1397" s="9">
        <f>SUM(H1398:H1399)</f>
        <v>1570.6000000000001</v>
      </c>
      <c r="I1397" s="7">
        <f t="shared" si="387"/>
        <v>99.993633411854589</v>
      </c>
    </row>
    <row r="1398" spans="1:9" ht="31.5" x14ac:dyDescent="0.25">
      <c r="A1398" s="100" t="s">
        <v>40</v>
      </c>
      <c r="B1398" s="39"/>
      <c r="C1398" s="101" t="s">
        <v>10</v>
      </c>
      <c r="D1398" s="101" t="s">
        <v>25</v>
      </c>
      <c r="E1398" s="31" t="s">
        <v>321</v>
      </c>
      <c r="F1398" s="31">
        <v>200</v>
      </c>
      <c r="G1398" s="9">
        <v>307.2</v>
      </c>
      <c r="H1398" s="9">
        <v>307.2</v>
      </c>
      <c r="I1398" s="7">
        <f t="shared" si="387"/>
        <v>100</v>
      </c>
    </row>
    <row r="1399" spans="1:9" ht="31.5" x14ac:dyDescent="0.25">
      <c r="A1399" s="95" t="s">
        <v>94</v>
      </c>
      <c r="B1399" s="39"/>
      <c r="C1399" s="96" t="s">
        <v>10</v>
      </c>
      <c r="D1399" s="96" t="s">
        <v>25</v>
      </c>
      <c r="E1399" s="31" t="s">
        <v>321</v>
      </c>
      <c r="F1399" s="31">
        <v>600</v>
      </c>
      <c r="G1399" s="108">
        <v>1263.5</v>
      </c>
      <c r="H1399" s="9">
        <v>1263.4000000000001</v>
      </c>
      <c r="I1399" s="7">
        <f t="shared" si="387"/>
        <v>99.992085476850022</v>
      </c>
    </row>
    <row r="1400" spans="1:9" x14ac:dyDescent="0.25">
      <c r="A1400" s="95" t="s">
        <v>672</v>
      </c>
      <c r="B1400" s="55"/>
      <c r="C1400" s="4" t="s">
        <v>10</v>
      </c>
      <c r="D1400" s="4" t="s">
        <v>8</v>
      </c>
      <c r="E1400" s="4"/>
      <c r="F1400" s="55"/>
      <c r="G1400" s="7">
        <f>G1401</f>
        <v>74181.600000000006</v>
      </c>
      <c r="H1400" s="7">
        <f>H1401</f>
        <v>73485.400000000009</v>
      </c>
      <c r="I1400" s="7">
        <f t="shared" si="387"/>
        <v>99.061492337722569</v>
      </c>
    </row>
    <row r="1401" spans="1:9" x14ac:dyDescent="0.25">
      <c r="A1401" s="95" t="s">
        <v>429</v>
      </c>
      <c r="B1401" s="55"/>
      <c r="C1401" s="4" t="s">
        <v>10</v>
      </c>
      <c r="D1401" s="4" t="s">
        <v>8</v>
      </c>
      <c r="E1401" s="4" t="s">
        <v>88</v>
      </c>
      <c r="F1401" s="55"/>
      <c r="G1401" s="7">
        <f>G1402+G1410+G1438+G1451</f>
        <v>74181.600000000006</v>
      </c>
      <c r="H1401" s="7">
        <f>H1402+H1410+H1438+H1451</f>
        <v>73485.400000000009</v>
      </c>
      <c r="I1401" s="7">
        <f t="shared" si="387"/>
        <v>99.061492337722569</v>
      </c>
    </row>
    <row r="1402" spans="1:9" ht="31.5" hidden="1" x14ac:dyDescent="0.25">
      <c r="A1402" s="95" t="s">
        <v>673</v>
      </c>
      <c r="B1402" s="55"/>
      <c r="C1402" s="4" t="s">
        <v>10</v>
      </c>
      <c r="D1402" s="4" t="s">
        <v>8</v>
      </c>
      <c r="E1402" s="4" t="s">
        <v>118</v>
      </c>
      <c r="F1402" s="55"/>
      <c r="G1402" s="7">
        <f>G1406+G1403</f>
        <v>0</v>
      </c>
      <c r="H1402" s="7">
        <f>H1406+H1403</f>
        <v>0</v>
      </c>
      <c r="I1402" s="7" t="e">
        <f t="shared" si="387"/>
        <v>#DIV/0!</v>
      </c>
    </row>
    <row r="1403" spans="1:9" hidden="1" x14ac:dyDescent="0.25">
      <c r="A1403" s="95" t="s">
        <v>26</v>
      </c>
      <c r="B1403" s="55"/>
      <c r="C1403" s="4" t="s">
        <v>10</v>
      </c>
      <c r="D1403" s="4" t="s">
        <v>8</v>
      </c>
      <c r="E1403" s="4" t="s">
        <v>309</v>
      </c>
      <c r="F1403" s="55"/>
      <c r="G1403" s="7">
        <f t="shared" ref="G1403:H1404" si="399">G1404</f>
        <v>0</v>
      </c>
      <c r="H1403" s="7">
        <f t="shared" si="399"/>
        <v>0</v>
      </c>
      <c r="I1403" s="7" t="e">
        <f t="shared" si="387"/>
        <v>#DIV/0!</v>
      </c>
    </row>
    <row r="1404" spans="1:9" hidden="1" x14ac:dyDescent="0.25">
      <c r="A1404" s="95" t="s">
        <v>99</v>
      </c>
      <c r="B1404" s="55"/>
      <c r="C1404" s="4" t="s">
        <v>10</v>
      </c>
      <c r="D1404" s="4" t="s">
        <v>8</v>
      </c>
      <c r="E1404" s="4" t="s">
        <v>310</v>
      </c>
      <c r="F1404" s="55"/>
      <c r="G1404" s="7">
        <f t="shared" si="399"/>
        <v>0</v>
      </c>
      <c r="H1404" s="7">
        <f t="shared" si="399"/>
        <v>0</v>
      </c>
      <c r="I1404" s="7" t="e">
        <f t="shared" si="387"/>
        <v>#DIV/0!</v>
      </c>
    </row>
    <row r="1405" spans="1:9" ht="31.5" hidden="1" x14ac:dyDescent="0.25">
      <c r="A1405" s="95" t="s">
        <v>40</v>
      </c>
      <c r="B1405" s="55"/>
      <c r="C1405" s="4" t="s">
        <v>10</v>
      </c>
      <c r="D1405" s="4" t="s">
        <v>8</v>
      </c>
      <c r="E1405" s="4" t="s">
        <v>310</v>
      </c>
      <c r="F1405" s="4" t="s">
        <v>69</v>
      </c>
      <c r="G1405" s="7"/>
      <c r="H1405" s="7"/>
      <c r="I1405" s="7" t="e">
        <f t="shared" si="387"/>
        <v>#DIV/0!</v>
      </c>
    </row>
    <row r="1406" spans="1:9" hidden="1" x14ac:dyDescent="0.25">
      <c r="A1406" s="95" t="s">
        <v>119</v>
      </c>
      <c r="B1406" s="55"/>
      <c r="C1406" s="4" t="s">
        <v>10</v>
      </c>
      <c r="D1406" s="4" t="s">
        <v>8</v>
      </c>
      <c r="E1406" s="4" t="s">
        <v>120</v>
      </c>
      <c r="F1406" s="4"/>
      <c r="G1406" s="7">
        <f t="shared" ref="G1406:H1408" si="400">G1407</f>
        <v>0</v>
      </c>
      <c r="H1406" s="7">
        <f t="shared" si="400"/>
        <v>0</v>
      </c>
      <c r="I1406" s="7" t="e">
        <f t="shared" si="387"/>
        <v>#DIV/0!</v>
      </c>
    </row>
    <row r="1407" spans="1:9" hidden="1" x14ac:dyDescent="0.25">
      <c r="A1407" s="95" t="s">
        <v>112</v>
      </c>
      <c r="B1407" s="55"/>
      <c r="C1407" s="4" t="s">
        <v>10</v>
      </c>
      <c r="D1407" s="4" t="s">
        <v>8</v>
      </c>
      <c r="E1407" s="4" t="s">
        <v>307</v>
      </c>
      <c r="F1407" s="4"/>
      <c r="G1407" s="7">
        <f t="shared" si="400"/>
        <v>0</v>
      </c>
      <c r="H1407" s="7">
        <f t="shared" si="400"/>
        <v>0</v>
      </c>
      <c r="I1407" s="7" t="e">
        <f t="shared" si="387"/>
        <v>#DIV/0!</v>
      </c>
    </row>
    <row r="1408" spans="1:9" hidden="1" x14ac:dyDescent="0.25">
      <c r="A1408" s="95" t="s">
        <v>272</v>
      </c>
      <c r="B1408" s="55"/>
      <c r="C1408" s="4" t="s">
        <v>10</v>
      </c>
      <c r="D1408" s="4" t="s">
        <v>8</v>
      </c>
      <c r="E1408" s="4" t="s">
        <v>308</v>
      </c>
      <c r="F1408" s="4"/>
      <c r="G1408" s="7">
        <f t="shared" si="400"/>
        <v>0</v>
      </c>
      <c r="H1408" s="7">
        <f t="shared" si="400"/>
        <v>0</v>
      </c>
      <c r="I1408" s="7" t="e">
        <f t="shared" si="387"/>
        <v>#DIV/0!</v>
      </c>
    </row>
    <row r="1409" spans="1:9" ht="31.5" hidden="1" x14ac:dyDescent="0.25">
      <c r="A1409" s="95" t="s">
        <v>51</v>
      </c>
      <c r="B1409" s="55"/>
      <c r="C1409" s="4" t="s">
        <v>10</v>
      </c>
      <c r="D1409" s="4" t="s">
        <v>8</v>
      </c>
      <c r="E1409" s="4" t="s">
        <v>308</v>
      </c>
      <c r="F1409" s="4" t="s">
        <v>95</v>
      </c>
      <c r="G1409" s="7"/>
      <c r="H1409" s="7"/>
      <c r="I1409" s="7" t="e">
        <f t="shared" si="387"/>
        <v>#DIV/0!</v>
      </c>
    </row>
    <row r="1410" spans="1:9" x14ac:dyDescent="0.25">
      <c r="A1410" s="95" t="s">
        <v>122</v>
      </c>
      <c r="B1410" s="55"/>
      <c r="C1410" s="4" t="s">
        <v>10</v>
      </c>
      <c r="D1410" s="4" t="s">
        <v>8</v>
      </c>
      <c r="E1410" s="4" t="s">
        <v>123</v>
      </c>
      <c r="F1410" s="4"/>
      <c r="G1410" s="7">
        <f>G1411+G1425</f>
        <v>13325.3</v>
      </c>
      <c r="H1410" s="7">
        <f t="shared" ref="H1410" si="401">H1411+H1425</f>
        <v>13294.3</v>
      </c>
      <c r="I1410" s="7">
        <f t="shared" si="387"/>
        <v>99.767359834300166</v>
      </c>
    </row>
    <row r="1411" spans="1:9" x14ac:dyDescent="0.25">
      <c r="A1411" s="95" t="s">
        <v>26</v>
      </c>
      <c r="B1411" s="55"/>
      <c r="C1411" s="4" t="s">
        <v>10</v>
      </c>
      <c r="D1411" s="4" t="s">
        <v>8</v>
      </c>
      <c r="E1411" s="4" t="s">
        <v>311</v>
      </c>
      <c r="F1411" s="4"/>
      <c r="G1411" s="7">
        <f>SUM(G1412+G1416+G1420)+G1418</f>
        <v>13325.3</v>
      </c>
      <c r="H1411" s="7">
        <f t="shared" ref="H1411" si="402">SUM(H1412+H1416+H1420)+H1418</f>
        <v>13294.3</v>
      </c>
      <c r="I1411" s="7">
        <f t="shared" si="387"/>
        <v>99.767359834300166</v>
      </c>
    </row>
    <row r="1412" spans="1:9" s="56" customFormat="1" ht="14.25" customHeight="1" x14ac:dyDescent="0.25">
      <c r="A1412" s="95" t="s">
        <v>99</v>
      </c>
      <c r="B1412" s="55"/>
      <c r="C1412" s="4" t="s">
        <v>10</v>
      </c>
      <c r="D1412" s="4" t="s">
        <v>8</v>
      </c>
      <c r="E1412" s="4" t="s">
        <v>548</v>
      </c>
      <c r="F1412" s="4"/>
      <c r="G1412" s="7">
        <f>SUM(G1413:G1415)</f>
        <v>11226.3</v>
      </c>
      <c r="H1412" s="7">
        <f t="shared" ref="H1412" si="403">SUM(H1413:H1415)</f>
        <v>11195.3</v>
      </c>
      <c r="I1412" s="7">
        <f t="shared" ref="I1412:I1466" si="404">H1412/G1412*100</f>
        <v>99.723862715231192</v>
      </c>
    </row>
    <row r="1413" spans="1:9" ht="35.25" customHeight="1" x14ac:dyDescent="0.25">
      <c r="A1413" s="95" t="s">
        <v>40</v>
      </c>
      <c r="B1413" s="55"/>
      <c r="C1413" s="4" t="s">
        <v>10</v>
      </c>
      <c r="D1413" s="4" t="s">
        <v>8</v>
      </c>
      <c r="E1413" s="4" t="s">
        <v>548</v>
      </c>
      <c r="F1413" s="4" t="s">
        <v>69</v>
      </c>
      <c r="G1413" s="7">
        <v>3211.7</v>
      </c>
      <c r="H1413" s="7">
        <v>3200.1</v>
      </c>
      <c r="I1413" s="7">
        <f t="shared" si="404"/>
        <v>99.638820562319026</v>
      </c>
    </row>
    <row r="1414" spans="1:9" x14ac:dyDescent="0.25">
      <c r="A1414" s="144" t="s">
        <v>31</v>
      </c>
      <c r="B1414" s="55"/>
      <c r="C1414" s="4" t="s">
        <v>10</v>
      </c>
      <c r="D1414" s="4" t="s">
        <v>8</v>
      </c>
      <c r="E1414" s="4" t="s">
        <v>548</v>
      </c>
      <c r="F1414" s="4" t="s">
        <v>77</v>
      </c>
      <c r="G1414" s="7">
        <v>103.5</v>
      </c>
      <c r="H1414" s="7">
        <v>103.5</v>
      </c>
      <c r="I1414" s="7">
        <f t="shared" si="404"/>
        <v>100</v>
      </c>
    </row>
    <row r="1415" spans="1:9" ht="30.75" customHeight="1" x14ac:dyDescent="0.25">
      <c r="A1415" s="95" t="s">
        <v>94</v>
      </c>
      <c r="B1415" s="55"/>
      <c r="C1415" s="4" t="s">
        <v>10</v>
      </c>
      <c r="D1415" s="4" t="s">
        <v>8</v>
      </c>
      <c r="E1415" s="4" t="s">
        <v>548</v>
      </c>
      <c r="F1415" s="4" t="s">
        <v>95</v>
      </c>
      <c r="G1415" s="7">
        <v>7911.1</v>
      </c>
      <c r="H1415" s="7">
        <v>7891.7</v>
      </c>
      <c r="I1415" s="7">
        <f t="shared" si="404"/>
        <v>99.754774936481653</v>
      </c>
    </row>
    <row r="1416" spans="1:9" x14ac:dyDescent="0.25">
      <c r="A1416" s="95" t="s">
        <v>387</v>
      </c>
      <c r="B1416" s="54"/>
      <c r="C1416" s="4" t="s">
        <v>10</v>
      </c>
      <c r="D1416" s="4" t="s">
        <v>8</v>
      </c>
      <c r="E1416" s="4" t="s">
        <v>549</v>
      </c>
      <c r="F1416" s="4"/>
      <c r="G1416" s="7">
        <f>SUM(G1417)</f>
        <v>183</v>
      </c>
      <c r="H1416" s="7">
        <f>SUM(H1417)</f>
        <v>183</v>
      </c>
      <c r="I1416" s="7">
        <f t="shared" si="404"/>
        <v>100</v>
      </c>
    </row>
    <row r="1417" spans="1:9" ht="31.5" x14ac:dyDescent="0.25">
      <c r="A1417" s="95" t="s">
        <v>94</v>
      </c>
      <c r="B1417" s="55"/>
      <c r="C1417" s="4" t="s">
        <v>10</v>
      </c>
      <c r="D1417" s="4" t="s">
        <v>8</v>
      </c>
      <c r="E1417" s="4" t="s">
        <v>549</v>
      </c>
      <c r="F1417" s="4" t="s">
        <v>95</v>
      </c>
      <c r="G1417" s="7">
        <v>183</v>
      </c>
      <c r="H1417" s="7">
        <v>183</v>
      </c>
      <c r="I1417" s="7">
        <f t="shared" si="404"/>
        <v>100</v>
      </c>
    </row>
    <row r="1418" spans="1:9" x14ac:dyDescent="0.25">
      <c r="A1418" s="95" t="s">
        <v>107</v>
      </c>
      <c r="B1418" s="55"/>
      <c r="C1418" s="4" t="s">
        <v>10</v>
      </c>
      <c r="D1418" s="4" t="s">
        <v>8</v>
      </c>
      <c r="E1418" s="4" t="s">
        <v>608</v>
      </c>
      <c r="F1418" s="4"/>
      <c r="G1418" s="7">
        <f>G1419</f>
        <v>50</v>
      </c>
      <c r="H1418" s="7">
        <f t="shared" ref="H1418" si="405">H1419</f>
        <v>50</v>
      </c>
      <c r="I1418" s="7">
        <f t="shared" si="404"/>
        <v>100</v>
      </c>
    </row>
    <row r="1419" spans="1:9" ht="31.5" x14ac:dyDescent="0.25">
      <c r="A1419" s="95" t="s">
        <v>40</v>
      </c>
      <c r="B1419" s="55"/>
      <c r="C1419" s="4" t="s">
        <v>10</v>
      </c>
      <c r="D1419" s="4" t="s">
        <v>8</v>
      </c>
      <c r="E1419" s="4" t="s">
        <v>608</v>
      </c>
      <c r="F1419" s="4" t="s">
        <v>69</v>
      </c>
      <c r="G1419" s="7">
        <v>50</v>
      </c>
      <c r="H1419" s="7">
        <v>50</v>
      </c>
      <c r="I1419" s="7">
        <f t="shared" si="404"/>
        <v>100</v>
      </c>
    </row>
    <row r="1420" spans="1:9" x14ac:dyDescent="0.25">
      <c r="A1420" s="95" t="s">
        <v>369</v>
      </c>
      <c r="B1420" s="54"/>
      <c r="C1420" s="4" t="s">
        <v>10</v>
      </c>
      <c r="D1420" s="4" t="s">
        <v>8</v>
      </c>
      <c r="E1420" s="4" t="s">
        <v>550</v>
      </c>
      <c r="F1420" s="55"/>
      <c r="G1420" s="7">
        <f>G1422+G1423+G1424</f>
        <v>1866</v>
      </c>
      <c r="H1420" s="7">
        <f t="shared" ref="H1420" si="406">SUM(H1422:H1423)</f>
        <v>1866</v>
      </c>
      <c r="I1420" s="7">
        <f t="shared" si="404"/>
        <v>100</v>
      </c>
    </row>
    <row r="1421" spans="1:9" ht="47.25" hidden="1" x14ac:dyDescent="0.25">
      <c r="A1421" s="32" t="s">
        <v>39</v>
      </c>
      <c r="B1421" s="54"/>
      <c r="C1421" s="4" t="s">
        <v>10</v>
      </c>
      <c r="D1421" s="4" t="s">
        <v>8</v>
      </c>
      <c r="E1421" s="4" t="s">
        <v>550</v>
      </c>
      <c r="F1421" s="48" t="s">
        <v>67</v>
      </c>
      <c r="G1421" s="7"/>
      <c r="H1421" s="7"/>
      <c r="I1421" s="7" t="e">
        <f t="shared" si="404"/>
        <v>#DIV/0!</v>
      </c>
    </row>
    <row r="1422" spans="1:9" ht="31.5" x14ac:dyDescent="0.25">
      <c r="A1422" s="95" t="s">
        <v>40</v>
      </c>
      <c r="B1422" s="54"/>
      <c r="C1422" s="4" t="s">
        <v>10</v>
      </c>
      <c r="D1422" s="4" t="s">
        <v>8</v>
      </c>
      <c r="E1422" s="4" t="s">
        <v>550</v>
      </c>
      <c r="F1422" s="4" t="s">
        <v>69</v>
      </c>
      <c r="G1422" s="7">
        <v>1693.5</v>
      </c>
      <c r="H1422" s="7">
        <v>1693.5</v>
      </c>
      <c r="I1422" s="7">
        <f t="shared" si="404"/>
        <v>100</v>
      </c>
    </row>
    <row r="1423" spans="1:9" x14ac:dyDescent="0.25">
      <c r="A1423" s="95" t="s">
        <v>31</v>
      </c>
      <c r="B1423" s="55"/>
      <c r="C1423" s="4" t="s">
        <v>10</v>
      </c>
      <c r="D1423" s="4" t="s">
        <v>8</v>
      </c>
      <c r="E1423" s="4" t="s">
        <v>550</v>
      </c>
      <c r="F1423" s="4" t="s">
        <v>77</v>
      </c>
      <c r="G1423" s="7">
        <v>172.5</v>
      </c>
      <c r="H1423" s="7">
        <v>172.5</v>
      </c>
      <c r="I1423" s="7">
        <f t="shared" si="404"/>
        <v>100</v>
      </c>
    </row>
    <row r="1424" spans="1:9" ht="31.5" hidden="1" x14ac:dyDescent="0.25">
      <c r="A1424" s="152" t="s">
        <v>94</v>
      </c>
      <c r="B1424" s="55"/>
      <c r="C1424" s="4" t="s">
        <v>10</v>
      </c>
      <c r="D1424" s="4" t="s">
        <v>8</v>
      </c>
      <c r="E1424" s="4" t="s">
        <v>550</v>
      </c>
      <c r="F1424" s="4" t="s">
        <v>95</v>
      </c>
      <c r="G1424" s="7">
        <v>0</v>
      </c>
      <c r="H1424" s="7"/>
      <c r="I1424" s="7"/>
    </row>
    <row r="1425" spans="1:9" hidden="1" x14ac:dyDescent="0.25">
      <c r="A1425" s="95" t="s">
        <v>621</v>
      </c>
      <c r="B1425" s="55"/>
      <c r="C1425" s="4" t="s">
        <v>10</v>
      </c>
      <c r="D1425" s="4" t="s">
        <v>8</v>
      </c>
      <c r="E1425" s="4" t="s">
        <v>680</v>
      </c>
      <c r="F1425" s="4"/>
      <c r="G1425" s="7">
        <f>SUM(G1426)</f>
        <v>0</v>
      </c>
      <c r="H1425" s="7"/>
      <c r="I1425" s="7" t="e">
        <f t="shared" si="404"/>
        <v>#DIV/0!</v>
      </c>
    </row>
    <row r="1426" spans="1:9" ht="31.5" hidden="1" x14ac:dyDescent="0.25">
      <c r="A1426" s="95" t="s">
        <v>682</v>
      </c>
      <c r="B1426" s="55"/>
      <c r="C1426" s="4" t="s">
        <v>10</v>
      </c>
      <c r="D1426" s="4" t="s">
        <v>8</v>
      </c>
      <c r="E1426" s="4" t="s">
        <v>681</v>
      </c>
      <c r="F1426" s="4"/>
      <c r="G1426" s="7">
        <f>SUM(G1427)</f>
        <v>0</v>
      </c>
      <c r="H1426" s="7">
        <f t="shared" ref="H1426" si="407">SUM(H1427)</f>
        <v>0</v>
      </c>
      <c r="I1426" s="7" t="e">
        <f t="shared" si="404"/>
        <v>#DIV/0!</v>
      </c>
    </row>
    <row r="1427" spans="1:9" hidden="1" x14ac:dyDescent="0.25">
      <c r="A1427" s="95" t="s">
        <v>31</v>
      </c>
      <c r="B1427" s="55"/>
      <c r="C1427" s="4" t="s">
        <v>10</v>
      </c>
      <c r="D1427" s="4" t="s">
        <v>8</v>
      </c>
      <c r="E1427" s="4" t="s">
        <v>681</v>
      </c>
      <c r="F1427" s="4" t="s">
        <v>77</v>
      </c>
      <c r="G1427" s="7"/>
      <c r="H1427" s="7"/>
      <c r="I1427" s="7" t="e">
        <f t="shared" si="404"/>
        <v>#DIV/0!</v>
      </c>
    </row>
    <row r="1428" spans="1:9" ht="31.5" hidden="1" x14ac:dyDescent="0.25">
      <c r="A1428" s="95" t="s">
        <v>217</v>
      </c>
      <c r="B1428" s="54"/>
      <c r="C1428" s="4" t="s">
        <v>10</v>
      </c>
      <c r="D1428" s="4" t="s">
        <v>8</v>
      </c>
      <c r="E1428" s="4" t="s">
        <v>532</v>
      </c>
      <c r="F1428" s="55"/>
      <c r="G1428" s="7">
        <f>SUM(G1429+G1431)</f>
        <v>0</v>
      </c>
      <c r="H1428" s="7">
        <f t="shared" ref="H1428" si="408">SUM(H1429+H1431)</f>
        <v>0</v>
      </c>
      <c r="I1428" s="7" t="e">
        <f t="shared" si="404"/>
        <v>#DIV/0!</v>
      </c>
    </row>
    <row r="1429" spans="1:9" hidden="1" x14ac:dyDescent="0.25">
      <c r="A1429" s="95" t="s">
        <v>99</v>
      </c>
      <c r="B1429" s="54"/>
      <c r="C1429" s="4" t="s">
        <v>10</v>
      </c>
      <c r="D1429" s="4" t="s">
        <v>8</v>
      </c>
      <c r="E1429" s="4" t="s">
        <v>533</v>
      </c>
      <c r="F1429" s="55"/>
      <c r="G1429" s="7">
        <f>SUM(G1430)</f>
        <v>0</v>
      </c>
      <c r="H1429" s="7">
        <f t="shared" ref="H1429" si="409">SUM(H1430)</f>
        <v>0</v>
      </c>
      <c r="I1429" s="7" t="e">
        <f t="shared" si="404"/>
        <v>#DIV/0!</v>
      </c>
    </row>
    <row r="1430" spans="1:9" ht="31.5" hidden="1" x14ac:dyDescent="0.25">
      <c r="A1430" s="95" t="s">
        <v>94</v>
      </c>
      <c r="B1430" s="54"/>
      <c r="C1430" s="4" t="s">
        <v>10</v>
      </c>
      <c r="D1430" s="4" t="s">
        <v>8</v>
      </c>
      <c r="E1430" s="4" t="s">
        <v>533</v>
      </c>
      <c r="F1430" s="4" t="s">
        <v>95</v>
      </c>
      <c r="G1430" s="7"/>
      <c r="H1430" s="7"/>
      <c r="I1430" s="7" t="e">
        <f t="shared" si="404"/>
        <v>#DIV/0!</v>
      </c>
    </row>
    <row r="1431" spans="1:9" hidden="1" x14ac:dyDescent="0.25">
      <c r="A1431" s="95" t="s">
        <v>387</v>
      </c>
      <c r="B1431" s="54"/>
      <c r="C1431" s="4" t="s">
        <v>10</v>
      </c>
      <c r="D1431" s="4" t="s">
        <v>8</v>
      </c>
      <c r="E1431" s="4" t="s">
        <v>535</v>
      </c>
      <c r="F1431" s="4"/>
      <c r="G1431" s="7">
        <f>SUM(G1432)</f>
        <v>0</v>
      </c>
      <c r="H1431" s="7">
        <f t="shared" ref="H1431" si="410">SUM(H1432)</f>
        <v>0</v>
      </c>
      <c r="I1431" s="7" t="e">
        <f t="shared" si="404"/>
        <v>#DIV/0!</v>
      </c>
    </row>
    <row r="1432" spans="1:9" ht="31.5" hidden="1" x14ac:dyDescent="0.25">
      <c r="A1432" s="95" t="s">
        <v>94</v>
      </c>
      <c r="B1432" s="54"/>
      <c r="C1432" s="4" t="s">
        <v>10</v>
      </c>
      <c r="D1432" s="4" t="s">
        <v>8</v>
      </c>
      <c r="E1432" s="4" t="s">
        <v>535</v>
      </c>
      <c r="F1432" s="4" t="s">
        <v>95</v>
      </c>
      <c r="G1432" s="7"/>
      <c r="H1432" s="7"/>
      <c r="I1432" s="7" t="e">
        <f t="shared" si="404"/>
        <v>#DIV/0!</v>
      </c>
    </row>
    <row r="1433" spans="1:9" hidden="1" x14ac:dyDescent="0.25">
      <c r="A1433" s="95" t="s">
        <v>272</v>
      </c>
      <c r="B1433" s="54"/>
      <c r="C1433" s="4" t="s">
        <v>10</v>
      </c>
      <c r="D1433" s="4" t="s">
        <v>8</v>
      </c>
      <c r="E1433" s="4" t="s">
        <v>534</v>
      </c>
      <c r="F1433" s="4"/>
      <c r="G1433" s="7">
        <f>SUM(G1434)+G1436</f>
        <v>0</v>
      </c>
      <c r="H1433" s="7">
        <f t="shared" ref="H1433" si="411">SUM(H1434)+H1436</f>
        <v>0</v>
      </c>
      <c r="I1433" s="7" t="e">
        <f t="shared" si="404"/>
        <v>#DIV/0!</v>
      </c>
    </row>
    <row r="1434" spans="1:9" hidden="1" x14ac:dyDescent="0.25">
      <c r="A1434" s="95" t="s">
        <v>99</v>
      </c>
      <c r="B1434" s="54"/>
      <c r="C1434" s="4" t="s">
        <v>10</v>
      </c>
      <c r="D1434" s="4" t="s">
        <v>8</v>
      </c>
      <c r="E1434" s="4" t="s">
        <v>368</v>
      </c>
      <c r="F1434" s="55"/>
      <c r="G1434" s="7">
        <f t="shared" ref="G1434:H1434" si="412">G1435</f>
        <v>0</v>
      </c>
      <c r="H1434" s="7">
        <f t="shared" si="412"/>
        <v>0</v>
      </c>
      <c r="I1434" s="7" t="e">
        <f t="shared" si="404"/>
        <v>#DIV/0!</v>
      </c>
    </row>
    <row r="1435" spans="1:9" ht="31.5" hidden="1" x14ac:dyDescent="0.25">
      <c r="A1435" s="95" t="s">
        <v>94</v>
      </c>
      <c r="B1435" s="54"/>
      <c r="C1435" s="4" t="s">
        <v>10</v>
      </c>
      <c r="D1435" s="4" t="s">
        <v>8</v>
      </c>
      <c r="E1435" s="4" t="s">
        <v>368</v>
      </c>
      <c r="F1435" s="4" t="s">
        <v>95</v>
      </c>
      <c r="G1435" s="7"/>
      <c r="H1435" s="7"/>
      <c r="I1435" s="7" t="e">
        <f t="shared" si="404"/>
        <v>#DIV/0!</v>
      </c>
    </row>
    <row r="1436" spans="1:9" hidden="1" x14ac:dyDescent="0.25">
      <c r="A1436" s="95" t="s">
        <v>387</v>
      </c>
      <c r="B1436" s="54"/>
      <c r="C1436" s="4" t="s">
        <v>10</v>
      </c>
      <c r="D1436" s="4" t="s">
        <v>8</v>
      </c>
      <c r="E1436" s="4" t="s">
        <v>388</v>
      </c>
      <c r="F1436" s="4"/>
      <c r="G1436" s="7">
        <f t="shared" ref="G1436:H1436" si="413">SUM(G1437)</f>
        <v>0</v>
      </c>
      <c r="H1436" s="7">
        <f t="shared" si="413"/>
        <v>0</v>
      </c>
      <c r="I1436" s="7" t="e">
        <f t="shared" si="404"/>
        <v>#DIV/0!</v>
      </c>
    </row>
    <row r="1437" spans="1:9" ht="31.5" hidden="1" x14ac:dyDescent="0.25">
      <c r="A1437" s="95" t="s">
        <v>94</v>
      </c>
      <c r="B1437" s="54"/>
      <c r="C1437" s="4" t="s">
        <v>10</v>
      </c>
      <c r="D1437" s="4" t="s">
        <v>8</v>
      </c>
      <c r="E1437" s="4" t="s">
        <v>388</v>
      </c>
      <c r="F1437" s="4" t="s">
        <v>95</v>
      </c>
      <c r="G1437" s="7"/>
      <c r="H1437" s="7"/>
      <c r="I1437" s="7" t="e">
        <f t="shared" si="404"/>
        <v>#DIV/0!</v>
      </c>
    </row>
    <row r="1438" spans="1:9" ht="31.5" x14ac:dyDescent="0.25">
      <c r="A1438" s="95" t="s">
        <v>124</v>
      </c>
      <c r="B1438" s="55"/>
      <c r="C1438" s="4" t="s">
        <v>10</v>
      </c>
      <c r="D1438" s="4" t="s">
        <v>8</v>
      </c>
      <c r="E1438" s="4" t="s">
        <v>125</v>
      </c>
      <c r="F1438" s="55"/>
      <c r="G1438" s="7">
        <f>SUM(G1442+G1445+G1448)+G1439</f>
        <v>452.5</v>
      </c>
      <c r="H1438" s="7">
        <f t="shared" ref="H1438" si="414">SUM(H1442+H1445+H1448)+H1439</f>
        <v>452.5</v>
      </c>
      <c r="I1438" s="7">
        <f t="shared" si="404"/>
        <v>100</v>
      </c>
    </row>
    <row r="1439" spans="1:9" x14ac:dyDescent="0.25">
      <c r="A1439" s="95" t="s">
        <v>26</v>
      </c>
      <c r="B1439" s="55"/>
      <c r="C1439" s="4" t="s">
        <v>10</v>
      </c>
      <c r="D1439" s="4" t="s">
        <v>8</v>
      </c>
      <c r="E1439" s="4" t="s">
        <v>312</v>
      </c>
      <c r="F1439" s="55"/>
      <c r="G1439" s="7">
        <f>SUM(G1440)</f>
        <v>452.5</v>
      </c>
      <c r="H1439" s="7">
        <f t="shared" ref="H1439" si="415">SUM(H1440)</f>
        <v>452.5</v>
      </c>
      <c r="I1439" s="7">
        <f t="shared" si="404"/>
        <v>100</v>
      </c>
    </row>
    <row r="1440" spans="1:9" x14ac:dyDescent="0.25">
      <c r="A1440" s="95" t="s">
        <v>369</v>
      </c>
      <c r="B1440" s="54"/>
      <c r="C1440" s="4" t="s">
        <v>10</v>
      </c>
      <c r="D1440" s="4" t="s">
        <v>8</v>
      </c>
      <c r="E1440" s="4" t="s">
        <v>566</v>
      </c>
      <c r="F1440" s="55"/>
      <c r="G1440" s="7">
        <f>SUM(G1441:G1441)</f>
        <v>452.5</v>
      </c>
      <c r="H1440" s="7">
        <f t="shared" ref="H1440" si="416">SUM(H1441:H1441)</f>
        <v>452.5</v>
      </c>
      <c r="I1440" s="7">
        <f t="shared" si="404"/>
        <v>100</v>
      </c>
    </row>
    <row r="1441" spans="1:9" ht="31.5" x14ac:dyDescent="0.25">
      <c r="A1441" s="95" t="s">
        <v>40</v>
      </c>
      <c r="B1441" s="54"/>
      <c r="C1441" s="4" t="s">
        <v>10</v>
      </c>
      <c r="D1441" s="4" t="s">
        <v>8</v>
      </c>
      <c r="E1441" s="4" t="s">
        <v>566</v>
      </c>
      <c r="F1441" s="4" t="s">
        <v>69</v>
      </c>
      <c r="G1441" s="7">
        <v>452.5</v>
      </c>
      <c r="H1441" s="7">
        <v>452.5</v>
      </c>
      <c r="I1441" s="7">
        <f t="shared" si="404"/>
        <v>100</v>
      </c>
    </row>
    <row r="1442" spans="1:9" hidden="1" x14ac:dyDescent="0.25">
      <c r="A1442" s="95" t="s">
        <v>315</v>
      </c>
      <c r="B1442" s="55"/>
      <c r="C1442" s="4" t="s">
        <v>10</v>
      </c>
      <c r="D1442" s="4" t="s">
        <v>8</v>
      </c>
      <c r="E1442" s="4" t="s">
        <v>316</v>
      </c>
      <c r="F1442" s="4"/>
      <c r="G1442" s="7">
        <f t="shared" ref="G1442:H1443" si="417">G1443</f>
        <v>0</v>
      </c>
      <c r="H1442" s="7">
        <f t="shared" si="417"/>
        <v>0</v>
      </c>
      <c r="I1442" s="7" t="e">
        <f t="shared" si="404"/>
        <v>#DIV/0!</v>
      </c>
    </row>
    <row r="1443" spans="1:9" hidden="1" x14ac:dyDescent="0.25">
      <c r="A1443" s="95" t="s">
        <v>92</v>
      </c>
      <c r="B1443" s="55"/>
      <c r="C1443" s="4" t="s">
        <v>10</v>
      </c>
      <c r="D1443" s="4" t="s">
        <v>8</v>
      </c>
      <c r="E1443" s="4" t="s">
        <v>317</v>
      </c>
      <c r="F1443" s="4"/>
      <c r="G1443" s="7">
        <f t="shared" si="417"/>
        <v>0</v>
      </c>
      <c r="H1443" s="7">
        <f t="shared" si="417"/>
        <v>0</v>
      </c>
      <c r="I1443" s="7" t="e">
        <f t="shared" si="404"/>
        <v>#DIV/0!</v>
      </c>
    </row>
    <row r="1444" spans="1:9" ht="31.5" hidden="1" x14ac:dyDescent="0.25">
      <c r="A1444" s="95" t="s">
        <v>94</v>
      </c>
      <c r="B1444" s="55"/>
      <c r="C1444" s="4" t="s">
        <v>10</v>
      </c>
      <c r="D1444" s="4" t="s">
        <v>8</v>
      </c>
      <c r="E1444" s="4" t="s">
        <v>317</v>
      </c>
      <c r="F1444" s="4" t="s">
        <v>95</v>
      </c>
      <c r="G1444" s="7"/>
      <c r="H1444" s="7"/>
      <c r="I1444" s="7" t="e">
        <f t="shared" si="404"/>
        <v>#DIV/0!</v>
      </c>
    </row>
    <row r="1445" spans="1:9" ht="31.5" hidden="1" x14ac:dyDescent="0.25">
      <c r="A1445" s="95" t="s">
        <v>217</v>
      </c>
      <c r="B1445" s="55"/>
      <c r="C1445" s="4" t="s">
        <v>10</v>
      </c>
      <c r="D1445" s="4" t="s">
        <v>8</v>
      </c>
      <c r="E1445" s="4" t="s">
        <v>323</v>
      </c>
      <c r="F1445" s="4"/>
      <c r="G1445" s="7">
        <f t="shared" ref="G1445:H1446" si="418">G1446</f>
        <v>0</v>
      </c>
      <c r="H1445" s="7">
        <f t="shared" si="418"/>
        <v>0</v>
      </c>
      <c r="I1445" s="7" t="e">
        <f t="shared" si="404"/>
        <v>#DIV/0!</v>
      </c>
    </row>
    <row r="1446" spans="1:9" hidden="1" x14ac:dyDescent="0.25">
      <c r="A1446" s="95" t="s">
        <v>92</v>
      </c>
      <c r="B1446" s="55"/>
      <c r="C1446" s="4" t="s">
        <v>10</v>
      </c>
      <c r="D1446" s="4" t="s">
        <v>8</v>
      </c>
      <c r="E1446" s="4" t="s">
        <v>324</v>
      </c>
      <c r="F1446" s="4"/>
      <c r="G1446" s="7">
        <f t="shared" si="418"/>
        <v>0</v>
      </c>
      <c r="H1446" s="7">
        <f t="shared" si="418"/>
        <v>0</v>
      </c>
      <c r="I1446" s="7" t="e">
        <f t="shared" si="404"/>
        <v>#DIV/0!</v>
      </c>
    </row>
    <row r="1447" spans="1:9" ht="30.75" hidden="1" customHeight="1" x14ac:dyDescent="0.25">
      <c r="A1447" s="95" t="s">
        <v>94</v>
      </c>
      <c r="B1447" s="55"/>
      <c r="C1447" s="4" t="s">
        <v>10</v>
      </c>
      <c r="D1447" s="4" t="s">
        <v>8</v>
      </c>
      <c r="E1447" s="4" t="s">
        <v>324</v>
      </c>
      <c r="F1447" s="4" t="s">
        <v>95</v>
      </c>
      <c r="G1447" s="7"/>
      <c r="H1447" s="7"/>
      <c r="I1447" s="7" t="e">
        <f t="shared" si="404"/>
        <v>#DIV/0!</v>
      </c>
    </row>
    <row r="1448" spans="1:9" ht="30.75" hidden="1" customHeight="1" x14ac:dyDescent="0.25">
      <c r="A1448" s="95" t="s">
        <v>272</v>
      </c>
      <c r="B1448" s="55"/>
      <c r="C1448" s="4" t="s">
        <v>10</v>
      </c>
      <c r="D1448" s="4" t="s">
        <v>8</v>
      </c>
      <c r="E1448" s="4" t="s">
        <v>318</v>
      </c>
      <c r="F1448" s="4"/>
      <c r="G1448" s="7">
        <f t="shared" ref="G1448:H1449" si="419">G1449</f>
        <v>0</v>
      </c>
      <c r="H1448" s="7">
        <f t="shared" si="419"/>
        <v>0</v>
      </c>
      <c r="I1448" s="7" t="e">
        <f t="shared" si="404"/>
        <v>#DIV/0!</v>
      </c>
    </row>
    <row r="1449" spans="1:9" ht="30.75" hidden="1" customHeight="1" x14ac:dyDescent="0.25">
      <c r="A1449" s="95" t="s">
        <v>92</v>
      </c>
      <c r="B1449" s="55"/>
      <c r="C1449" s="4" t="s">
        <v>10</v>
      </c>
      <c r="D1449" s="4" t="s">
        <v>8</v>
      </c>
      <c r="E1449" s="4" t="s">
        <v>319</v>
      </c>
      <c r="F1449" s="4"/>
      <c r="G1449" s="7">
        <f t="shared" si="419"/>
        <v>0</v>
      </c>
      <c r="H1449" s="7">
        <f t="shared" si="419"/>
        <v>0</v>
      </c>
      <c r="I1449" s="7" t="e">
        <f t="shared" si="404"/>
        <v>#DIV/0!</v>
      </c>
    </row>
    <row r="1450" spans="1:9" ht="31.5" hidden="1" x14ac:dyDescent="0.25">
      <c r="A1450" s="95" t="s">
        <v>94</v>
      </c>
      <c r="B1450" s="55"/>
      <c r="C1450" s="4" t="s">
        <v>10</v>
      </c>
      <c r="D1450" s="4" t="s">
        <v>8</v>
      </c>
      <c r="E1450" s="4" t="s">
        <v>319</v>
      </c>
      <c r="F1450" s="4" t="s">
        <v>95</v>
      </c>
      <c r="G1450" s="7"/>
      <c r="H1450" s="7"/>
      <c r="I1450" s="7" t="e">
        <f t="shared" si="404"/>
        <v>#DIV/0!</v>
      </c>
    </row>
    <row r="1451" spans="1:9" ht="31.5" x14ac:dyDescent="0.25">
      <c r="A1451" s="95" t="s">
        <v>382</v>
      </c>
      <c r="B1451" s="55"/>
      <c r="C1451" s="4" t="s">
        <v>10</v>
      </c>
      <c r="D1451" s="4" t="s">
        <v>8</v>
      </c>
      <c r="E1451" s="4" t="s">
        <v>115</v>
      </c>
      <c r="F1451" s="4"/>
      <c r="G1451" s="7">
        <f>G1460+G1452+G1458+G1455</f>
        <v>60403.80000000001</v>
      </c>
      <c r="H1451" s="7">
        <f t="shared" ref="H1451" si="420">H1460+H1452+H1458+H1455</f>
        <v>59738.600000000006</v>
      </c>
      <c r="I1451" s="7">
        <f t="shared" si="404"/>
        <v>98.898744780957486</v>
      </c>
    </row>
    <row r="1452" spans="1:9" x14ac:dyDescent="0.25">
      <c r="A1452" s="32" t="s">
        <v>59</v>
      </c>
      <c r="B1452" s="48"/>
      <c r="C1452" s="48" t="s">
        <v>10</v>
      </c>
      <c r="D1452" s="48" t="s">
        <v>8</v>
      </c>
      <c r="E1452" s="53" t="s">
        <v>360</v>
      </c>
      <c r="F1452" s="48"/>
      <c r="G1452" s="49">
        <f>+G1453+G1454</f>
        <v>6178</v>
      </c>
      <c r="H1452" s="49">
        <f>+H1453+H1454</f>
        <v>5595.3</v>
      </c>
      <c r="I1452" s="7">
        <f t="shared" si="404"/>
        <v>90.568145030754295</v>
      </c>
    </row>
    <row r="1453" spans="1:9" ht="47.25" x14ac:dyDescent="0.25">
      <c r="A1453" s="32" t="s">
        <v>39</v>
      </c>
      <c r="B1453" s="48"/>
      <c r="C1453" s="48" t="s">
        <v>10</v>
      </c>
      <c r="D1453" s="48" t="s">
        <v>8</v>
      </c>
      <c r="E1453" s="53" t="s">
        <v>360</v>
      </c>
      <c r="F1453" s="48" t="s">
        <v>67</v>
      </c>
      <c r="G1453" s="49">
        <v>6177.5</v>
      </c>
      <c r="H1453" s="49">
        <v>5594.8</v>
      </c>
      <c r="I1453" s="7">
        <f t="shared" si="404"/>
        <v>90.567381626871708</v>
      </c>
    </row>
    <row r="1454" spans="1:9" ht="31.5" x14ac:dyDescent="0.25">
      <c r="A1454" s="32" t="s">
        <v>40</v>
      </c>
      <c r="B1454" s="48"/>
      <c r="C1454" s="48" t="s">
        <v>10</v>
      </c>
      <c r="D1454" s="48" t="s">
        <v>8</v>
      </c>
      <c r="E1454" s="53" t="s">
        <v>360</v>
      </c>
      <c r="F1454" s="48" t="s">
        <v>69</v>
      </c>
      <c r="G1454" s="49">
        <v>0.5</v>
      </c>
      <c r="H1454" s="49">
        <v>0.5</v>
      </c>
      <c r="I1454" s="7">
        <f t="shared" si="404"/>
        <v>100</v>
      </c>
    </row>
    <row r="1455" spans="1:9" x14ac:dyDescent="0.25">
      <c r="A1455" s="32" t="s">
        <v>73</v>
      </c>
      <c r="B1455" s="48"/>
      <c r="C1455" s="48" t="s">
        <v>10</v>
      </c>
      <c r="D1455" s="48" t="s">
        <v>8</v>
      </c>
      <c r="E1455" s="53" t="s">
        <v>622</v>
      </c>
      <c r="F1455" s="48"/>
      <c r="G1455" s="49">
        <f>SUM(G1456:G1457)</f>
        <v>156.4</v>
      </c>
      <c r="H1455" s="49">
        <f t="shared" ref="H1455" si="421">SUM(H1456:H1457)</f>
        <v>149.20000000000002</v>
      </c>
      <c r="I1455" s="7">
        <f t="shared" si="404"/>
        <v>95.396419437340157</v>
      </c>
    </row>
    <row r="1456" spans="1:9" ht="31.5" x14ac:dyDescent="0.25">
      <c r="A1456" s="32" t="s">
        <v>40</v>
      </c>
      <c r="B1456" s="48"/>
      <c r="C1456" s="48" t="s">
        <v>10</v>
      </c>
      <c r="D1456" s="48" t="s">
        <v>8</v>
      </c>
      <c r="E1456" s="53" t="s">
        <v>622</v>
      </c>
      <c r="F1456" s="48" t="s">
        <v>69</v>
      </c>
      <c r="G1456" s="49">
        <v>155</v>
      </c>
      <c r="H1456" s="49">
        <v>147.80000000000001</v>
      </c>
      <c r="I1456" s="7">
        <f t="shared" si="404"/>
        <v>95.354838709677423</v>
      </c>
    </row>
    <row r="1457" spans="1:9" x14ac:dyDescent="0.25">
      <c r="A1457" s="95" t="s">
        <v>17</v>
      </c>
      <c r="B1457" s="48"/>
      <c r="C1457" s="48" t="s">
        <v>10</v>
      </c>
      <c r="D1457" s="48" t="s">
        <v>8</v>
      </c>
      <c r="E1457" s="53" t="s">
        <v>622</v>
      </c>
      <c r="F1457" s="48" t="s">
        <v>74</v>
      </c>
      <c r="G1457" s="49">
        <v>1.4</v>
      </c>
      <c r="H1457" s="49">
        <v>1.4</v>
      </c>
      <c r="I1457" s="7">
        <f t="shared" si="404"/>
        <v>100</v>
      </c>
    </row>
    <row r="1458" spans="1:9" ht="33.75" customHeight="1" x14ac:dyDescent="0.25">
      <c r="A1458" s="95" t="s">
        <v>76</v>
      </c>
      <c r="B1458" s="48"/>
      <c r="C1458" s="48" t="s">
        <v>10</v>
      </c>
      <c r="D1458" s="48" t="s">
        <v>8</v>
      </c>
      <c r="E1458" s="53" t="s">
        <v>384</v>
      </c>
      <c r="F1458" s="48"/>
      <c r="G1458" s="49">
        <f>SUM(G1459)</f>
        <v>107.4</v>
      </c>
      <c r="H1458" s="49">
        <f>SUM(H1459)</f>
        <v>102.4</v>
      </c>
      <c r="I1458" s="7">
        <f t="shared" si="404"/>
        <v>95.344506517690874</v>
      </c>
    </row>
    <row r="1459" spans="1:9" ht="31.5" x14ac:dyDescent="0.25">
      <c r="A1459" s="32" t="s">
        <v>40</v>
      </c>
      <c r="B1459" s="48"/>
      <c r="C1459" s="48" t="s">
        <v>10</v>
      </c>
      <c r="D1459" s="48" t="s">
        <v>8</v>
      </c>
      <c r="E1459" s="53" t="s">
        <v>384</v>
      </c>
      <c r="F1459" s="48" t="s">
        <v>69</v>
      </c>
      <c r="G1459" s="49">
        <v>107.4</v>
      </c>
      <c r="H1459" s="49">
        <v>102.4</v>
      </c>
      <c r="I1459" s="7">
        <f t="shared" si="404"/>
        <v>95.344506517690874</v>
      </c>
    </row>
    <row r="1460" spans="1:9" ht="31.5" x14ac:dyDescent="0.25">
      <c r="A1460" s="95" t="s">
        <v>33</v>
      </c>
      <c r="B1460" s="54"/>
      <c r="C1460" s="4" t="s">
        <v>10</v>
      </c>
      <c r="D1460" s="4" t="s">
        <v>8</v>
      </c>
      <c r="E1460" s="4" t="s">
        <v>116</v>
      </c>
      <c r="F1460" s="4"/>
      <c r="G1460" s="7">
        <f>G1461</f>
        <v>53962.000000000007</v>
      </c>
      <c r="H1460" s="7">
        <f>H1461</f>
        <v>53891.700000000004</v>
      </c>
      <c r="I1460" s="7">
        <f t="shared" si="404"/>
        <v>99.869723138504867</v>
      </c>
    </row>
    <row r="1461" spans="1:9" x14ac:dyDescent="0.25">
      <c r="A1461" s="95" t="s">
        <v>369</v>
      </c>
      <c r="B1461" s="54"/>
      <c r="C1461" s="4" t="s">
        <v>10</v>
      </c>
      <c r="D1461" s="4" t="s">
        <v>8</v>
      </c>
      <c r="E1461" s="4" t="s">
        <v>117</v>
      </c>
      <c r="F1461" s="4"/>
      <c r="G1461" s="7">
        <f>G1462+G1463+G1464</f>
        <v>53962.000000000007</v>
      </c>
      <c r="H1461" s="7">
        <f>H1462+H1463+H1464</f>
        <v>53891.700000000004</v>
      </c>
      <c r="I1461" s="7">
        <f t="shared" si="404"/>
        <v>99.869723138504867</v>
      </c>
    </row>
    <row r="1462" spans="1:9" ht="47.25" x14ac:dyDescent="0.25">
      <c r="A1462" s="95" t="s">
        <v>39</v>
      </c>
      <c r="B1462" s="55"/>
      <c r="C1462" s="4" t="s">
        <v>10</v>
      </c>
      <c r="D1462" s="4" t="s">
        <v>8</v>
      </c>
      <c r="E1462" s="4" t="s">
        <v>117</v>
      </c>
      <c r="F1462" s="4" t="s">
        <v>67</v>
      </c>
      <c r="G1462" s="7">
        <v>52081.3</v>
      </c>
      <c r="H1462" s="7">
        <v>52081.3</v>
      </c>
      <c r="I1462" s="7">
        <f t="shared" si="404"/>
        <v>100</v>
      </c>
    </row>
    <row r="1463" spans="1:9" s="27" customFormat="1" ht="31.5" x14ac:dyDescent="0.25">
      <c r="A1463" s="95" t="s">
        <v>40</v>
      </c>
      <c r="B1463" s="55"/>
      <c r="C1463" s="4" t="s">
        <v>10</v>
      </c>
      <c r="D1463" s="4" t="s">
        <v>8</v>
      </c>
      <c r="E1463" s="4" t="s">
        <v>117</v>
      </c>
      <c r="F1463" s="4" t="s">
        <v>69</v>
      </c>
      <c r="G1463" s="7">
        <v>1877.3</v>
      </c>
      <c r="H1463" s="7">
        <v>1807</v>
      </c>
      <c r="I1463" s="7">
        <f t="shared" si="404"/>
        <v>96.255260214137323</v>
      </c>
    </row>
    <row r="1464" spans="1:9" x14ac:dyDescent="0.25">
      <c r="A1464" s="95" t="s">
        <v>17</v>
      </c>
      <c r="B1464" s="55"/>
      <c r="C1464" s="4" t="s">
        <v>10</v>
      </c>
      <c r="D1464" s="4" t="s">
        <v>8</v>
      </c>
      <c r="E1464" s="4" t="s">
        <v>117</v>
      </c>
      <c r="F1464" s="4" t="s">
        <v>74</v>
      </c>
      <c r="G1464" s="7">
        <v>3.4</v>
      </c>
      <c r="H1464" s="7">
        <v>3.4</v>
      </c>
      <c r="I1464" s="7">
        <f t="shared" si="404"/>
        <v>100</v>
      </c>
    </row>
    <row r="1465" spans="1:9" hidden="1" x14ac:dyDescent="0.25">
      <c r="A1465" s="23" t="s">
        <v>499</v>
      </c>
      <c r="B1465" s="40"/>
      <c r="C1465" s="96"/>
      <c r="D1465" s="96"/>
      <c r="E1465" s="96"/>
      <c r="F1465" s="31"/>
      <c r="G1465" s="43"/>
      <c r="H1465" s="10"/>
      <c r="I1465" s="7"/>
    </row>
    <row r="1466" spans="1:9" x14ac:dyDescent="0.25">
      <c r="A1466" s="23" t="s">
        <v>156</v>
      </c>
      <c r="B1466" s="38"/>
      <c r="C1466" s="29"/>
      <c r="D1466" s="29"/>
      <c r="E1466" s="29"/>
      <c r="F1466" s="29"/>
      <c r="G1466" s="10">
        <f>SUM(G7+G33+G519+G563+G752+G901+G1260)</f>
        <v>9578845.4000000004</v>
      </c>
      <c r="H1466" s="10">
        <f>SUM(H7+H33+H519+H563+H752+H901+H1260)+H1465</f>
        <v>9437907.2999999989</v>
      </c>
      <c r="I1466" s="26">
        <f t="shared" si="404"/>
        <v>98.528652524238453</v>
      </c>
    </row>
    <row r="1467" spans="1:9" x14ac:dyDescent="0.25">
      <c r="H1467" s="59"/>
      <c r="I1467" s="59"/>
    </row>
    <row r="1468" spans="1:9" ht="19.5" hidden="1" customHeight="1" x14ac:dyDescent="0.25">
      <c r="G1468" s="94">
        <f>9578870.4-25</f>
        <v>9578845.4000000004</v>
      </c>
      <c r="H1468" s="94">
        <v>9437907.3000000007</v>
      </c>
      <c r="I1468" s="94"/>
    </row>
    <row r="1469" spans="1:9" ht="20.25" hidden="1" customHeight="1" x14ac:dyDescent="0.25">
      <c r="G1469" s="59">
        <f>SUM(G1468-G1466)</f>
        <v>0</v>
      </c>
      <c r="H1469" s="173">
        <f t="shared" ref="H1469" si="422">SUM(H1468-H1466)</f>
        <v>1.862645149230957E-9</v>
      </c>
      <c r="I1469" s="59"/>
    </row>
    <row r="1470" spans="1:9" ht="19.5" hidden="1" customHeight="1" x14ac:dyDescent="0.25"/>
    <row r="1471" spans="1:9" hidden="1" x14ac:dyDescent="0.25"/>
    <row r="1472" spans="1:9" x14ac:dyDescent="0.25">
      <c r="G1472" s="59"/>
      <c r="H1472" s="59"/>
      <c r="I1472" s="59"/>
    </row>
  </sheetData>
  <mergeCells count="5">
    <mergeCell ref="G5:G6"/>
    <mergeCell ref="H5:H6"/>
    <mergeCell ref="I5:I6"/>
    <mergeCell ref="A5:A6"/>
    <mergeCell ref="B5:F5"/>
  </mergeCells>
  <pageMargins left="0.47244094488188981" right="0.11811023622047245" top="0" bottom="0" header="0" footer="0"/>
  <pageSetup paperSize="9" scale="76" fitToHeight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55"/>
  <sheetViews>
    <sheetView topLeftCell="A4" zoomScale="90" zoomScaleNormal="90" workbookViewId="0">
      <selection activeCell="A52" sqref="A52:XFD55"/>
    </sheetView>
  </sheetViews>
  <sheetFormatPr defaultRowHeight="15.75" x14ac:dyDescent="0.25"/>
  <cols>
    <col min="1" max="1" width="55.5703125" style="70" customWidth="1"/>
    <col min="2" max="3" width="12" style="71" customWidth="1"/>
    <col min="4" max="6" width="18.140625" style="71" customWidth="1"/>
    <col min="7" max="16384" width="9.140625" style="71"/>
  </cols>
  <sheetData>
    <row r="1" spans="1:6" x14ac:dyDescent="0.25">
      <c r="C1" s="3"/>
      <c r="E1" s="14"/>
      <c r="F1" s="14" t="s">
        <v>992</v>
      </c>
    </row>
    <row r="2" spans="1:6" x14ac:dyDescent="0.25">
      <c r="C2" s="3"/>
      <c r="E2" s="3"/>
      <c r="F2" s="177" t="s">
        <v>1421</v>
      </c>
    </row>
    <row r="3" spans="1:6" x14ac:dyDescent="0.25">
      <c r="A3" s="292" t="s">
        <v>993</v>
      </c>
      <c r="B3" s="293"/>
      <c r="C3" s="293"/>
      <c r="D3" s="294"/>
      <c r="E3" s="294"/>
      <c r="F3" s="294"/>
    </row>
    <row r="4" spans="1:6" x14ac:dyDescent="0.25">
      <c r="D4" s="72"/>
      <c r="E4" s="72"/>
      <c r="F4" s="72" t="s">
        <v>1057</v>
      </c>
    </row>
    <row r="5" spans="1:6" ht="47.25" x14ac:dyDescent="0.25">
      <c r="A5" s="73" t="s">
        <v>126</v>
      </c>
      <c r="B5" s="74" t="s">
        <v>130</v>
      </c>
      <c r="C5" s="74" t="s">
        <v>131</v>
      </c>
      <c r="D5" s="7" t="s">
        <v>990</v>
      </c>
      <c r="E5" s="7" t="s">
        <v>991</v>
      </c>
      <c r="F5" s="31" t="s">
        <v>989</v>
      </c>
    </row>
    <row r="6" spans="1:6" s="78" customFormat="1" x14ac:dyDescent="0.25">
      <c r="A6" s="75" t="s">
        <v>65</v>
      </c>
      <c r="B6" s="76" t="s">
        <v>25</v>
      </c>
      <c r="C6" s="76" t="s">
        <v>23</v>
      </c>
      <c r="D6" s="77">
        <f>SUM(D7:D13)</f>
        <v>426055</v>
      </c>
      <c r="E6" s="77">
        <f>SUM(E7:E13)</f>
        <v>414646.3</v>
      </c>
      <c r="F6" s="77">
        <f>E6/D6*100</f>
        <v>97.322247127718256</v>
      </c>
    </row>
    <row r="7" spans="1:6" ht="47.25" x14ac:dyDescent="0.25">
      <c r="A7" s="79" t="s">
        <v>132</v>
      </c>
      <c r="B7" s="80" t="s">
        <v>25</v>
      </c>
      <c r="C7" s="80" t="s">
        <v>32</v>
      </c>
      <c r="D7" s="81">
        <f>'4 ведомст'!G35</f>
        <v>4777</v>
      </c>
      <c r="E7" s="81">
        <f>'4 ведомст'!H35</f>
        <v>4777</v>
      </c>
      <c r="F7" s="81">
        <f t="shared" ref="F7:F50" si="0">E7/D7*100</f>
        <v>100</v>
      </c>
    </row>
    <row r="8" spans="1:6" ht="63" x14ac:dyDescent="0.25">
      <c r="A8" s="79" t="s">
        <v>133</v>
      </c>
      <c r="B8" s="80" t="s">
        <v>25</v>
      </c>
      <c r="C8" s="80" t="s">
        <v>42</v>
      </c>
      <c r="D8" s="81">
        <f>'4 ведомст'!G9</f>
        <v>26298.6</v>
      </c>
      <c r="E8" s="81">
        <f>'4 ведомст'!H9</f>
        <v>26275.1</v>
      </c>
      <c r="F8" s="81">
        <f t="shared" si="0"/>
        <v>99.910641631113435</v>
      </c>
    </row>
    <row r="9" spans="1:6" ht="63" x14ac:dyDescent="0.25">
      <c r="A9" s="79" t="s">
        <v>134</v>
      </c>
      <c r="B9" s="80" t="s">
        <v>25</v>
      </c>
      <c r="C9" s="80" t="s">
        <v>8</v>
      </c>
      <c r="D9" s="81">
        <f>'4 ведомст'!G39</f>
        <v>237341.9</v>
      </c>
      <c r="E9" s="81">
        <f>'4 ведомст'!H39</f>
        <v>236812.3</v>
      </c>
      <c r="F9" s="81">
        <f t="shared" si="0"/>
        <v>99.776861986863679</v>
      </c>
    </row>
    <row r="10" spans="1:6" x14ac:dyDescent="0.25">
      <c r="A10" s="79" t="s">
        <v>135</v>
      </c>
      <c r="B10" s="80" t="s">
        <v>25</v>
      </c>
      <c r="C10" s="80" t="s">
        <v>136</v>
      </c>
      <c r="D10" s="81">
        <f>'4 ведомст'!G62</f>
        <v>12.1</v>
      </c>
      <c r="E10" s="81">
        <f>'4 ведомст'!H62</f>
        <v>12.1</v>
      </c>
      <c r="F10" s="81">
        <f t="shared" si="0"/>
        <v>100</v>
      </c>
    </row>
    <row r="11" spans="1:6" ht="47.25" x14ac:dyDescent="0.25">
      <c r="A11" s="79" t="s">
        <v>78</v>
      </c>
      <c r="B11" s="80" t="s">
        <v>25</v>
      </c>
      <c r="C11" s="80" t="s">
        <v>57</v>
      </c>
      <c r="D11" s="81">
        <f>'4 ведомст'!G521</f>
        <v>47413.2</v>
      </c>
      <c r="E11" s="81">
        <f>'4 ведомст'!H521</f>
        <v>47412.4</v>
      </c>
      <c r="F11" s="81">
        <f t="shared" si="0"/>
        <v>99.998312706166232</v>
      </c>
    </row>
    <row r="12" spans="1:6" x14ac:dyDescent="0.25">
      <c r="A12" s="79" t="s">
        <v>114</v>
      </c>
      <c r="B12" s="80" t="s">
        <v>25</v>
      </c>
      <c r="C12" s="80" t="s">
        <v>137</v>
      </c>
      <c r="D12" s="81">
        <f>SUM('4 ведомст'!G526)</f>
        <v>1707.8</v>
      </c>
      <c r="E12" s="81">
        <f>SUM('4 ведомст'!H526)</f>
        <v>0</v>
      </c>
      <c r="F12" s="81">
        <f t="shared" si="0"/>
        <v>0</v>
      </c>
    </row>
    <row r="13" spans="1:6" x14ac:dyDescent="0.25">
      <c r="A13" s="79" t="s">
        <v>71</v>
      </c>
      <c r="B13" s="80" t="s">
        <v>25</v>
      </c>
      <c r="C13" s="80" t="s">
        <v>72</v>
      </c>
      <c r="D13" s="81">
        <f>SUM('4 ведомст'!G17+'4 ведомст'!G66+'4 ведомст'!G530)</f>
        <v>108504.4</v>
      </c>
      <c r="E13" s="81">
        <f>SUM('4 ведомст'!H17+'4 ведомст'!H66+'4 ведомст'!H530)</f>
        <v>99357.400000000009</v>
      </c>
      <c r="F13" s="81">
        <f t="shared" si="0"/>
        <v>91.569927118162965</v>
      </c>
    </row>
    <row r="14" spans="1:6" s="78" customFormat="1" ht="31.5" x14ac:dyDescent="0.25">
      <c r="A14" s="75" t="s">
        <v>189</v>
      </c>
      <c r="B14" s="76" t="s">
        <v>42</v>
      </c>
      <c r="C14" s="76" t="s">
        <v>23</v>
      </c>
      <c r="D14" s="77">
        <f>SUM(D15:D17)</f>
        <v>50656.2</v>
      </c>
      <c r="E14" s="77">
        <f t="shared" ref="E14" si="1">SUM(E15:E17)</f>
        <v>44103.4</v>
      </c>
      <c r="F14" s="77">
        <f t="shared" si="0"/>
        <v>87.064169835084357</v>
      </c>
    </row>
    <row r="15" spans="1:6" x14ac:dyDescent="0.25">
      <c r="A15" s="79" t="s">
        <v>138</v>
      </c>
      <c r="B15" s="80" t="s">
        <v>42</v>
      </c>
      <c r="C15" s="80" t="s">
        <v>8</v>
      </c>
      <c r="D15" s="81">
        <f>SUM('4 ведомст'!G119)</f>
        <v>7085.5</v>
      </c>
      <c r="E15" s="81">
        <f>SUM('4 ведомст'!H119)</f>
        <v>7085.5</v>
      </c>
      <c r="F15" s="81">
        <f t="shared" si="0"/>
        <v>100</v>
      </c>
    </row>
    <row r="16" spans="1:6" x14ac:dyDescent="0.25">
      <c r="A16" s="79" t="s">
        <v>546</v>
      </c>
      <c r="B16" s="80" t="s">
        <v>42</v>
      </c>
      <c r="C16" s="80" t="s">
        <v>139</v>
      </c>
      <c r="D16" s="81">
        <f>SUM('4 ведомст'!G129)</f>
        <v>29483.4</v>
      </c>
      <c r="E16" s="81">
        <f>SUM('4 ведомст'!H129)</f>
        <v>29323.999999999996</v>
      </c>
      <c r="F16" s="81">
        <f t="shared" si="0"/>
        <v>99.459356790600793</v>
      </c>
    </row>
    <row r="17" spans="1:6" ht="47.25" x14ac:dyDescent="0.25">
      <c r="A17" s="2" t="s">
        <v>547</v>
      </c>
      <c r="B17" s="80" t="s">
        <v>42</v>
      </c>
      <c r="C17" s="80" t="s">
        <v>22</v>
      </c>
      <c r="D17" s="81">
        <f>SUM('4 ведомст'!G142)</f>
        <v>14087.3</v>
      </c>
      <c r="E17" s="81">
        <f>SUM('4 ведомст'!H142)</f>
        <v>7693.9000000000005</v>
      </c>
      <c r="F17" s="81">
        <f t="shared" si="0"/>
        <v>54.615859675026442</v>
      </c>
    </row>
    <row r="18" spans="1:6" s="78" customFormat="1" x14ac:dyDescent="0.25">
      <c r="A18" s="75" t="s">
        <v>7</v>
      </c>
      <c r="B18" s="76" t="s">
        <v>8</v>
      </c>
      <c r="C18" s="76" t="s">
        <v>23</v>
      </c>
      <c r="D18" s="77">
        <f>SUM(D19:D21)</f>
        <v>1764371.2999999998</v>
      </c>
      <c r="E18" s="77">
        <f>SUM(E19:E21)</f>
        <v>1744396.4</v>
      </c>
      <c r="F18" s="77">
        <f t="shared" si="0"/>
        <v>98.867874352751045</v>
      </c>
    </row>
    <row r="19" spans="1:6" x14ac:dyDescent="0.25">
      <c r="A19" s="79" t="s">
        <v>9</v>
      </c>
      <c r="B19" s="80" t="s">
        <v>8</v>
      </c>
      <c r="C19" s="80" t="s">
        <v>10</v>
      </c>
      <c r="D19" s="81">
        <f>'4 ведомст'!G167</f>
        <v>975318.29999999993</v>
      </c>
      <c r="E19" s="81">
        <f>'4 ведомст'!H167</f>
        <v>960878.99999999988</v>
      </c>
      <c r="F19" s="81">
        <f t="shared" si="0"/>
        <v>98.519529470532845</v>
      </c>
    </row>
    <row r="20" spans="1:6" x14ac:dyDescent="0.25">
      <c r="A20" s="79" t="s">
        <v>140</v>
      </c>
      <c r="B20" s="80" t="s">
        <v>8</v>
      </c>
      <c r="C20" s="80" t="s">
        <v>139</v>
      </c>
      <c r="D20" s="81">
        <f>SUM('4 ведомст'!G194)</f>
        <v>750246.39999999991</v>
      </c>
      <c r="E20" s="81">
        <f>SUM('4 ведомст'!H194)</f>
        <v>746512.6</v>
      </c>
      <c r="F20" s="81">
        <f t="shared" si="0"/>
        <v>99.502323503318394</v>
      </c>
    </row>
    <row r="21" spans="1:6" x14ac:dyDescent="0.25">
      <c r="A21" s="79" t="s">
        <v>18</v>
      </c>
      <c r="B21" s="80" t="s">
        <v>8</v>
      </c>
      <c r="C21" s="80" t="s">
        <v>19</v>
      </c>
      <c r="D21" s="81">
        <f>'4 ведомст'!G229</f>
        <v>38806.6</v>
      </c>
      <c r="E21" s="81">
        <f>'4 ведомст'!H229</f>
        <v>37004.800000000003</v>
      </c>
      <c r="F21" s="81">
        <f t="shared" si="0"/>
        <v>95.35697535986148</v>
      </c>
    </row>
    <row r="22" spans="1:6" x14ac:dyDescent="0.25">
      <c r="A22" s="75" t="s">
        <v>195</v>
      </c>
      <c r="B22" s="76" t="s">
        <v>136</v>
      </c>
      <c r="C22" s="76" t="s">
        <v>23</v>
      </c>
      <c r="D22" s="77">
        <f>SUM(D23:D26)</f>
        <v>1072791.0999999999</v>
      </c>
      <c r="E22" s="77">
        <f>SUM(E23:E26)</f>
        <v>1009771.7</v>
      </c>
      <c r="F22" s="77">
        <f t="shared" si="0"/>
        <v>94.125659692739816</v>
      </c>
    </row>
    <row r="23" spans="1:6" x14ac:dyDescent="0.25">
      <c r="A23" s="79" t="s">
        <v>141</v>
      </c>
      <c r="B23" s="80" t="s">
        <v>136</v>
      </c>
      <c r="C23" s="80" t="s">
        <v>25</v>
      </c>
      <c r="D23" s="81">
        <f>SUM('4 ведомст'!G262)</f>
        <v>1320.7</v>
      </c>
      <c r="E23" s="81">
        <f>SUM('4 ведомст'!H262)</f>
        <v>1320.7</v>
      </c>
      <c r="F23" s="81">
        <f t="shared" si="0"/>
        <v>100</v>
      </c>
    </row>
    <row r="24" spans="1:6" x14ac:dyDescent="0.25">
      <c r="A24" s="79" t="s">
        <v>142</v>
      </c>
      <c r="B24" s="80" t="s">
        <v>136</v>
      </c>
      <c r="C24" s="80" t="s">
        <v>32</v>
      </c>
      <c r="D24" s="81">
        <f>SUM('4 ведомст'!G277)</f>
        <v>178360</v>
      </c>
      <c r="E24" s="81">
        <f>SUM('4 ведомст'!H277)</f>
        <v>175069.3</v>
      </c>
      <c r="F24" s="81">
        <f t="shared" si="0"/>
        <v>98.155023547880688</v>
      </c>
    </row>
    <row r="25" spans="1:6" x14ac:dyDescent="0.25">
      <c r="A25" s="79" t="s">
        <v>143</v>
      </c>
      <c r="B25" s="80" t="s">
        <v>136</v>
      </c>
      <c r="C25" s="80" t="s">
        <v>42</v>
      </c>
      <c r="D25" s="82">
        <f>SUM('4 ведомст'!G324)+'4 ведомст'!G754</f>
        <v>760556.79999999981</v>
      </c>
      <c r="E25" s="82">
        <f>SUM('4 ведомст'!H324)+'4 ведомст'!H754</f>
        <v>706871.29999999993</v>
      </c>
      <c r="F25" s="81">
        <f t="shared" si="0"/>
        <v>92.941289855011505</v>
      </c>
    </row>
    <row r="26" spans="1:6" ht="31.5" x14ac:dyDescent="0.25">
      <c r="A26" s="79" t="s">
        <v>144</v>
      </c>
      <c r="B26" s="80" t="s">
        <v>136</v>
      </c>
      <c r="C26" s="80" t="s">
        <v>136</v>
      </c>
      <c r="D26" s="82">
        <f>SUM('4 ведомст'!G393)+'4 ведомст'!G760</f>
        <v>132553.60000000001</v>
      </c>
      <c r="E26" s="82">
        <f>SUM('4 ведомст'!H393)+'4 ведомст'!H760</f>
        <v>126510.40000000001</v>
      </c>
      <c r="F26" s="81">
        <f t="shared" si="0"/>
        <v>95.440938608985348</v>
      </c>
    </row>
    <row r="27" spans="1:6" s="78" customFormat="1" x14ac:dyDescent="0.25">
      <c r="A27" s="75" t="s">
        <v>287</v>
      </c>
      <c r="B27" s="76" t="s">
        <v>57</v>
      </c>
      <c r="C27" s="76" t="s">
        <v>23</v>
      </c>
      <c r="D27" s="77">
        <f>SUM(D28:D29)</f>
        <v>82170.399999999994</v>
      </c>
      <c r="E27" s="77">
        <f>SUM(E28:E29)</f>
        <v>65261.599999999999</v>
      </c>
      <c r="F27" s="77">
        <f t="shared" si="0"/>
        <v>79.4222737141355</v>
      </c>
    </row>
    <row r="28" spans="1:6" ht="31.5" x14ac:dyDescent="0.25">
      <c r="A28" s="79" t="s">
        <v>199</v>
      </c>
      <c r="B28" s="80" t="s">
        <v>57</v>
      </c>
      <c r="C28" s="80" t="s">
        <v>42</v>
      </c>
      <c r="D28" s="81">
        <f>SUM('4 ведомст'!G418)</f>
        <v>11105.9</v>
      </c>
      <c r="E28" s="81">
        <f>SUM('4 ведомст'!H418)</f>
        <v>11011.1</v>
      </c>
      <c r="F28" s="81">
        <f t="shared" si="0"/>
        <v>99.146399661441222</v>
      </c>
    </row>
    <row r="29" spans="1:6" x14ac:dyDescent="0.25">
      <c r="A29" s="79" t="s">
        <v>145</v>
      </c>
      <c r="B29" s="80" t="s">
        <v>57</v>
      </c>
      <c r="C29" s="80" t="s">
        <v>136</v>
      </c>
      <c r="D29" s="81">
        <f>SUM('4 ведомст'!G424)+'4 ведомст'!G544</f>
        <v>71064.5</v>
      </c>
      <c r="E29" s="81">
        <f>SUM('4 ведомст'!H424)+'4 ведомст'!H544</f>
        <v>54250.5</v>
      </c>
      <c r="F29" s="81">
        <f t="shared" si="0"/>
        <v>76.339803980890593</v>
      </c>
    </row>
    <row r="30" spans="1:6" s="78" customFormat="1" x14ac:dyDescent="0.25">
      <c r="A30" s="75" t="s">
        <v>85</v>
      </c>
      <c r="B30" s="76" t="s">
        <v>86</v>
      </c>
      <c r="C30" s="76" t="s">
        <v>23</v>
      </c>
      <c r="D30" s="77">
        <f>SUM(D31:D36)</f>
        <v>4192994.4999999995</v>
      </c>
      <c r="E30" s="77">
        <f>SUM(E31:E36)</f>
        <v>4200548.1999999993</v>
      </c>
      <c r="F30" s="77">
        <f t="shared" si="0"/>
        <v>100.18015048672255</v>
      </c>
    </row>
    <row r="31" spans="1:6" x14ac:dyDescent="0.25">
      <c r="A31" s="79" t="s">
        <v>146</v>
      </c>
      <c r="B31" s="80" t="s">
        <v>86</v>
      </c>
      <c r="C31" s="80" t="s">
        <v>25</v>
      </c>
      <c r="D31" s="81">
        <f>SUM('4 ведомст'!G903)</f>
        <v>1356918.8</v>
      </c>
      <c r="E31" s="81">
        <f>SUM('4 ведомст'!H903)</f>
        <v>1356584.7999999998</v>
      </c>
      <c r="F31" s="81">
        <f t="shared" si="0"/>
        <v>99.975385409944934</v>
      </c>
    </row>
    <row r="32" spans="1:6" x14ac:dyDescent="0.25">
      <c r="A32" s="79" t="s">
        <v>147</v>
      </c>
      <c r="B32" s="80" t="s">
        <v>86</v>
      </c>
      <c r="C32" s="80" t="s">
        <v>32</v>
      </c>
      <c r="D32" s="81">
        <f>SUM('4 ведомст'!G961)</f>
        <v>2288292.5999999996</v>
      </c>
      <c r="E32" s="81">
        <f>SUM('4 ведомст'!H961)</f>
        <v>2296841.6999999997</v>
      </c>
      <c r="F32" s="81">
        <f t="shared" si="0"/>
        <v>100.37360169761507</v>
      </c>
    </row>
    <row r="33" spans="1:6" x14ac:dyDescent="0.25">
      <c r="A33" s="79" t="s">
        <v>87</v>
      </c>
      <c r="B33" s="80" t="s">
        <v>86</v>
      </c>
      <c r="C33" s="80" t="s">
        <v>42</v>
      </c>
      <c r="D33" s="81">
        <f>SUM('4 ведомст'!G1262+'4 ведомст'!G1085)</f>
        <v>384604.39999999997</v>
      </c>
      <c r="E33" s="81">
        <f>SUM('4 ведомст'!H1262+'4 ведомст'!H1085)</f>
        <v>384222.19999999995</v>
      </c>
      <c r="F33" s="81">
        <f t="shared" si="0"/>
        <v>99.90062516185462</v>
      </c>
    </row>
    <row r="34" spans="1:6" ht="31.5" x14ac:dyDescent="0.25">
      <c r="A34" s="2" t="s">
        <v>529</v>
      </c>
      <c r="B34" s="80" t="s">
        <v>86</v>
      </c>
      <c r="C34" s="80" t="s">
        <v>136</v>
      </c>
      <c r="D34" s="82">
        <f>SUM('4 ведомст'!G29+'4 ведомст'!G442+'4 ведомст'!G549+'4 ведомст'!G565+'4 ведомст'!G1118)+'4 ведомст'!G1302</f>
        <v>506</v>
      </c>
      <c r="E34" s="82">
        <f>SUM('4 ведомст'!H29+'4 ведомст'!H442+'4 ведомст'!H549+'4 ведомст'!H565+'4 ведомст'!H1118)+'4 ведомст'!H1302</f>
        <v>506</v>
      </c>
      <c r="F34" s="81">
        <f t="shared" si="0"/>
        <v>100</v>
      </c>
    </row>
    <row r="35" spans="1:6" x14ac:dyDescent="0.25">
      <c r="A35" s="79" t="s">
        <v>148</v>
      </c>
      <c r="B35" s="80" t="s">
        <v>86</v>
      </c>
      <c r="C35" s="80" t="s">
        <v>86</v>
      </c>
      <c r="D35" s="81">
        <f>SUM('4 ведомст'!G580+'4 ведомст'!G768+'4 ведомст'!G1126+'4 ведомст'!G1307)</f>
        <v>6539.5</v>
      </c>
      <c r="E35" s="81">
        <f>SUM('4 ведомст'!H580+'4 ведомст'!H768+'4 ведомст'!H1126+'4 ведомст'!H1307)</f>
        <v>6539.6</v>
      </c>
      <c r="F35" s="81">
        <f t="shared" si="0"/>
        <v>100.00152916889671</v>
      </c>
    </row>
    <row r="36" spans="1:6" x14ac:dyDescent="0.25">
      <c r="A36" s="79" t="s">
        <v>149</v>
      </c>
      <c r="B36" s="80" t="s">
        <v>86</v>
      </c>
      <c r="C36" s="80" t="s">
        <v>139</v>
      </c>
      <c r="D36" s="81">
        <f>SUM('4 ведомст'!G1151)+'4 ведомст'!G468</f>
        <v>156133.20000000001</v>
      </c>
      <c r="E36" s="81">
        <f>SUM('4 ведомст'!H1151)+'4 ведомст'!H468</f>
        <v>155853.9</v>
      </c>
      <c r="F36" s="81">
        <f t="shared" si="0"/>
        <v>99.821114279346091</v>
      </c>
    </row>
    <row r="37" spans="1:6" s="78" customFormat="1" x14ac:dyDescent="0.25">
      <c r="A37" s="75" t="s">
        <v>288</v>
      </c>
      <c r="B37" s="76" t="s">
        <v>10</v>
      </c>
      <c r="C37" s="76" t="s">
        <v>23</v>
      </c>
      <c r="D37" s="77">
        <f>SUM(D38:D39)</f>
        <v>319344.59999999998</v>
      </c>
      <c r="E37" s="77">
        <f>SUM(E38:E39)</f>
        <v>317163.09999999998</v>
      </c>
      <c r="F37" s="77">
        <f t="shared" si="0"/>
        <v>99.31688213923141</v>
      </c>
    </row>
    <row r="38" spans="1:6" x14ac:dyDescent="0.25">
      <c r="A38" s="79" t="s">
        <v>150</v>
      </c>
      <c r="B38" s="80" t="s">
        <v>10</v>
      </c>
      <c r="C38" s="80" t="s">
        <v>25</v>
      </c>
      <c r="D38" s="81">
        <f>SUM('4 ведомст'!G1316)+'4 ведомст'!G473</f>
        <v>245163</v>
      </c>
      <c r="E38" s="81">
        <f>SUM('4 ведомст'!H1316)+'4 ведомст'!H473</f>
        <v>243677.69999999998</v>
      </c>
      <c r="F38" s="81">
        <f t="shared" si="0"/>
        <v>99.394158172318001</v>
      </c>
    </row>
    <row r="39" spans="1:6" x14ac:dyDescent="0.25">
      <c r="A39" s="79" t="s">
        <v>644</v>
      </c>
      <c r="B39" s="80" t="s">
        <v>10</v>
      </c>
      <c r="C39" s="80" t="s">
        <v>8</v>
      </c>
      <c r="D39" s="81">
        <f>SUM('4 ведомст'!G1400)</f>
        <v>74181.600000000006</v>
      </c>
      <c r="E39" s="81">
        <f>SUM('4 ведомст'!H1400)</f>
        <v>73485.400000000009</v>
      </c>
      <c r="F39" s="81">
        <f t="shared" si="0"/>
        <v>99.061492337722569</v>
      </c>
    </row>
    <row r="40" spans="1:6" s="78" customFormat="1" x14ac:dyDescent="0.25">
      <c r="A40" s="75" t="s">
        <v>21</v>
      </c>
      <c r="B40" s="76" t="s">
        <v>22</v>
      </c>
      <c r="C40" s="76" t="s">
        <v>23</v>
      </c>
      <c r="D40" s="77">
        <f>SUM(D41:D44)</f>
        <v>1065663.3999999999</v>
      </c>
      <c r="E40" s="77">
        <f>SUM(E41:E44)</f>
        <v>1059496.8999999999</v>
      </c>
      <c r="F40" s="77">
        <f t="shared" si="0"/>
        <v>99.421346365090514</v>
      </c>
    </row>
    <row r="41" spans="1:6" x14ac:dyDescent="0.25">
      <c r="A41" s="79" t="s">
        <v>24</v>
      </c>
      <c r="B41" s="80" t="s">
        <v>22</v>
      </c>
      <c r="C41" s="80" t="s">
        <v>25</v>
      </c>
      <c r="D41" s="81">
        <f>SUM('4 ведомст'!G588)</f>
        <v>21205.1</v>
      </c>
      <c r="E41" s="81">
        <f>SUM('4 ведомст'!H588)</f>
        <v>21205.1</v>
      </c>
      <c r="F41" s="81">
        <f t="shared" si="0"/>
        <v>100</v>
      </c>
    </row>
    <row r="42" spans="1:6" x14ac:dyDescent="0.25">
      <c r="A42" s="79" t="s">
        <v>41</v>
      </c>
      <c r="B42" s="80" t="s">
        <v>22</v>
      </c>
      <c r="C42" s="80" t="s">
        <v>42</v>
      </c>
      <c r="D42" s="81">
        <f>SUM('4 ведомст'!G599)+'4 ведомст'!G1217+'4 ведомст'!G775</f>
        <v>639210.29999999993</v>
      </c>
      <c r="E42" s="81">
        <f>SUM('4 ведомст'!H599)+'4 ведомст'!H1217+'4 ведомст'!H775</f>
        <v>637101.19999999995</v>
      </c>
      <c r="F42" s="81">
        <f t="shared" si="0"/>
        <v>99.670045992688173</v>
      </c>
    </row>
    <row r="43" spans="1:6" x14ac:dyDescent="0.25">
      <c r="A43" s="79" t="s">
        <v>151</v>
      </c>
      <c r="B43" s="80" t="s">
        <v>22</v>
      </c>
      <c r="C43" s="80" t="s">
        <v>8</v>
      </c>
      <c r="D43" s="81">
        <f>SUM('4 ведомст'!G682+'4 ведомст'!G484+'4 ведомст'!G1223)</f>
        <v>327966.5</v>
      </c>
      <c r="E43" s="81">
        <f>SUM('4 ведомст'!H682+'4 ведомст'!H484+'4 ведомст'!H1223)</f>
        <v>324428.79999999993</v>
      </c>
      <c r="F43" s="81">
        <f t="shared" si="0"/>
        <v>98.92132275704985</v>
      </c>
    </row>
    <row r="44" spans="1:6" x14ac:dyDescent="0.25">
      <c r="A44" s="79" t="s">
        <v>56</v>
      </c>
      <c r="B44" s="80" t="s">
        <v>22</v>
      </c>
      <c r="C44" s="80" t="s">
        <v>57</v>
      </c>
      <c r="D44" s="81">
        <f>SUM('4 ведомст'!G495+'4 ведомст'!G554+'4 ведомст'!G707+'4 ведомст'!G1247)</f>
        <v>77281.5</v>
      </c>
      <c r="E44" s="81">
        <f>SUM('4 ведомст'!H495+'4 ведомст'!H554+'4 ведомст'!H707+'4 ведомст'!H1247)</f>
        <v>76761.8</v>
      </c>
      <c r="F44" s="81">
        <f t="shared" si="0"/>
        <v>99.327523404695825</v>
      </c>
    </row>
    <row r="45" spans="1:6" s="78" customFormat="1" x14ac:dyDescent="0.25">
      <c r="A45" s="75" t="s">
        <v>211</v>
      </c>
      <c r="B45" s="76" t="s">
        <v>137</v>
      </c>
      <c r="C45" s="76" t="s">
        <v>23</v>
      </c>
      <c r="D45" s="77">
        <f>SUM(D46:D49)</f>
        <v>604798.9</v>
      </c>
      <c r="E45" s="77">
        <f>SUM(E46:E49)</f>
        <v>582519.70000000007</v>
      </c>
      <c r="F45" s="77">
        <f t="shared" si="0"/>
        <v>96.316263141351627</v>
      </c>
    </row>
    <row r="46" spans="1:6" x14ac:dyDescent="0.25">
      <c r="A46" s="79" t="s">
        <v>152</v>
      </c>
      <c r="B46" s="80" t="s">
        <v>137</v>
      </c>
      <c r="C46" s="80" t="s">
        <v>25</v>
      </c>
      <c r="D46" s="81">
        <f>SUM('4 ведомст'!G781)</f>
        <v>361255.7</v>
      </c>
      <c r="E46" s="81">
        <f>SUM('4 ведомст'!H781)</f>
        <v>344903.50000000006</v>
      </c>
      <c r="F46" s="81">
        <f t="shared" si="0"/>
        <v>95.473510867787013</v>
      </c>
    </row>
    <row r="47" spans="1:6" x14ac:dyDescent="0.25">
      <c r="A47" s="79" t="s">
        <v>153</v>
      </c>
      <c r="B47" s="80" t="s">
        <v>137</v>
      </c>
      <c r="C47" s="80" t="s">
        <v>32</v>
      </c>
      <c r="D47" s="81">
        <f>'4 ведомст'!G825</f>
        <v>34741.199999999997</v>
      </c>
      <c r="E47" s="81">
        <f>'4 ведомст'!H825</f>
        <v>34741.199999999997</v>
      </c>
      <c r="F47" s="81">
        <f t="shared" si="0"/>
        <v>100</v>
      </c>
    </row>
    <row r="48" spans="1:6" x14ac:dyDescent="0.25">
      <c r="A48" s="79" t="s">
        <v>154</v>
      </c>
      <c r="B48" s="80" t="s">
        <v>137</v>
      </c>
      <c r="C48" s="80" t="s">
        <v>42</v>
      </c>
      <c r="D48" s="81">
        <f>'4 ведомст'!G866</f>
        <v>42712.4</v>
      </c>
      <c r="E48" s="81">
        <f>'4 ведомст'!H866</f>
        <v>37439.300000000003</v>
      </c>
      <c r="F48" s="81">
        <f t="shared" si="0"/>
        <v>87.654404809844451</v>
      </c>
    </row>
    <row r="49" spans="1:6" ht="31.5" x14ac:dyDescent="0.25">
      <c r="A49" s="79" t="s">
        <v>155</v>
      </c>
      <c r="B49" s="80" t="s">
        <v>137</v>
      </c>
      <c r="C49" s="80" t="s">
        <v>136</v>
      </c>
      <c r="D49" s="81">
        <f>SUM('4 ведомст'!G887)+'4 ведомст'!G1259+'4 ведомст'!G505</f>
        <v>166089.59999999998</v>
      </c>
      <c r="E49" s="81">
        <f>SUM('4 ведомст'!H887)+'4 ведомст'!H1259+'4 ведомст'!H505</f>
        <v>165435.70000000001</v>
      </c>
      <c r="F49" s="81">
        <f t="shared" si="0"/>
        <v>99.60629684218641</v>
      </c>
    </row>
    <row r="50" spans="1:6" s="78" customFormat="1" x14ac:dyDescent="0.25">
      <c r="A50" s="75" t="s">
        <v>156</v>
      </c>
      <c r="B50" s="83"/>
      <c r="C50" s="83"/>
      <c r="D50" s="84">
        <f>SUM(D6+D14+D18+D22+D27+D30+D37+D40+D45)</f>
        <v>9578845.3999999985</v>
      </c>
      <c r="E50" s="84">
        <f t="shared" ref="E50" si="2">SUM(E6+E14+E18+E22+E27+E30+E37+E40+E45)</f>
        <v>9437907.2999999989</v>
      </c>
      <c r="F50" s="77">
        <f t="shared" si="0"/>
        <v>98.528652524238467</v>
      </c>
    </row>
    <row r="51" spans="1:6" x14ac:dyDescent="0.25">
      <c r="D51" s="85"/>
      <c r="E51" s="85"/>
      <c r="F51" s="85"/>
    </row>
    <row r="52" spans="1:6" hidden="1" x14ac:dyDescent="0.25">
      <c r="D52" s="86">
        <f>SUM('4 ведомст'!G1466)</f>
        <v>9578845.4000000004</v>
      </c>
      <c r="E52" s="86">
        <v>9437907.3000000007</v>
      </c>
      <c r="F52" s="86">
        <f>SUM('4 ведомст'!I1466)</f>
        <v>98.528652524238453</v>
      </c>
    </row>
    <row r="53" spans="1:6" hidden="1" x14ac:dyDescent="0.25">
      <c r="D53" s="86">
        <f>SUM(D52-D50)</f>
        <v>1.862645149230957E-9</v>
      </c>
      <c r="E53" s="86">
        <f>SUM(E52-E50)</f>
        <v>1.862645149230957E-9</v>
      </c>
      <c r="F53" s="86"/>
    </row>
    <row r="54" spans="1:6" hidden="1" x14ac:dyDescent="0.25">
      <c r="D54" s="87"/>
      <c r="E54" s="87"/>
      <c r="F54" s="87"/>
    </row>
    <row r="55" spans="1:6" hidden="1" x14ac:dyDescent="0.25"/>
  </sheetData>
  <mergeCells count="1">
    <mergeCell ref="A3:F3"/>
  </mergeCells>
  <conditionalFormatting sqref="E17 E34:E35 E38 E29 E32 E49 E46 E42:E44 E25:E26 D6:D49 E11:E14 F6:F50">
    <cfRule type="cellIs" dxfId="1" priority="16" operator="lessThan">
      <formula>0</formula>
    </cfRule>
  </conditionalFormatting>
  <conditionalFormatting sqref="E6:E10 E33 E36:E37 E18:E24 E15:E16 E45 E39:E41 E30:E31 E47:E48 E27:E28">
    <cfRule type="cellIs" dxfId="0" priority="2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6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opLeftCell="A2" workbookViewId="0">
      <selection activeCell="D3" sqref="D3"/>
    </sheetView>
  </sheetViews>
  <sheetFormatPr defaultRowHeight="15.75" x14ac:dyDescent="0.25"/>
  <cols>
    <col min="1" max="1" width="41.42578125" style="175" customWidth="1"/>
    <col min="2" max="2" width="20.140625" style="175" customWidth="1"/>
    <col min="3" max="3" width="16.140625" style="175" customWidth="1"/>
    <col min="4" max="4" width="17.42578125" style="175" customWidth="1"/>
    <col min="5" max="256" width="9.140625" style="175"/>
    <col min="257" max="257" width="54.85546875" style="175" customWidth="1"/>
    <col min="258" max="260" width="14.7109375" style="175" customWidth="1"/>
    <col min="261" max="512" width="9.140625" style="175"/>
    <col min="513" max="513" width="54.85546875" style="175" customWidth="1"/>
    <col min="514" max="516" width="14.7109375" style="175" customWidth="1"/>
    <col min="517" max="768" width="9.140625" style="175"/>
    <col min="769" max="769" width="54.85546875" style="175" customWidth="1"/>
    <col min="770" max="772" width="14.7109375" style="175" customWidth="1"/>
    <col min="773" max="1024" width="9.140625" style="175"/>
    <col min="1025" max="1025" width="54.85546875" style="175" customWidth="1"/>
    <col min="1026" max="1028" width="14.7109375" style="175" customWidth="1"/>
    <col min="1029" max="1280" width="9.140625" style="175"/>
    <col min="1281" max="1281" width="54.85546875" style="175" customWidth="1"/>
    <col min="1282" max="1284" width="14.7109375" style="175" customWidth="1"/>
    <col min="1285" max="1536" width="9.140625" style="175"/>
    <col min="1537" max="1537" width="54.85546875" style="175" customWidth="1"/>
    <col min="1538" max="1540" width="14.7109375" style="175" customWidth="1"/>
    <col min="1541" max="1792" width="9.140625" style="175"/>
    <col min="1793" max="1793" width="54.85546875" style="175" customWidth="1"/>
    <col min="1794" max="1796" width="14.7109375" style="175" customWidth="1"/>
    <col min="1797" max="2048" width="9.140625" style="175"/>
    <col min="2049" max="2049" width="54.85546875" style="175" customWidth="1"/>
    <col min="2050" max="2052" width="14.7109375" style="175" customWidth="1"/>
    <col min="2053" max="2304" width="9.140625" style="175"/>
    <col min="2305" max="2305" width="54.85546875" style="175" customWidth="1"/>
    <col min="2306" max="2308" width="14.7109375" style="175" customWidth="1"/>
    <col min="2309" max="2560" width="9.140625" style="175"/>
    <col min="2561" max="2561" width="54.85546875" style="175" customWidth="1"/>
    <col min="2562" max="2564" width="14.7109375" style="175" customWidth="1"/>
    <col min="2565" max="2816" width="9.140625" style="175"/>
    <col min="2817" max="2817" width="54.85546875" style="175" customWidth="1"/>
    <col min="2818" max="2820" width="14.7109375" style="175" customWidth="1"/>
    <col min="2821" max="3072" width="9.140625" style="175"/>
    <col min="3073" max="3073" width="54.85546875" style="175" customWidth="1"/>
    <col min="3074" max="3076" width="14.7109375" style="175" customWidth="1"/>
    <col min="3077" max="3328" width="9.140625" style="175"/>
    <col min="3329" max="3329" width="54.85546875" style="175" customWidth="1"/>
    <col min="3330" max="3332" width="14.7109375" style="175" customWidth="1"/>
    <col min="3333" max="3584" width="9.140625" style="175"/>
    <col min="3585" max="3585" width="54.85546875" style="175" customWidth="1"/>
    <col min="3586" max="3588" width="14.7109375" style="175" customWidth="1"/>
    <col min="3589" max="3840" width="9.140625" style="175"/>
    <col min="3841" max="3841" width="54.85546875" style="175" customWidth="1"/>
    <col min="3842" max="3844" width="14.7109375" style="175" customWidth="1"/>
    <col min="3845" max="4096" width="9.140625" style="175"/>
    <col min="4097" max="4097" width="54.85546875" style="175" customWidth="1"/>
    <col min="4098" max="4100" width="14.7109375" style="175" customWidth="1"/>
    <col min="4101" max="4352" width="9.140625" style="175"/>
    <col min="4353" max="4353" width="54.85546875" style="175" customWidth="1"/>
    <col min="4354" max="4356" width="14.7109375" style="175" customWidth="1"/>
    <col min="4357" max="4608" width="9.140625" style="175"/>
    <col min="4609" max="4609" width="54.85546875" style="175" customWidth="1"/>
    <col min="4610" max="4612" width="14.7109375" style="175" customWidth="1"/>
    <col min="4613" max="4864" width="9.140625" style="175"/>
    <col min="4865" max="4865" width="54.85546875" style="175" customWidth="1"/>
    <col min="4866" max="4868" width="14.7109375" style="175" customWidth="1"/>
    <col min="4869" max="5120" width="9.140625" style="175"/>
    <col min="5121" max="5121" width="54.85546875" style="175" customWidth="1"/>
    <col min="5122" max="5124" width="14.7109375" style="175" customWidth="1"/>
    <col min="5125" max="5376" width="9.140625" style="175"/>
    <col min="5377" max="5377" width="54.85546875" style="175" customWidth="1"/>
    <col min="5378" max="5380" width="14.7109375" style="175" customWidth="1"/>
    <col min="5381" max="5632" width="9.140625" style="175"/>
    <col min="5633" max="5633" width="54.85546875" style="175" customWidth="1"/>
    <col min="5634" max="5636" width="14.7109375" style="175" customWidth="1"/>
    <col min="5637" max="5888" width="9.140625" style="175"/>
    <col min="5889" max="5889" width="54.85546875" style="175" customWidth="1"/>
    <col min="5890" max="5892" width="14.7109375" style="175" customWidth="1"/>
    <col min="5893" max="6144" width="9.140625" style="175"/>
    <col min="6145" max="6145" width="54.85546875" style="175" customWidth="1"/>
    <col min="6146" max="6148" width="14.7109375" style="175" customWidth="1"/>
    <col min="6149" max="6400" width="9.140625" style="175"/>
    <col min="6401" max="6401" width="54.85546875" style="175" customWidth="1"/>
    <col min="6402" max="6404" width="14.7109375" style="175" customWidth="1"/>
    <col min="6405" max="6656" width="9.140625" style="175"/>
    <col min="6657" max="6657" width="54.85546875" style="175" customWidth="1"/>
    <col min="6658" max="6660" width="14.7109375" style="175" customWidth="1"/>
    <col min="6661" max="6912" width="9.140625" style="175"/>
    <col min="6913" max="6913" width="54.85546875" style="175" customWidth="1"/>
    <col min="6914" max="6916" width="14.7109375" style="175" customWidth="1"/>
    <col min="6917" max="7168" width="9.140625" style="175"/>
    <col min="7169" max="7169" width="54.85546875" style="175" customWidth="1"/>
    <col min="7170" max="7172" width="14.7109375" style="175" customWidth="1"/>
    <col min="7173" max="7424" width="9.140625" style="175"/>
    <col min="7425" max="7425" width="54.85546875" style="175" customWidth="1"/>
    <col min="7426" max="7428" width="14.7109375" style="175" customWidth="1"/>
    <col min="7429" max="7680" width="9.140625" style="175"/>
    <col min="7681" max="7681" width="54.85546875" style="175" customWidth="1"/>
    <col min="7682" max="7684" width="14.7109375" style="175" customWidth="1"/>
    <col min="7685" max="7936" width="9.140625" style="175"/>
    <col min="7937" max="7937" width="54.85546875" style="175" customWidth="1"/>
    <col min="7938" max="7940" width="14.7109375" style="175" customWidth="1"/>
    <col min="7941" max="8192" width="9.140625" style="175"/>
    <col min="8193" max="8193" width="54.85546875" style="175" customWidth="1"/>
    <col min="8194" max="8196" width="14.7109375" style="175" customWidth="1"/>
    <col min="8197" max="8448" width="9.140625" style="175"/>
    <col min="8449" max="8449" width="54.85546875" style="175" customWidth="1"/>
    <col min="8450" max="8452" width="14.7109375" style="175" customWidth="1"/>
    <col min="8453" max="8704" width="9.140625" style="175"/>
    <col min="8705" max="8705" width="54.85546875" style="175" customWidth="1"/>
    <col min="8706" max="8708" width="14.7109375" style="175" customWidth="1"/>
    <col min="8709" max="8960" width="9.140625" style="175"/>
    <col min="8961" max="8961" width="54.85546875" style="175" customWidth="1"/>
    <col min="8962" max="8964" width="14.7109375" style="175" customWidth="1"/>
    <col min="8965" max="9216" width="9.140625" style="175"/>
    <col min="9217" max="9217" width="54.85546875" style="175" customWidth="1"/>
    <col min="9218" max="9220" width="14.7109375" style="175" customWidth="1"/>
    <col min="9221" max="9472" width="9.140625" style="175"/>
    <col min="9473" max="9473" width="54.85546875" style="175" customWidth="1"/>
    <col min="9474" max="9476" width="14.7109375" style="175" customWidth="1"/>
    <col min="9477" max="9728" width="9.140625" style="175"/>
    <col min="9729" max="9729" width="54.85546875" style="175" customWidth="1"/>
    <col min="9730" max="9732" width="14.7109375" style="175" customWidth="1"/>
    <col min="9733" max="9984" width="9.140625" style="175"/>
    <col min="9985" max="9985" width="54.85546875" style="175" customWidth="1"/>
    <col min="9986" max="9988" width="14.7109375" style="175" customWidth="1"/>
    <col min="9989" max="10240" width="9.140625" style="175"/>
    <col min="10241" max="10241" width="54.85546875" style="175" customWidth="1"/>
    <col min="10242" max="10244" width="14.7109375" style="175" customWidth="1"/>
    <col min="10245" max="10496" width="9.140625" style="175"/>
    <col min="10497" max="10497" width="54.85546875" style="175" customWidth="1"/>
    <col min="10498" max="10500" width="14.7109375" style="175" customWidth="1"/>
    <col min="10501" max="10752" width="9.140625" style="175"/>
    <col min="10753" max="10753" width="54.85546875" style="175" customWidth="1"/>
    <col min="10754" max="10756" width="14.7109375" style="175" customWidth="1"/>
    <col min="10757" max="11008" width="9.140625" style="175"/>
    <col min="11009" max="11009" width="54.85546875" style="175" customWidth="1"/>
    <col min="11010" max="11012" width="14.7109375" style="175" customWidth="1"/>
    <col min="11013" max="11264" width="9.140625" style="175"/>
    <col min="11265" max="11265" width="54.85546875" style="175" customWidth="1"/>
    <col min="11266" max="11268" width="14.7109375" style="175" customWidth="1"/>
    <col min="11269" max="11520" width="9.140625" style="175"/>
    <col min="11521" max="11521" width="54.85546875" style="175" customWidth="1"/>
    <col min="11522" max="11524" width="14.7109375" style="175" customWidth="1"/>
    <col min="11525" max="11776" width="9.140625" style="175"/>
    <col min="11777" max="11777" width="54.85546875" style="175" customWidth="1"/>
    <col min="11778" max="11780" width="14.7109375" style="175" customWidth="1"/>
    <col min="11781" max="12032" width="9.140625" style="175"/>
    <col min="12033" max="12033" width="54.85546875" style="175" customWidth="1"/>
    <col min="12034" max="12036" width="14.7109375" style="175" customWidth="1"/>
    <col min="12037" max="12288" width="9.140625" style="175"/>
    <col min="12289" max="12289" width="54.85546875" style="175" customWidth="1"/>
    <col min="12290" max="12292" width="14.7109375" style="175" customWidth="1"/>
    <col min="12293" max="12544" width="9.140625" style="175"/>
    <col min="12545" max="12545" width="54.85546875" style="175" customWidth="1"/>
    <col min="12546" max="12548" width="14.7109375" style="175" customWidth="1"/>
    <col min="12549" max="12800" width="9.140625" style="175"/>
    <col min="12801" max="12801" width="54.85546875" style="175" customWidth="1"/>
    <col min="12802" max="12804" width="14.7109375" style="175" customWidth="1"/>
    <col min="12805" max="13056" width="9.140625" style="175"/>
    <col min="13057" max="13057" width="54.85546875" style="175" customWidth="1"/>
    <col min="13058" max="13060" width="14.7109375" style="175" customWidth="1"/>
    <col min="13061" max="13312" width="9.140625" style="175"/>
    <col min="13313" max="13313" width="54.85546875" style="175" customWidth="1"/>
    <col min="13314" max="13316" width="14.7109375" style="175" customWidth="1"/>
    <col min="13317" max="13568" width="9.140625" style="175"/>
    <col min="13569" max="13569" width="54.85546875" style="175" customWidth="1"/>
    <col min="13570" max="13572" width="14.7109375" style="175" customWidth="1"/>
    <col min="13573" max="13824" width="9.140625" style="175"/>
    <col min="13825" max="13825" width="54.85546875" style="175" customWidth="1"/>
    <col min="13826" max="13828" width="14.7109375" style="175" customWidth="1"/>
    <col min="13829" max="14080" width="9.140625" style="175"/>
    <col min="14081" max="14081" width="54.85546875" style="175" customWidth="1"/>
    <col min="14082" max="14084" width="14.7109375" style="175" customWidth="1"/>
    <col min="14085" max="14336" width="9.140625" style="175"/>
    <col min="14337" max="14337" width="54.85546875" style="175" customWidth="1"/>
    <col min="14338" max="14340" width="14.7109375" style="175" customWidth="1"/>
    <col min="14341" max="14592" width="9.140625" style="175"/>
    <col min="14593" max="14593" width="54.85546875" style="175" customWidth="1"/>
    <col min="14594" max="14596" width="14.7109375" style="175" customWidth="1"/>
    <col min="14597" max="14848" width="9.140625" style="175"/>
    <col min="14849" max="14849" width="54.85546875" style="175" customWidth="1"/>
    <col min="14850" max="14852" width="14.7109375" style="175" customWidth="1"/>
    <col min="14853" max="15104" width="9.140625" style="175"/>
    <col min="15105" max="15105" width="54.85546875" style="175" customWidth="1"/>
    <col min="15106" max="15108" width="14.7109375" style="175" customWidth="1"/>
    <col min="15109" max="15360" width="9.140625" style="175"/>
    <col min="15361" max="15361" width="54.85546875" style="175" customWidth="1"/>
    <col min="15362" max="15364" width="14.7109375" style="175" customWidth="1"/>
    <col min="15365" max="15616" width="9.140625" style="175"/>
    <col min="15617" max="15617" width="54.85546875" style="175" customWidth="1"/>
    <col min="15618" max="15620" width="14.7109375" style="175" customWidth="1"/>
    <col min="15621" max="15872" width="9.140625" style="175"/>
    <col min="15873" max="15873" width="54.85546875" style="175" customWidth="1"/>
    <col min="15874" max="15876" width="14.7109375" style="175" customWidth="1"/>
    <col min="15877" max="16128" width="9.140625" style="175"/>
    <col min="16129" max="16129" width="54.85546875" style="175" customWidth="1"/>
    <col min="16130" max="16132" width="14.7109375" style="175" customWidth="1"/>
    <col min="16133" max="16384" width="9.140625" style="175"/>
  </cols>
  <sheetData>
    <row r="1" spans="1:4" hidden="1" x14ac:dyDescent="0.25">
      <c r="B1" s="176" t="s">
        <v>915</v>
      </c>
      <c r="C1" s="176"/>
    </row>
    <row r="2" spans="1:4" ht="13.5" customHeight="1" x14ac:dyDescent="0.25">
      <c r="B2" s="176"/>
      <c r="C2" s="176"/>
      <c r="D2" s="176" t="s">
        <v>997</v>
      </c>
    </row>
    <row r="3" spans="1:4" x14ac:dyDescent="0.25">
      <c r="B3" s="71"/>
      <c r="C3" s="71"/>
      <c r="D3" s="177" t="s">
        <v>1421</v>
      </c>
    </row>
    <row r="4" spans="1:4" x14ac:dyDescent="0.25">
      <c r="A4" s="295" t="s">
        <v>1056</v>
      </c>
      <c r="B4" s="296"/>
      <c r="C4" s="296"/>
      <c r="D4" s="296"/>
    </row>
    <row r="5" spans="1:4" ht="10.5" customHeight="1" x14ac:dyDescent="0.25">
      <c r="A5" s="178"/>
    </row>
    <row r="6" spans="1:4" ht="20.25" customHeight="1" x14ac:dyDescent="0.25">
      <c r="A6" s="297" t="s">
        <v>998</v>
      </c>
      <c r="B6" s="298"/>
      <c r="C6" s="298"/>
      <c r="D6" s="298"/>
    </row>
    <row r="7" spans="1:4" x14ac:dyDescent="0.25">
      <c r="D7" s="179" t="s">
        <v>1057</v>
      </c>
    </row>
    <row r="8" spans="1:4" ht="35.25" customHeight="1" x14ac:dyDescent="0.25">
      <c r="A8" s="180" t="s">
        <v>126</v>
      </c>
      <c r="B8" s="206" t="s">
        <v>1053</v>
      </c>
      <c r="C8" s="206" t="s">
        <v>991</v>
      </c>
      <c r="D8" s="181" t="s">
        <v>999</v>
      </c>
    </row>
    <row r="9" spans="1:4" ht="47.25" x14ac:dyDescent="0.25">
      <c r="A9" s="182" t="s">
        <v>1000</v>
      </c>
      <c r="B9" s="183">
        <f>SUM(B10-B11)</f>
        <v>0</v>
      </c>
      <c r="C9" s="183">
        <f>SUM(C10-C11)</f>
        <v>0</v>
      </c>
      <c r="D9" s="183"/>
    </row>
    <row r="10" spans="1:4" x14ac:dyDescent="0.25">
      <c r="A10" s="180" t="s">
        <v>1001</v>
      </c>
      <c r="B10" s="183"/>
      <c r="C10" s="183"/>
      <c r="D10" s="183"/>
    </row>
    <row r="11" spans="1:4" x14ac:dyDescent="0.25">
      <c r="A11" s="180" t="s">
        <v>1002</v>
      </c>
      <c r="B11" s="183"/>
      <c r="C11" s="183"/>
      <c r="D11" s="183"/>
    </row>
    <row r="12" spans="1:4" ht="47.25" x14ac:dyDescent="0.25">
      <c r="A12" s="182" t="s">
        <v>1003</v>
      </c>
      <c r="B12" s="183">
        <f>SUM(B14-B15)</f>
        <v>0</v>
      </c>
      <c r="C12" s="183">
        <f>SUM(C14-C15)</f>
        <v>0</v>
      </c>
      <c r="D12" s="183"/>
    </row>
    <row r="13" spans="1:4" x14ac:dyDescent="0.25">
      <c r="A13" s="184"/>
      <c r="B13" s="183"/>
      <c r="C13" s="183"/>
      <c r="D13" s="183"/>
    </row>
    <row r="14" spans="1:4" x14ac:dyDescent="0.25">
      <c r="A14" s="180" t="s">
        <v>1001</v>
      </c>
      <c r="B14" s="183"/>
      <c r="C14" s="183"/>
      <c r="D14" s="183"/>
    </row>
    <row r="15" spans="1:4" x14ac:dyDescent="0.25">
      <c r="A15" s="180" t="s">
        <v>1002</v>
      </c>
      <c r="B15" s="183">
        <v>0</v>
      </c>
      <c r="C15" s="183">
        <v>0</v>
      </c>
      <c r="D15" s="183"/>
    </row>
    <row r="16" spans="1:4" x14ac:dyDescent="0.25">
      <c r="A16" s="185" t="s">
        <v>1004</v>
      </c>
      <c r="B16" s="183">
        <f>SUM(B17-B18)</f>
        <v>0</v>
      </c>
      <c r="C16" s="183">
        <f>SUM(C17-C18)</f>
        <v>0</v>
      </c>
      <c r="D16" s="183" t="s">
        <v>1005</v>
      </c>
    </row>
    <row r="17" spans="1:4" x14ac:dyDescent="0.25">
      <c r="A17" s="180" t="s">
        <v>1001</v>
      </c>
      <c r="B17" s="183">
        <f>SUM(B10+B14)</f>
        <v>0</v>
      </c>
      <c r="C17" s="183">
        <f>SUM(C10+C14)</f>
        <v>0</v>
      </c>
      <c r="D17" s="183"/>
    </row>
    <row r="18" spans="1:4" x14ac:dyDescent="0.25">
      <c r="A18" s="180" t="s">
        <v>1002</v>
      </c>
      <c r="B18" s="183">
        <v>0</v>
      </c>
      <c r="C18" s="183">
        <v>0</v>
      </c>
      <c r="D18" s="183"/>
    </row>
    <row r="20" spans="1:4" ht="32.25" customHeight="1" x14ac:dyDescent="0.25">
      <c r="A20" s="186"/>
    </row>
  </sheetData>
  <mergeCells count="2">
    <mergeCell ref="A4:D4"/>
    <mergeCell ref="A6:D6"/>
  </mergeCells>
  <pageMargins left="0.70866141732283472" right="0.31496062992125984" top="0.35433070866141736" bottom="0.35433070866141736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opLeftCell="A2" workbookViewId="0">
      <selection activeCell="D3" sqref="D3"/>
    </sheetView>
  </sheetViews>
  <sheetFormatPr defaultRowHeight="15.75" x14ac:dyDescent="0.25"/>
  <cols>
    <col min="1" max="1" width="43.85546875" style="175" customWidth="1"/>
    <col min="2" max="2" width="21.85546875" style="175" customWidth="1"/>
    <col min="3" max="3" width="17.5703125" style="175" customWidth="1"/>
    <col min="4" max="4" width="17.28515625" style="175" customWidth="1"/>
    <col min="5" max="256" width="9.140625" style="175"/>
    <col min="257" max="257" width="54.85546875" style="175" customWidth="1"/>
    <col min="258" max="260" width="14.7109375" style="175" customWidth="1"/>
    <col min="261" max="512" width="9.140625" style="175"/>
    <col min="513" max="513" width="54.85546875" style="175" customWidth="1"/>
    <col min="514" max="516" width="14.7109375" style="175" customWidth="1"/>
    <col min="517" max="768" width="9.140625" style="175"/>
    <col min="769" max="769" width="54.85546875" style="175" customWidth="1"/>
    <col min="770" max="772" width="14.7109375" style="175" customWidth="1"/>
    <col min="773" max="1024" width="9.140625" style="175"/>
    <col min="1025" max="1025" width="54.85546875" style="175" customWidth="1"/>
    <col min="1026" max="1028" width="14.7109375" style="175" customWidth="1"/>
    <col min="1029" max="1280" width="9.140625" style="175"/>
    <col min="1281" max="1281" width="54.85546875" style="175" customWidth="1"/>
    <col min="1282" max="1284" width="14.7109375" style="175" customWidth="1"/>
    <col min="1285" max="1536" width="9.140625" style="175"/>
    <col min="1537" max="1537" width="54.85546875" style="175" customWidth="1"/>
    <col min="1538" max="1540" width="14.7109375" style="175" customWidth="1"/>
    <col min="1541" max="1792" width="9.140625" style="175"/>
    <col min="1793" max="1793" width="54.85546875" style="175" customWidth="1"/>
    <col min="1794" max="1796" width="14.7109375" style="175" customWidth="1"/>
    <col min="1797" max="2048" width="9.140625" style="175"/>
    <col min="2049" max="2049" width="54.85546875" style="175" customWidth="1"/>
    <col min="2050" max="2052" width="14.7109375" style="175" customWidth="1"/>
    <col min="2053" max="2304" width="9.140625" style="175"/>
    <col min="2305" max="2305" width="54.85546875" style="175" customWidth="1"/>
    <col min="2306" max="2308" width="14.7109375" style="175" customWidth="1"/>
    <col min="2309" max="2560" width="9.140625" style="175"/>
    <col min="2561" max="2561" width="54.85546875" style="175" customWidth="1"/>
    <col min="2562" max="2564" width="14.7109375" style="175" customWidth="1"/>
    <col min="2565" max="2816" width="9.140625" style="175"/>
    <col min="2817" max="2817" width="54.85546875" style="175" customWidth="1"/>
    <col min="2818" max="2820" width="14.7109375" style="175" customWidth="1"/>
    <col min="2821" max="3072" width="9.140625" style="175"/>
    <col min="3073" max="3073" width="54.85546875" style="175" customWidth="1"/>
    <col min="3074" max="3076" width="14.7109375" style="175" customWidth="1"/>
    <col min="3077" max="3328" width="9.140625" style="175"/>
    <col min="3329" max="3329" width="54.85546875" style="175" customWidth="1"/>
    <col min="3330" max="3332" width="14.7109375" style="175" customWidth="1"/>
    <col min="3333" max="3584" width="9.140625" style="175"/>
    <col min="3585" max="3585" width="54.85546875" style="175" customWidth="1"/>
    <col min="3586" max="3588" width="14.7109375" style="175" customWidth="1"/>
    <col min="3589" max="3840" width="9.140625" style="175"/>
    <col min="3841" max="3841" width="54.85546875" style="175" customWidth="1"/>
    <col min="3842" max="3844" width="14.7109375" style="175" customWidth="1"/>
    <col min="3845" max="4096" width="9.140625" style="175"/>
    <col min="4097" max="4097" width="54.85546875" style="175" customWidth="1"/>
    <col min="4098" max="4100" width="14.7109375" style="175" customWidth="1"/>
    <col min="4101" max="4352" width="9.140625" style="175"/>
    <col min="4353" max="4353" width="54.85546875" style="175" customWidth="1"/>
    <col min="4354" max="4356" width="14.7109375" style="175" customWidth="1"/>
    <col min="4357" max="4608" width="9.140625" style="175"/>
    <col min="4609" max="4609" width="54.85546875" style="175" customWidth="1"/>
    <col min="4610" max="4612" width="14.7109375" style="175" customWidth="1"/>
    <col min="4613" max="4864" width="9.140625" style="175"/>
    <col min="4865" max="4865" width="54.85546875" style="175" customWidth="1"/>
    <col min="4866" max="4868" width="14.7109375" style="175" customWidth="1"/>
    <col min="4869" max="5120" width="9.140625" style="175"/>
    <col min="5121" max="5121" width="54.85546875" style="175" customWidth="1"/>
    <col min="5122" max="5124" width="14.7109375" style="175" customWidth="1"/>
    <col min="5125" max="5376" width="9.140625" style="175"/>
    <col min="5377" max="5377" width="54.85546875" style="175" customWidth="1"/>
    <col min="5378" max="5380" width="14.7109375" style="175" customWidth="1"/>
    <col min="5381" max="5632" width="9.140625" style="175"/>
    <col min="5633" max="5633" width="54.85546875" style="175" customWidth="1"/>
    <col min="5634" max="5636" width="14.7109375" style="175" customWidth="1"/>
    <col min="5637" max="5888" width="9.140625" style="175"/>
    <col min="5889" max="5889" width="54.85546875" style="175" customWidth="1"/>
    <col min="5890" max="5892" width="14.7109375" style="175" customWidth="1"/>
    <col min="5893" max="6144" width="9.140625" style="175"/>
    <col min="6145" max="6145" width="54.85546875" style="175" customWidth="1"/>
    <col min="6146" max="6148" width="14.7109375" style="175" customWidth="1"/>
    <col min="6149" max="6400" width="9.140625" style="175"/>
    <col min="6401" max="6401" width="54.85546875" style="175" customWidth="1"/>
    <col min="6402" max="6404" width="14.7109375" style="175" customWidth="1"/>
    <col min="6405" max="6656" width="9.140625" style="175"/>
    <col min="6657" max="6657" width="54.85546875" style="175" customWidth="1"/>
    <col min="6658" max="6660" width="14.7109375" style="175" customWidth="1"/>
    <col min="6661" max="6912" width="9.140625" style="175"/>
    <col min="6913" max="6913" width="54.85546875" style="175" customWidth="1"/>
    <col min="6914" max="6916" width="14.7109375" style="175" customWidth="1"/>
    <col min="6917" max="7168" width="9.140625" style="175"/>
    <col min="7169" max="7169" width="54.85546875" style="175" customWidth="1"/>
    <col min="7170" max="7172" width="14.7109375" style="175" customWidth="1"/>
    <col min="7173" max="7424" width="9.140625" style="175"/>
    <col min="7425" max="7425" width="54.85546875" style="175" customWidth="1"/>
    <col min="7426" max="7428" width="14.7109375" style="175" customWidth="1"/>
    <col min="7429" max="7680" width="9.140625" style="175"/>
    <col min="7681" max="7681" width="54.85546875" style="175" customWidth="1"/>
    <col min="7682" max="7684" width="14.7109375" style="175" customWidth="1"/>
    <col min="7685" max="7936" width="9.140625" style="175"/>
    <col min="7937" max="7937" width="54.85546875" style="175" customWidth="1"/>
    <col min="7938" max="7940" width="14.7109375" style="175" customWidth="1"/>
    <col min="7941" max="8192" width="9.140625" style="175"/>
    <col min="8193" max="8193" width="54.85546875" style="175" customWidth="1"/>
    <col min="8194" max="8196" width="14.7109375" style="175" customWidth="1"/>
    <col min="8197" max="8448" width="9.140625" style="175"/>
    <col min="8449" max="8449" width="54.85546875" style="175" customWidth="1"/>
    <col min="8450" max="8452" width="14.7109375" style="175" customWidth="1"/>
    <col min="8453" max="8704" width="9.140625" style="175"/>
    <col min="8705" max="8705" width="54.85546875" style="175" customWidth="1"/>
    <col min="8706" max="8708" width="14.7109375" style="175" customWidth="1"/>
    <col min="8709" max="8960" width="9.140625" style="175"/>
    <col min="8961" max="8961" width="54.85546875" style="175" customWidth="1"/>
    <col min="8962" max="8964" width="14.7109375" style="175" customWidth="1"/>
    <col min="8965" max="9216" width="9.140625" style="175"/>
    <col min="9217" max="9217" width="54.85546875" style="175" customWidth="1"/>
    <col min="9218" max="9220" width="14.7109375" style="175" customWidth="1"/>
    <col min="9221" max="9472" width="9.140625" style="175"/>
    <col min="9473" max="9473" width="54.85546875" style="175" customWidth="1"/>
    <col min="9474" max="9476" width="14.7109375" style="175" customWidth="1"/>
    <col min="9477" max="9728" width="9.140625" style="175"/>
    <col min="9729" max="9729" width="54.85546875" style="175" customWidth="1"/>
    <col min="9730" max="9732" width="14.7109375" style="175" customWidth="1"/>
    <col min="9733" max="9984" width="9.140625" style="175"/>
    <col min="9985" max="9985" width="54.85546875" style="175" customWidth="1"/>
    <col min="9986" max="9988" width="14.7109375" style="175" customWidth="1"/>
    <col min="9989" max="10240" width="9.140625" style="175"/>
    <col min="10241" max="10241" width="54.85546875" style="175" customWidth="1"/>
    <col min="10242" max="10244" width="14.7109375" style="175" customWidth="1"/>
    <col min="10245" max="10496" width="9.140625" style="175"/>
    <col min="10497" max="10497" width="54.85546875" style="175" customWidth="1"/>
    <col min="10498" max="10500" width="14.7109375" style="175" customWidth="1"/>
    <col min="10501" max="10752" width="9.140625" style="175"/>
    <col min="10753" max="10753" width="54.85546875" style="175" customWidth="1"/>
    <col min="10754" max="10756" width="14.7109375" style="175" customWidth="1"/>
    <col min="10757" max="11008" width="9.140625" style="175"/>
    <col min="11009" max="11009" width="54.85546875" style="175" customWidth="1"/>
    <col min="11010" max="11012" width="14.7109375" style="175" customWidth="1"/>
    <col min="11013" max="11264" width="9.140625" style="175"/>
    <col min="11265" max="11265" width="54.85546875" style="175" customWidth="1"/>
    <col min="11266" max="11268" width="14.7109375" style="175" customWidth="1"/>
    <col min="11269" max="11520" width="9.140625" style="175"/>
    <col min="11521" max="11521" width="54.85546875" style="175" customWidth="1"/>
    <col min="11522" max="11524" width="14.7109375" style="175" customWidth="1"/>
    <col min="11525" max="11776" width="9.140625" style="175"/>
    <col min="11777" max="11777" width="54.85546875" style="175" customWidth="1"/>
    <col min="11778" max="11780" width="14.7109375" style="175" customWidth="1"/>
    <col min="11781" max="12032" width="9.140625" style="175"/>
    <col min="12033" max="12033" width="54.85546875" style="175" customWidth="1"/>
    <col min="12034" max="12036" width="14.7109375" style="175" customWidth="1"/>
    <col min="12037" max="12288" width="9.140625" style="175"/>
    <col min="12289" max="12289" width="54.85546875" style="175" customWidth="1"/>
    <col min="12290" max="12292" width="14.7109375" style="175" customWidth="1"/>
    <col min="12293" max="12544" width="9.140625" style="175"/>
    <col min="12545" max="12545" width="54.85546875" style="175" customWidth="1"/>
    <col min="12546" max="12548" width="14.7109375" style="175" customWidth="1"/>
    <col min="12549" max="12800" width="9.140625" style="175"/>
    <col min="12801" max="12801" width="54.85546875" style="175" customWidth="1"/>
    <col min="12802" max="12804" width="14.7109375" style="175" customWidth="1"/>
    <col min="12805" max="13056" width="9.140625" style="175"/>
    <col min="13057" max="13057" width="54.85546875" style="175" customWidth="1"/>
    <col min="13058" max="13060" width="14.7109375" style="175" customWidth="1"/>
    <col min="13061" max="13312" width="9.140625" style="175"/>
    <col min="13313" max="13313" width="54.85546875" style="175" customWidth="1"/>
    <col min="13314" max="13316" width="14.7109375" style="175" customWidth="1"/>
    <col min="13317" max="13568" width="9.140625" style="175"/>
    <col min="13569" max="13569" width="54.85546875" style="175" customWidth="1"/>
    <col min="13570" max="13572" width="14.7109375" style="175" customWidth="1"/>
    <col min="13573" max="13824" width="9.140625" style="175"/>
    <col min="13825" max="13825" width="54.85546875" style="175" customWidth="1"/>
    <col min="13826" max="13828" width="14.7109375" style="175" customWidth="1"/>
    <col min="13829" max="14080" width="9.140625" style="175"/>
    <col min="14081" max="14081" width="54.85546875" style="175" customWidth="1"/>
    <col min="14082" max="14084" width="14.7109375" style="175" customWidth="1"/>
    <col min="14085" max="14336" width="9.140625" style="175"/>
    <col min="14337" max="14337" width="54.85546875" style="175" customWidth="1"/>
    <col min="14338" max="14340" width="14.7109375" style="175" customWidth="1"/>
    <col min="14341" max="14592" width="9.140625" style="175"/>
    <col min="14593" max="14593" width="54.85546875" style="175" customWidth="1"/>
    <col min="14594" max="14596" width="14.7109375" style="175" customWidth="1"/>
    <col min="14597" max="14848" width="9.140625" style="175"/>
    <col min="14849" max="14849" width="54.85546875" style="175" customWidth="1"/>
    <col min="14850" max="14852" width="14.7109375" style="175" customWidth="1"/>
    <col min="14853" max="15104" width="9.140625" style="175"/>
    <col min="15105" max="15105" width="54.85546875" style="175" customWidth="1"/>
    <col min="15106" max="15108" width="14.7109375" style="175" customWidth="1"/>
    <col min="15109" max="15360" width="9.140625" style="175"/>
    <col min="15361" max="15361" width="54.85546875" style="175" customWidth="1"/>
    <col min="15362" max="15364" width="14.7109375" style="175" customWidth="1"/>
    <col min="15365" max="15616" width="9.140625" style="175"/>
    <col min="15617" max="15617" width="54.85546875" style="175" customWidth="1"/>
    <col min="15618" max="15620" width="14.7109375" style="175" customWidth="1"/>
    <col min="15621" max="15872" width="9.140625" style="175"/>
    <col min="15873" max="15873" width="54.85546875" style="175" customWidth="1"/>
    <col min="15874" max="15876" width="14.7109375" style="175" customWidth="1"/>
    <col min="15877" max="16128" width="9.140625" style="175"/>
    <col min="16129" max="16129" width="54.85546875" style="175" customWidth="1"/>
    <col min="16130" max="16132" width="14.7109375" style="175" customWidth="1"/>
    <col min="16133" max="16384" width="9.140625" style="175"/>
  </cols>
  <sheetData>
    <row r="1" spans="1:4" hidden="1" x14ac:dyDescent="0.25">
      <c r="B1" s="176" t="s">
        <v>915</v>
      </c>
    </row>
    <row r="2" spans="1:4" ht="13.5" customHeight="1" x14ac:dyDescent="0.25">
      <c r="B2" s="176"/>
      <c r="C2" s="176"/>
      <c r="D2" s="176" t="s">
        <v>1006</v>
      </c>
    </row>
    <row r="3" spans="1:4" x14ac:dyDescent="0.25">
      <c r="B3" s="71"/>
      <c r="C3" s="71"/>
      <c r="D3" s="177" t="s">
        <v>1421</v>
      </c>
    </row>
    <row r="4" spans="1:4" x14ac:dyDescent="0.25">
      <c r="A4" s="295" t="s">
        <v>1055</v>
      </c>
      <c r="B4" s="296"/>
      <c r="C4" s="296"/>
      <c r="D4" s="296"/>
    </row>
    <row r="5" spans="1:4" ht="20.25" customHeight="1" x14ac:dyDescent="0.25">
      <c r="A5" s="297" t="s">
        <v>1007</v>
      </c>
      <c r="B5" s="298"/>
      <c r="C5" s="298"/>
      <c r="D5" s="298"/>
    </row>
    <row r="6" spans="1:4" x14ac:dyDescent="0.25">
      <c r="D6" s="179" t="s">
        <v>1057</v>
      </c>
    </row>
    <row r="7" spans="1:4" ht="35.25" customHeight="1" x14ac:dyDescent="0.25">
      <c r="A7" s="180" t="s">
        <v>126</v>
      </c>
      <c r="B7" s="206" t="s">
        <v>1053</v>
      </c>
      <c r="C7" s="206" t="s">
        <v>991</v>
      </c>
      <c r="D7" s="181" t="s">
        <v>999</v>
      </c>
    </row>
    <row r="8" spans="1:4" ht="45.75" customHeight="1" x14ac:dyDescent="0.25">
      <c r="A8" s="182" t="s">
        <v>1000</v>
      </c>
      <c r="B8" s="183">
        <f>SUM(B9-B10)</f>
        <v>0</v>
      </c>
      <c r="C8" s="183">
        <f>SUM(C9-C10)</f>
        <v>0</v>
      </c>
      <c r="D8" s="183"/>
    </row>
    <row r="9" spans="1:4" ht="24" customHeight="1" x14ac:dyDescent="0.25">
      <c r="A9" s="180" t="s">
        <v>1001</v>
      </c>
      <c r="B9" s="183"/>
      <c r="C9" s="183"/>
      <c r="D9" s="183"/>
    </row>
    <row r="10" spans="1:4" ht="25.5" customHeight="1" x14ac:dyDescent="0.25">
      <c r="A10" s="180" t="s">
        <v>1002</v>
      </c>
      <c r="B10" s="183"/>
      <c r="C10" s="183"/>
      <c r="D10" s="183"/>
    </row>
    <row r="11" spans="1:4" ht="47.25" x14ac:dyDescent="0.25">
      <c r="A11" s="182" t="s">
        <v>1003</v>
      </c>
      <c r="B11" s="183">
        <f>SUM(B13-B14)</f>
        <v>0</v>
      </c>
      <c r="C11" s="183">
        <f>SUM(C13-C14)</f>
        <v>0</v>
      </c>
      <c r="D11" s="183"/>
    </row>
    <row r="12" spans="1:4" hidden="1" x14ac:dyDescent="0.25">
      <c r="A12" s="184"/>
      <c r="B12" s="183"/>
      <c r="C12" s="183"/>
      <c r="D12" s="183"/>
    </row>
    <row r="13" spans="1:4" ht="24" customHeight="1" x14ac:dyDescent="0.25">
      <c r="A13" s="180" t="s">
        <v>1001</v>
      </c>
      <c r="B13" s="183"/>
      <c r="C13" s="183"/>
      <c r="D13" s="183"/>
    </row>
    <row r="14" spans="1:4" ht="25.5" customHeight="1" x14ac:dyDescent="0.25">
      <c r="A14" s="180" t="s">
        <v>1002</v>
      </c>
      <c r="B14" s="183">
        <v>0</v>
      </c>
      <c r="C14" s="183">
        <v>0</v>
      </c>
      <c r="D14" s="183"/>
    </row>
    <row r="15" spans="1:4" ht="21" customHeight="1" x14ac:dyDescent="0.25">
      <c r="A15" s="185" t="s">
        <v>1004</v>
      </c>
      <c r="B15" s="183">
        <f>SUM(B16-B17)</f>
        <v>0</v>
      </c>
      <c r="C15" s="183">
        <f>SUM(C16-C17)</f>
        <v>0</v>
      </c>
      <c r="D15" s="183" t="s">
        <v>1005</v>
      </c>
    </row>
    <row r="16" spans="1:4" ht="24" customHeight="1" x14ac:dyDescent="0.25">
      <c r="A16" s="180" t="s">
        <v>1001</v>
      </c>
      <c r="B16" s="183">
        <f>SUM(B9+B13)</f>
        <v>0</v>
      </c>
      <c r="C16" s="183">
        <f>SUM(C9+C13)</f>
        <v>0</v>
      </c>
      <c r="D16" s="183"/>
    </row>
    <row r="17" spans="1:4" ht="21.75" customHeight="1" x14ac:dyDescent="0.25">
      <c r="A17" s="180" t="s">
        <v>1002</v>
      </c>
      <c r="B17" s="183">
        <v>0</v>
      </c>
      <c r="C17" s="183">
        <f>SUM(C14)+C10</f>
        <v>0</v>
      </c>
      <c r="D17" s="183"/>
    </row>
    <row r="19" spans="1:4" ht="32.25" customHeight="1" x14ac:dyDescent="0.25">
      <c r="A19" s="186"/>
    </row>
  </sheetData>
  <mergeCells count="2">
    <mergeCell ref="A4:D4"/>
    <mergeCell ref="A5:D5"/>
  </mergeCells>
  <pageMargins left="0.70866141732283472" right="0.31496062992125984" top="0.35433070866141736" bottom="0.35433070866141736" header="0.31496062992125984" footer="0.31496062992125984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2" workbookViewId="0">
      <selection activeCell="D3" sqref="D3"/>
    </sheetView>
  </sheetViews>
  <sheetFormatPr defaultRowHeight="15.75" x14ac:dyDescent="0.25"/>
  <cols>
    <col min="1" max="1" width="25.42578125" style="187" customWidth="1"/>
    <col min="2" max="2" width="60.28515625" style="188" customWidth="1"/>
    <col min="3" max="3" width="13.5703125" style="193" customWidth="1"/>
    <col min="4" max="4" width="15.7109375" style="190" customWidth="1"/>
    <col min="5" max="252" width="9.140625" style="190"/>
    <col min="253" max="253" width="27.5703125" style="190" customWidth="1"/>
    <col min="254" max="254" width="51.7109375" style="190" customWidth="1"/>
    <col min="255" max="255" width="0" style="190" hidden="1" customWidth="1"/>
    <col min="256" max="256" width="14.7109375" style="190" customWidth="1"/>
    <col min="257" max="258" width="0" style="190" hidden="1" customWidth="1"/>
    <col min="259" max="260" width="12.85546875" style="190" customWidth="1"/>
    <col min="261" max="508" width="9.140625" style="190"/>
    <col min="509" max="509" width="27.5703125" style="190" customWidth="1"/>
    <col min="510" max="510" width="51.7109375" style="190" customWidth="1"/>
    <col min="511" max="511" width="0" style="190" hidden="1" customWidth="1"/>
    <col min="512" max="512" width="14.7109375" style="190" customWidth="1"/>
    <col min="513" max="514" width="0" style="190" hidden="1" customWidth="1"/>
    <col min="515" max="516" width="12.85546875" style="190" customWidth="1"/>
    <col min="517" max="764" width="9.140625" style="190"/>
    <col min="765" max="765" width="27.5703125" style="190" customWidth="1"/>
    <col min="766" max="766" width="51.7109375" style="190" customWidth="1"/>
    <col min="767" max="767" width="0" style="190" hidden="1" customWidth="1"/>
    <col min="768" max="768" width="14.7109375" style="190" customWidth="1"/>
    <col min="769" max="770" width="0" style="190" hidden="1" customWidth="1"/>
    <col min="771" max="772" width="12.85546875" style="190" customWidth="1"/>
    <col min="773" max="1020" width="9.140625" style="190"/>
    <col min="1021" max="1021" width="27.5703125" style="190" customWidth="1"/>
    <col min="1022" max="1022" width="51.7109375" style="190" customWidth="1"/>
    <col min="1023" max="1023" width="0" style="190" hidden="1" customWidth="1"/>
    <col min="1024" max="1024" width="14.7109375" style="190" customWidth="1"/>
    <col min="1025" max="1026" width="0" style="190" hidden="1" customWidth="1"/>
    <col min="1027" max="1028" width="12.85546875" style="190" customWidth="1"/>
    <col min="1029" max="1276" width="9.140625" style="190"/>
    <col min="1277" max="1277" width="27.5703125" style="190" customWidth="1"/>
    <col min="1278" max="1278" width="51.7109375" style="190" customWidth="1"/>
    <col min="1279" max="1279" width="0" style="190" hidden="1" customWidth="1"/>
    <col min="1280" max="1280" width="14.7109375" style="190" customWidth="1"/>
    <col min="1281" max="1282" width="0" style="190" hidden="1" customWidth="1"/>
    <col min="1283" max="1284" width="12.85546875" style="190" customWidth="1"/>
    <col min="1285" max="1532" width="9.140625" style="190"/>
    <col min="1533" max="1533" width="27.5703125" style="190" customWidth="1"/>
    <col min="1534" max="1534" width="51.7109375" style="190" customWidth="1"/>
    <col min="1535" max="1535" width="0" style="190" hidden="1" customWidth="1"/>
    <col min="1536" max="1536" width="14.7109375" style="190" customWidth="1"/>
    <col min="1537" max="1538" width="0" style="190" hidden="1" customWidth="1"/>
    <col min="1539" max="1540" width="12.85546875" style="190" customWidth="1"/>
    <col min="1541" max="1788" width="9.140625" style="190"/>
    <col min="1789" max="1789" width="27.5703125" style="190" customWidth="1"/>
    <col min="1790" max="1790" width="51.7109375" style="190" customWidth="1"/>
    <col min="1791" max="1791" width="0" style="190" hidden="1" customWidth="1"/>
    <col min="1792" max="1792" width="14.7109375" style="190" customWidth="1"/>
    <col min="1793" max="1794" width="0" style="190" hidden="1" customWidth="1"/>
    <col min="1795" max="1796" width="12.85546875" style="190" customWidth="1"/>
    <col min="1797" max="2044" width="9.140625" style="190"/>
    <col min="2045" max="2045" width="27.5703125" style="190" customWidth="1"/>
    <col min="2046" max="2046" width="51.7109375" style="190" customWidth="1"/>
    <col min="2047" max="2047" width="0" style="190" hidden="1" customWidth="1"/>
    <col min="2048" max="2048" width="14.7109375" style="190" customWidth="1"/>
    <col min="2049" max="2050" width="0" style="190" hidden="1" customWidth="1"/>
    <col min="2051" max="2052" width="12.85546875" style="190" customWidth="1"/>
    <col min="2053" max="2300" width="9.140625" style="190"/>
    <col min="2301" max="2301" width="27.5703125" style="190" customWidth="1"/>
    <col min="2302" max="2302" width="51.7109375" style="190" customWidth="1"/>
    <col min="2303" max="2303" width="0" style="190" hidden="1" customWidth="1"/>
    <col min="2304" max="2304" width="14.7109375" style="190" customWidth="1"/>
    <col min="2305" max="2306" width="0" style="190" hidden="1" customWidth="1"/>
    <col min="2307" max="2308" width="12.85546875" style="190" customWidth="1"/>
    <col min="2309" max="2556" width="9.140625" style="190"/>
    <col min="2557" max="2557" width="27.5703125" style="190" customWidth="1"/>
    <col min="2558" max="2558" width="51.7109375" style="190" customWidth="1"/>
    <col min="2559" max="2559" width="0" style="190" hidden="1" customWidth="1"/>
    <col min="2560" max="2560" width="14.7109375" style="190" customWidth="1"/>
    <col min="2561" max="2562" width="0" style="190" hidden="1" customWidth="1"/>
    <col min="2563" max="2564" width="12.85546875" style="190" customWidth="1"/>
    <col min="2565" max="2812" width="9.140625" style="190"/>
    <col min="2813" max="2813" width="27.5703125" style="190" customWidth="1"/>
    <col min="2814" max="2814" width="51.7109375" style="190" customWidth="1"/>
    <col min="2815" max="2815" width="0" style="190" hidden="1" customWidth="1"/>
    <col min="2816" max="2816" width="14.7109375" style="190" customWidth="1"/>
    <col min="2817" max="2818" width="0" style="190" hidden="1" customWidth="1"/>
    <col min="2819" max="2820" width="12.85546875" style="190" customWidth="1"/>
    <col min="2821" max="3068" width="9.140625" style="190"/>
    <col min="3069" max="3069" width="27.5703125" style="190" customWidth="1"/>
    <col min="3070" max="3070" width="51.7109375" style="190" customWidth="1"/>
    <col min="3071" max="3071" width="0" style="190" hidden="1" customWidth="1"/>
    <col min="3072" max="3072" width="14.7109375" style="190" customWidth="1"/>
    <col min="3073" max="3074" width="0" style="190" hidden="1" customWidth="1"/>
    <col min="3075" max="3076" width="12.85546875" style="190" customWidth="1"/>
    <col min="3077" max="3324" width="9.140625" style="190"/>
    <col min="3325" max="3325" width="27.5703125" style="190" customWidth="1"/>
    <col min="3326" max="3326" width="51.7109375" style="190" customWidth="1"/>
    <col min="3327" max="3327" width="0" style="190" hidden="1" customWidth="1"/>
    <col min="3328" max="3328" width="14.7109375" style="190" customWidth="1"/>
    <col min="3329" max="3330" width="0" style="190" hidden="1" customWidth="1"/>
    <col min="3331" max="3332" width="12.85546875" style="190" customWidth="1"/>
    <col min="3333" max="3580" width="9.140625" style="190"/>
    <col min="3581" max="3581" width="27.5703125" style="190" customWidth="1"/>
    <col min="3582" max="3582" width="51.7109375" style="190" customWidth="1"/>
    <col min="3583" max="3583" width="0" style="190" hidden="1" customWidth="1"/>
    <col min="3584" max="3584" width="14.7109375" style="190" customWidth="1"/>
    <col min="3585" max="3586" width="0" style="190" hidden="1" customWidth="1"/>
    <col min="3587" max="3588" width="12.85546875" style="190" customWidth="1"/>
    <col min="3589" max="3836" width="9.140625" style="190"/>
    <col min="3837" max="3837" width="27.5703125" style="190" customWidth="1"/>
    <col min="3838" max="3838" width="51.7109375" style="190" customWidth="1"/>
    <col min="3839" max="3839" width="0" style="190" hidden="1" customWidth="1"/>
    <col min="3840" max="3840" width="14.7109375" style="190" customWidth="1"/>
    <col min="3841" max="3842" width="0" style="190" hidden="1" customWidth="1"/>
    <col min="3843" max="3844" width="12.85546875" style="190" customWidth="1"/>
    <col min="3845" max="4092" width="9.140625" style="190"/>
    <col min="4093" max="4093" width="27.5703125" style="190" customWidth="1"/>
    <col min="4094" max="4094" width="51.7109375" style="190" customWidth="1"/>
    <col min="4095" max="4095" width="0" style="190" hidden="1" customWidth="1"/>
    <col min="4096" max="4096" width="14.7109375" style="190" customWidth="1"/>
    <col min="4097" max="4098" width="0" style="190" hidden="1" customWidth="1"/>
    <col min="4099" max="4100" width="12.85546875" style="190" customWidth="1"/>
    <col min="4101" max="4348" width="9.140625" style="190"/>
    <col min="4349" max="4349" width="27.5703125" style="190" customWidth="1"/>
    <col min="4350" max="4350" width="51.7109375" style="190" customWidth="1"/>
    <col min="4351" max="4351" width="0" style="190" hidden="1" customWidth="1"/>
    <col min="4352" max="4352" width="14.7109375" style="190" customWidth="1"/>
    <col min="4353" max="4354" width="0" style="190" hidden="1" customWidth="1"/>
    <col min="4355" max="4356" width="12.85546875" style="190" customWidth="1"/>
    <col min="4357" max="4604" width="9.140625" style="190"/>
    <col min="4605" max="4605" width="27.5703125" style="190" customWidth="1"/>
    <col min="4606" max="4606" width="51.7109375" style="190" customWidth="1"/>
    <col min="4607" max="4607" width="0" style="190" hidden="1" customWidth="1"/>
    <col min="4608" max="4608" width="14.7109375" style="190" customWidth="1"/>
    <col min="4609" max="4610" width="0" style="190" hidden="1" customWidth="1"/>
    <col min="4611" max="4612" width="12.85546875" style="190" customWidth="1"/>
    <col min="4613" max="4860" width="9.140625" style="190"/>
    <col min="4861" max="4861" width="27.5703125" style="190" customWidth="1"/>
    <col min="4862" max="4862" width="51.7109375" style="190" customWidth="1"/>
    <col min="4863" max="4863" width="0" style="190" hidden="1" customWidth="1"/>
    <col min="4864" max="4864" width="14.7109375" style="190" customWidth="1"/>
    <col min="4865" max="4866" width="0" style="190" hidden="1" customWidth="1"/>
    <col min="4867" max="4868" width="12.85546875" style="190" customWidth="1"/>
    <col min="4869" max="5116" width="9.140625" style="190"/>
    <col min="5117" max="5117" width="27.5703125" style="190" customWidth="1"/>
    <col min="5118" max="5118" width="51.7109375" style="190" customWidth="1"/>
    <col min="5119" max="5119" width="0" style="190" hidden="1" customWidth="1"/>
    <col min="5120" max="5120" width="14.7109375" style="190" customWidth="1"/>
    <col min="5121" max="5122" width="0" style="190" hidden="1" customWidth="1"/>
    <col min="5123" max="5124" width="12.85546875" style="190" customWidth="1"/>
    <col min="5125" max="5372" width="9.140625" style="190"/>
    <col min="5373" max="5373" width="27.5703125" style="190" customWidth="1"/>
    <col min="5374" max="5374" width="51.7109375" style="190" customWidth="1"/>
    <col min="5375" max="5375" width="0" style="190" hidden="1" customWidth="1"/>
    <col min="5376" max="5376" width="14.7109375" style="190" customWidth="1"/>
    <col min="5377" max="5378" width="0" style="190" hidden="1" customWidth="1"/>
    <col min="5379" max="5380" width="12.85546875" style="190" customWidth="1"/>
    <col min="5381" max="5628" width="9.140625" style="190"/>
    <col min="5629" max="5629" width="27.5703125" style="190" customWidth="1"/>
    <col min="5630" max="5630" width="51.7109375" style="190" customWidth="1"/>
    <col min="5631" max="5631" width="0" style="190" hidden="1" customWidth="1"/>
    <col min="5632" max="5632" width="14.7109375" style="190" customWidth="1"/>
    <col min="5633" max="5634" width="0" style="190" hidden="1" customWidth="1"/>
    <col min="5635" max="5636" width="12.85546875" style="190" customWidth="1"/>
    <col min="5637" max="5884" width="9.140625" style="190"/>
    <col min="5885" max="5885" width="27.5703125" style="190" customWidth="1"/>
    <col min="5886" max="5886" width="51.7109375" style="190" customWidth="1"/>
    <col min="5887" max="5887" width="0" style="190" hidden="1" customWidth="1"/>
    <col min="5888" max="5888" width="14.7109375" style="190" customWidth="1"/>
    <col min="5889" max="5890" width="0" style="190" hidden="1" customWidth="1"/>
    <col min="5891" max="5892" width="12.85546875" style="190" customWidth="1"/>
    <col min="5893" max="6140" width="9.140625" style="190"/>
    <col min="6141" max="6141" width="27.5703125" style="190" customWidth="1"/>
    <col min="6142" max="6142" width="51.7109375" style="190" customWidth="1"/>
    <col min="6143" max="6143" width="0" style="190" hidden="1" customWidth="1"/>
    <col min="6144" max="6144" width="14.7109375" style="190" customWidth="1"/>
    <col min="6145" max="6146" width="0" style="190" hidden="1" customWidth="1"/>
    <col min="6147" max="6148" width="12.85546875" style="190" customWidth="1"/>
    <col min="6149" max="6396" width="9.140625" style="190"/>
    <col min="6397" max="6397" width="27.5703125" style="190" customWidth="1"/>
    <col min="6398" max="6398" width="51.7109375" style="190" customWidth="1"/>
    <col min="6399" max="6399" width="0" style="190" hidden="1" customWidth="1"/>
    <col min="6400" max="6400" width="14.7109375" style="190" customWidth="1"/>
    <col min="6401" max="6402" width="0" style="190" hidden="1" customWidth="1"/>
    <col min="6403" max="6404" width="12.85546875" style="190" customWidth="1"/>
    <col min="6405" max="6652" width="9.140625" style="190"/>
    <col min="6653" max="6653" width="27.5703125" style="190" customWidth="1"/>
    <col min="6654" max="6654" width="51.7109375" style="190" customWidth="1"/>
    <col min="6655" max="6655" width="0" style="190" hidden="1" customWidth="1"/>
    <col min="6656" max="6656" width="14.7109375" style="190" customWidth="1"/>
    <col min="6657" max="6658" width="0" style="190" hidden="1" customWidth="1"/>
    <col min="6659" max="6660" width="12.85546875" style="190" customWidth="1"/>
    <col min="6661" max="6908" width="9.140625" style="190"/>
    <col min="6909" max="6909" width="27.5703125" style="190" customWidth="1"/>
    <col min="6910" max="6910" width="51.7109375" style="190" customWidth="1"/>
    <col min="6911" max="6911" width="0" style="190" hidden="1" customWidth="1"/>
    <col min="6912" max="6912" width="14.7109375" style="190" customWidth="1"/>
    <col min="6913" max="6914" width="0" style="190" hidden="1" customWidth="1"/>
    <col min="6915" max="6916" width="12.85546875" style="190" customWidth="1"/>
    <col min="6917" max="7164" width="9.140625" style="190"/>
    <col min="7165" max="7165" width="27.5703125" style="190" customWidth="1"/>
    <col min="7166" max="7166" width="51.7109375" style="190" customWidth="1"/>
    <col min="7167" max="7167" width="0" style="190" hidden="1" customWidth="1"/>
    <col min="7168" max="7168" width="14.7109375" style="190" customWidth="1"/>
    <col min="7169" max="7170" width="0" style="190" hidden="1" customWidth="1"/>
    <col min="7171" max="7172" width="12.85546875" style="190" customWidth="1"/>
    <col min="7173" max="7420" width="9.140625" style="190"/>
    <col min="7421" max="7421" width="27.5703125" style="190" customWidth="1"/>
    <col min="7422" max="7422" width="51.7109375" style="190" customWidth="1"/>
    <col min="7423" max="7423" width="0" style="190" hidden="1" customWidth="1"/>
    <col min="7424" max="7424" width="14.7109375" style="190" customWidth="1"/>
    <col min="7425" max="7426" width="0" style="190" hidden="1" customWidth="1"/>
    <col min="7427" max="7428" width="12.85546875" style="190" customWidth="1"/>
    <col min="7429" max="7676" width="9.140625" style="190"/>
    <col min="7677" max="7677" width="27.5703125" style="190" customWidth="1"/>
    <col min="7678" max="7678" width="51.7109375" style="190" customWidth="1"/>
    <col min="7679" max="7679" width="0" style="190" hidden="1" customWidth="1"/>
    <col min="7680" max="7680" width="14.7109375" style="190" customWidth="1"/>
    <col min="7681" max="7682" width="0" style="190" hidden="1" customWidth="1"/>
    <col min="7683" max="7684" width="12.85546875" style="190" customWidth="1"/>
    <col min="7685" max="7932" width="9.140625" style="190"/>
    <col min="7933" max="7933" width="27.5703125" style="190" customWidth="1"/>
    <col min="7934" max="7934" width="51.7109375" style="190" customWidth="1"/>
    <col min="7935" max="7935" width="0" style="190" hidden="1" customWidth="1"/>
    <col min="7936" max="7936" width="14.7109375" style="190" customWidth="1"/>
    <col min="7937" max="7938" width="0" style="190" hidden="1" customWidth="1"/>
    <col min="7939" max="7940" width="12.85546875" style="190" customWidth="1"/>
    <col min="7941" max="8188" width="9.140625" style="190"/>
    <col min="8189" max="8189" width="27.5703125" style="190" customWidth="1"/>
    <col min="8190" max="8190" width="51.7109375" style="190" customWidth="1"/>
    <col min="8191" max="8191" width="0" style="190" hidden="1" customWidth="1"/>
    <col min="8192" max="8192" width="14.7109375" style="190" customWidth="1"/>
    <col min="8193" max="8194" width="0" style="190" hidden="1" customWidth="1"/>
    <col min="8195" max="8196" width="12.85546875" style="190" customWidth="1"/>
    <col min="8197" max="8444" width="9.140625" style="190"/>
    <col min="8445" max="8445" width="27.5703125" style="190" customWidth="1"/>
    <col min="8446" max="8446" width="51.7109375" style="190" customWidth="1"/>
    <col min="8447" max="8447" width="0" style="190" hidden="1" customWidth="1"/>
    <col min="8448" max="8448" width="14.7109375" style="190" customWidth="1"/>
    <col min="8449" max="8450" width="0" style="190" hidden="1" customWidth="1"/>
    <col min="8451" max="8452" width="12.85546875" style="190" customWidth="1"/>
    <col min="8453" max="8700" width="9.140625" style="190"/>
    <col min="8701" max="8701" width="27.5703125" style="190" customWidth="1"/>
    <col min="8702" max="8702" width="51.7109375" style="190" customWidth="1"/>
    <col min="8703" max="8703" width="0" style="190" hidden="1" customWidth="1"/>
    <col min="8704" max="8704" width="14.7109375" style="190" customWidth="1"/>
    <col min="8705" max="8706" width="0" style="190" hidden="1" customWidth="1"/>
    <col min="8707" max="8708" width="12.85546875" style="190" customWidth="1"/>
    <col min="8709" max="8956" width="9.140625" style="190"/>
    <col min="8957" max="8957" width="27.5703125" style="190" customWidth="1"/>
    <col min="8958" max="8958" width="51.7109375" style="190" customWidth="1"/>
    <col min="8959" max="8959" width="0" style="190" hidden="1" customWidth="1"/>
    <col min="8960" max="8960" width="14.7109375" style="190" customWidth="1"/>
    <col min="8961" max="8962" width="0" style="190" hidden="1" customWidth="1"/>
    <col min="8963" max="8964" width="12.85546875" style="190" customWidth="1"/>
    <col min="8965" max="9212" width="9.140625" style="190"/>
    <col min="9213" max="9213" width="27.5703125" style="190" customWidth="1"/>
    <col min="9214" max="9214" width="51.7109375" style="190" customWidth="1"/>
    <col min="9215" max="9215" width="0" style="190" hidden="1" customWidth="1"/>
    <col min="9216" max="9216" width="14.7109375" style="190" customWidth="1"/>
    <col min="9217" max="9218" width="0" style="190" hidden="1" customWidth="1"/>
    <col min="9219" max="9220" width="12.85546875" style="190" customWidth="1"/>
    <col min="9221" max="9468" width="9.140625" style="190"/>
    <col min="9469" max="9469" width="27.5703125" style="190" customWidth="1"/>
    <col min="9470" max="9470" width="51.7109375" style="190" customWidth="1"/>
    <col min="9471" max="9471" width="0" style="190" hidden="1" customWidth="1"/>
    <col min="9472" max="9472" width="14.7109375" style="190" customWidth="1"/>
    <col min="9473" max="9474" width="0" style="190" hidden="1" customWidth="1"/>
    <col min="9475" max="9476" width="12.85546875" style="190" customWidth="1"/>
    <col min="9477" max="9724" width="9.140625" style="190"/>
    <col min="9725" max="9725" width="27.5703125" style="190" customWidth="1"/>
    <col min="9726" max="9726" width="51.7109375" style="190" customWidth="1"/>
    <col min="9727" max="9727" width="0" style="190" hidden="1" customWidth="1"/>
    <col min="9728" max="9728" width="14.7109375" style="190" customWidth="1"/>
    <col min="9729" max="9730" width="0" style="190" hidden="1" customWidth="1"/>
    <col min="9731" max="9732" width="12.85546875" style="190" customWidth="1"/>
    <col min="9733" max="9980" width="9.140625" style="190"/>
    <col min="9981" max="9981" width="27.5703125" style="190" customWidth="1"/>
    <col min="9982" max="9982" width="51.7109375" style="190" customWidth="1"/>
    <col min="9983" max="9983" width="0" style="190" hidden="1" customWidth="1"/>
    <col min="9984" max="9984" width="14.7109375" style="190" customWidth="1"/>
    <col min="9985" max="9986" width="0" style="190" hidden="1" customWidth="1"/>
    <col min="9987" max="9988" width="12.85546875" style="190" customWidth="1"/>
    <col min="9989" max="10236" width="9.140625" style="190"/>
    <col min="10237" max="10237" width="27.5703125" style="190" customWidth="1"/>
    <col min="10238" max="10238" width="51.7109375" style="190" customWidth="1"/>
    <col min="10239" max="10239" width="0" style="190" hidden="1" customWidth="1"/>
    <col min="10240" max="10240" width="14.7109375" style="190" customWidth="1"/>
    <col min="10241" max="10242" width="0" style="190" hidden="1" customWidth="1"/>
    <col min="10243" max="10244" width="12.85546875" style="190" customWidth="1"/>
    <col min="10245" max="10492" width="9.140625" style="190"/>
    <col min="10493" max="10493" width="27.5703125" style="190" customWidth="1"/>
    <col min="10494" max="10494" width="51.7109375" style="190" customWidth="1"/>
    <col min="10495" max="10495" width="0" style="190" hidden="1" customWidth="1"/>
    <col min="10496" max="10496" width="14.7109375" style="190" customWidth="1"/>
    <col min="10497" max="10498" width="0" style="190" hidden="1" customWidth="1"/>
    <col min="10499" max="10500" width="12.85546875" style="190" customWidth="1"/>
    <col min="10501" max="10748" width="9.140625" style="190"/>
    <col min="10749" max="10749" width="27.5703125" style="190" customWidth="1"/>
    <col min="10750" max="10750" width="51.7109375" style="190" customWidth="1"/>
    <col min="10751" max="10751" width="0" style="190" hidden="1" customWidth="1"/>
    <col min="10752" max="10752" width="14.7109375" style="190" customWidth="1"/>
    <col min="10753" max="10754" width="0" style="190" hidden="1" customWidth="1"/>
    <col min="10755" max="10756" width="12.85546875" style="190" customWidth="1"/>
    <col min="10757" max="11004" width="9.140625" style="190"/>
    <col min="11005" max="11005" width="27.5703125" style="190" customWidth="1"/>
    <col min="11006" max="11006" width="51.7109375" style="190" customWidth="1"/>
    <col min="11007" max="11007" width="0" style="190" hidden="1" customWidth="1"/>
    <col min="11008" max="11008" width="14.7109375" style="190" customWidth="1"/>
    <col min="11009" max="11010" width="0" style="190" hidden="1" customWidth="1"/>
    <col min="11011" max="11012" width="12.85546875" style="190" customWidth="1"/>
    <col min="11013" max="11260" width="9.140625" style="190"/>
    <col min="11261" max="11261" width="27.5703125" style="190" customWidth="1"/>
    <col min="11262" max="11262" width="51.7109375" style="190" customWidth="1"/>
    <col min="11263" max="11263" width="0" style="190" hidden="1" customWidth="1"/>
    <col min="11264" max="11264" width="14.7109375" style="190" customWidth="1"/>
    <col min="11265" max="11266" width="0" style="190" hidden="1" customWidth="1"/>
    <col min="11267" max="11268" width="12.85546875" style="190" customWidth="1"/>
    <col min="11269" max="11516" width="9.140625" style="190"/>
    <col min="11517" max="11517" width="27.5703125" style="190" customWidth="1"/>
    <col min="11518" max="11518" width="51.7109375" style="190" customWidth="1"/>
    <col min="11519" max="11519" width="0" style="190" hidden="1" customWidth="1"/>
    <col min="11520" max="11520" width="14.7109375" style="190" customWidth="1"/>
    <col min="11521" max="11522" width="0" style="190" hidden="1" customWidth="1"/>
    <col min="11523" max="11524" width="12.85546875" style="190" customWidth="1"/>
    <col min="11525" max="11772" width="9.140625" style="190"/>
    <col min="11773" max="11773" width="27.5703125" style="190" customWidth="1"/>
    <col min="11774" max="11774" width="51.7109375" style="190" customWidth="1"/>
    <col min="11775" max="11775" width="0" style="190" hidden="1" customWidth="1"/>
    <col min="11776" max="11776" width="14.7109375" style="190" customWidth="1"/>
    <col min="11777" max="11778" width="0" style="190" hidden="1" customWidth="1"/>
    <col min="11779" max="11780" width="12.85546875" style="190" customWidth="1"/>
    <col min="11781" max="12028" width="9.140625" style="190"/>
    <col min="12029" max="12029" width="27.5703125" style="190" customWidth="1"/>
    <col min="12030" max="12030" width="51.7109375" style="190" customWidth="1"/>
    <col min="12031" max="12031" width="0" style="190" hidden="1" customWidth="1"/>
    <col min="12032" max="12032" width="14.7109375" style="190" customWidth="1"/>
    <col min="12033" max="12034" width="0" style="190" hidden="1" customWidth="1"/>
    <col min="12035" max="12036" width="12.85546875" style="190" customWidth="1"/>
    <col min="12037" max="12284" width="9.140625" style="190"/>
    <col min="12285" max="12285" width="27.5703125" style="190" customWidth="1"/>
    <col min="12286" max="12286" width="51.7109375" style="190" customWidth="1"/>
    <col min="12287" max="12287" width="0" style="190" hidden="1" customWidth="1"/>
    <col min="12288" max="12288" width="14.7109375" style="190" customWidth="1"/>
    <col min="12289" max="12290" width="0" style="190" hidden="1" customWidth="1"/>
    <col min="12291" max="12292" width="12.85546875" style="190" customWidth="1"/>
    <col min="12293" max="12540" width="9.140625" style="190"/>
    <col min="12541" max="12541" width="27.5703125" style="190" customWidth="1"/>
    <col min="12542" max="12542" width="51.7109375" style="190" customWidth="1"/>
    <col min="12543" max="12543" width="0" style="190" hidden="1" customWidth="1"/>
    <col min="12544" max="12544" width="14.7109375" style="190" customWidth="1"/>
    <col min="12545" max="12546" width="0" style="190" hidden="1" customWidth="1"/>
    <col min="12547" max="12548" width="12.85546875" style="190" customWidth="1"/>
    <col min="12549" max="12796" width="9.140625" style="190"/>
    <col min="12797" max="12797" width="27.5703125" style="190" customWidth="1"/>
    <col min="12798" max="12798" width="51.7109375" style="190" customWidth="1"/>
    <col min="12799" max="12799" width="0" style="190" hidden="1" customWidth="1"/>
    <col min="12800" max="12800" width="14.7109375" style="190" customWidth="1"/>
    <col min="12801" max="12802" width="0" style="190" hidden="1" customWidth="1"/>
    <col min="12803" max="12804" width="12.85546875" style="190" customWidth="1"/>
    <col min="12805" max="13052" width="9.140625" style="190"/>
    <col min="13053" max="13053" width="27.5703125" style="190" customWidth="1"/>
    <col min="13054" max="13054" width="51.7109375" style="190" customWidth="1"/>
    <col min="13055" max="13055" width="0" style="190" hidden="1" customWidth="1"/>
    <col min="13056" max="13056" width="14.7109375" style="190" customWidth="1"/>
    <col min="13057" max="13058" width="0" style="190" hidden="1" customWidth="1"/>
    <col min="13059" max="13060" width="12.85546875" style="190" customWidth="1"/>
    <col min="13061" max="13308" width="9.140625" style="190"/>
    <col min="13309" max="13309" width="27.5703125" style="190" customWidth="1"/>
    <col min="13310" max="13310" width="51.7109375" style="190" customWidth="1"/>
    <col min="13311" max="13311" width="0" style="190" hidden="1" customWidth="1"/>
    <col min="13312" max="13312" width="14.7109375" style="190" customWidth="1"/>
    <col min="13313" max="13314" width="0" style="190" hidden="1" customWidth="1"/>
    <col min="13315" max="13316" width="12.85546875" style="190" customWidth="1"/>
    <col min="13317" max="13564" width="9.140625" style="190"/>
    <col min="13565" max="13565" width="27.5703125" style="190" customWidth="1"/>
    <col min="13566" max="13566" width="51.7109375" style="190" customWidth="1"/>
    <col min="13567" max="13567" width="0" style="190" hidden="1" customWidth="1"/>
    <col min="13568" max="13568" width="14.7109375" style="190" customWidth="1"/>
    <col min="13569" max="13570" width="0" style="190" hidden="1" customWidth="1"/>
    <col min="13571" max="13572" width="12.85546875" style="190" customWidth="1"/>
    <col min="13573" max="13820" width="9.140625" style="190"/>
    <col min="13821" max="13821" width="27.5703125" style="190" customWidth="1"/>
    <col min="13822" max="13822" width="51.7109375" style="190" customWidth="1"/>
    <col min="13823" max="13823" width="0" style="190" hidden="1" customWidth="1"/>
    <col min="13824" max="13824" width="14.7109375" style="190" customWidth="1"/>
    <col min="13825" max="13826" width="0" style="190" hidden="1" customWidth="1"/>
    <col min="13827" max="13828" width="12.85546875" style="190" customWidth="1"/>
    <col min="13829" max="14076" width="9.140625" style="190"/>
    <col min="14077" max="14077" width="27.5703125" style="190" customWidth="1"/>
    <col min="14078" max="14078" width="51.7109375" style="190" customWidth="1"/>
    <col min="14079" max="14079" width="0" style="190" hidden="1" customWidth="1"/>
    <col min="14080" max="14080" width="14.7109375" style="190" customWidth="1"/>
    <col min="14081" max="14082" width="0" style="190" hidden="1" customWidth="1"/>
    <col min="14083" max="14084" width="12.85546875" style="190" customWidth="1"/>
    <col min="14085" max="14332" width="9.140625" style="190"/>
    <col min="14333" max="14333" width="27.5703125" style="190" customWidth="1"/>
    <col min="14334" max="14334" width="51.7109375" style="190" customWidth="1"/>
    <col min="14335" max="14335" width="0" style="190" hidden="1" customWidth="1"/>
    <col min="14336" max="14336" width="14.7109375" style="190" customWidth="1"/>
    <col min="14337" max="14338" width="0" style="190" hidden="1" customWidth="1"/>
    <col min="14339" max="14340" width="12.85546875" style="190" customWidth="1"/>
    <col min="14341" max="14588" width="9.140625" style="190"/>
    <col min="14589" max="14589" width="27.5703125" style="190" customWidth="1"/>
    <col min="14590" max="14590" width="51.7109375" style="190" customWidth="1"/>
    <col min="14591" max="14591" width="0" style="190" hidden="1" customWidth="1"/>
    <col min="14592" max="14592" width="14.7109375" style="190" customWidth="1"/>
    <col min="14593" max="14594" width="0" style="190" hidden="1" customWidth="1"/>
    <col min="14595" max="14596" width="12.85546875" style="190" customWidth="1"/>
    <col min="14597" max="14844" width="9.140625" style="190"/>
    <col min="14845" max="14845" width="27.5703125" style="190" customWidth="1"/>
    <col min="14846" max="14846" width="51.7109375" style="190" customWidth="1"/>
    <col min="14847" max="14847" width="0" style="190" hidden="1" customWidth="1"/>
    <col min="14848" max="14848" width="14.7109375" style="190" customWidth="1"/>
    <col min="14849" max="14850" width="0" style="190" hidden="1" customWidth="1"/>
    <col min="14851" max="14852" width="12.85546875" style="190" customWidth="1"/>
    <col min="14853" max="15100" width="9.140625" style="190"/>
    <col min="15101" max="15101" width="27.5703125" style="190" customWidth="1"/>
    <col min="15102" max="15102" width="51.7109375" style="190" customWidth="1"/>
    <col min="15103" max="15103" width="0" style="190" hidden="1" customWidth="1"/>
    <col min="15104" max="15104" width="14.7109375" style="190" customWidth="1"/>
    <col min="15105" max="15106" width="0" style="190" hidden="1" customWidth="1"/>
    <col min="15107" max="15108" width="12.85546875" style="190" customWidth="1"/>
    <col min="15109" max="15356" width="9.140625" style="190"/>
    <col min="15357" max="15357" width="27.5703125" style="190" customWidth="1"/>
    <col min="15358" max="15358" width="51.7109375" style="190" customWidth="1"/>
    <col min="15359" max="15359" width="0" style="190" hidden="1" customWidth="1"/>
    <col min="15360" max="15360" width="14.7109375" style="190" customWidth="1"/>
    <col min="15361" max="15362" width="0" style="190" hidden="1" customWidth="1"/>
    <col min="15363" max="15364" width="12.85546875" style="190" customWidth="1"/>
    <col min="15365" max="15612" width="9.140625" style="190"/>
    <col min="15613" max="15613" width="27.5703125" style="190" customWidth="1"/>
    <col min="15614" max="15614" width="51.7109375" style="190" customWidth="1"/>
    <col min="15615" max="15615" width="0" style="190" hidden="1" customWidth="1"/>
    <col min="15616" max="15616" width="14.7109375" style="190" customWidth="1"/>
    <col min="15617" max="15618" width="0" style="190" hidden="1" customWidth="1"/>
    <col min="15619" max="15620" width="12.85546875" style="190" customWidth="1"/>
    <col min="15621" max="15868" width="9.140625" style="190"/>
    <col min="15869" max="15869" width="27.5703125" style="190" customWidth="1"/>
    <col min="15870" max="15870" width="51.7109375" style="190" customWidth="1"/>
    <col min="15871" max="15871" width="0" style="190" hidden="1" customWidth="1"/>
    <col min="15872" max="15872" width="14.7109375" style="190" customWidth="1"/>
    <col min="15873" max="15874" width="0" style="190" hidden="1" customWidth="1"/>
    <col min="15875" max="15876" width="12.85546875" style="190" customWidth="1"/>
    <col min="15877" max="16124" width="9.140625" style="190"/>
    <col min="16125" max="16125" width="27.5703125" style="190" customWidth="1"/>
    <col min="16126" max="16126" width="51.7109375" style="190" customWidth="1"/>
    <col min="16127" max="16127" width="0" style="190" hidden="1" customWidth="1"/>
    <col min="16128" max="16128" width="14.7109375" style="190" customWidth="1"/>
    <col min="16129" max="16130" width="0" style="190" hidden="1" customWidth="1"/>
    <col min="16131" max="16132" width="12.85546875" style="190" customWidth="1"/>
    <col min="16133" max="16384" width="9.140625" style="190"/>
  </cols>
  <sheetData>
    <row r="1" spans="1:4" hidden="1" x14ac:dyDescent="0.25">
      <c r="C1" s="189" t="s">
        <v>940</v>
      </c>
    </row>
    <row r="2" spans="1:4" ht="18" customHeight="1" x14ac:dyDescent="0.25">
      <c r="B2" s="191"/>
      <c r="C2" s="191"/>
      <c r="D2" s="191" t="s">
        <v>1008</v>
      </c>
    </row>
    <row r="3" spans="1:4" ht="18" customHeight="1" x14ac:dyDescent="0.25">
      <c r="C3" s="192"/>
      <c r="D3" s="177" t="s">
        <v>1421</v>
      </c>
    </row>
    <row r="4" spans="1:4" ht="50.25" customHeight="1" x14ac:dyDescent="0.25">
      <c r="A4" s="299" t="s">
        <v>1054</v>
      </c>
      <c r="B4" s="299"/>
      <c r="C4" s="299"/>
      <c r="D4" s="299"/>
    </row>
    <row r="5" spans="1:4" s="188" customFormat="1" x14ac:dyDescent="0.25">
      <c r="A5" s="187"/>
      <c r="C5" s="193"/>
      <c r="D5" s="179" t="s">
        <v>1058</v>
      </c>
    </row>
    <row r="6" spans="1:4" s="188" customFormat="1" ht="54" customHeight="1" x14ac:dyDescent="0.25">
      <c r="A6" s="194" t="s">
        <v>1009</v>
      </c>
      <c r="B6" s="195" t="s">
        <v>1010</v>
      </c>
      <c r="C6" s="206" t="s">
        <v>1053</v>
      </c>
      <c r="D6" s="207" t="s">
        <v>991</v>
      </c>
    </row>
    <row r="7" spans="1:4" ht="31.5" x14ac:dyDescent="0.25">
      <c r="A7" s="196" t="s">
        <v>1011</v>
      </c>
      <c r="B7" s="102" t="s">
        <v>1012</v>
      </c>
      <c r="C7" s="197">
        <f>SUM(C8+C13+C17+C26)</f>
        <v>317982.60000000003</v>
      </c>
      <c r="D7" s="197">
        <f>SUM(D8+D13+D17+D26)</f>
        <v>170959.79999999888</v>
      </c>
    </row>
    <row r="8" spans="1:4" ht="31.5" hidden="1" x14ac:dyDescent="0.25">
      <c r="A8" s="196" t="s">
        <v>1013</v>
      </c>
      <c r="B8" s="198" t="s">
        <v>1014</v>
      </c>
      <c r="C8" s="197">
        <v>0</v>
      </c>
      <c r="D8" s="197">
        <v>0</v>
      </c>
    </row>
    <row r="9" spans="1:4" ht="31.5" hidden="1" x14ac:dyDescent="0.25">
      <c r="A9" s="196" t="s">
        <v>1015</v>
      </c>
      <c r="B9" s="199" t="s">
        <v>1016</v>
      </c>
      <c r="C9" s="197"/>
      <c r="D9" s="197"/>
    </row>
    <row r="10" spans="1:4" ht="31.5" hidden="1" x14ac:dyDescent="0.25">
      <c r="A10" s="196" t="s">
        <v>1017</v>
      </c>
      <c r="B10" s="102" t="s">
        <v>1018</v>
      </c>
      <c r="C10" s="197"/>
      <c r="D10" s="197"/>
    </row>
    <row r="11" spans="1:4" ht="31.5" hidden="1" x14ac:dyDescent="0.25">
      <c r="A11" s="200" t="s">
        <v>1019</v>
      </c>
      <c r="B11" s="174" t="s">
        <v>1020</v>
      </c>
      <c r="C11" s="197"/>
      <c r="D11" s="197"/>
    </row>
    <row r="12" spans="1:4" ht="31.5" hidden="1" x14ac:dyDescent="0.25">
      <c r="A12" s="200" t="s">
        <v>1021</v>
      </c>
      <c r="B12" s="174" t="s">
        <v>1022</v>
      </c>
      <c r="C12" s="197"/>
      <c r="D12" s="197"/>
    </row>
    <row r="13" spans="1:4" ht="31.5" hidden="1" x14ac:dyDescent="0.25">
      <c r="A13" s="200" t="s">
        <v>1023</v>
      </c>
      <c r="B13" s="174" t="s">
        <v>1024</v>
      </c>
      <c r="C13" s="197">
        <v>0</v>
      </c>
      <c r="D13" s="197">
        <v>0</v>
      </c>
    </row>
    <row r="14" spans="1:4" ht="47.25" hidden="1" x14ac:dyDescent="0.25">
      <c r="A14" s="200" t="s">
        <v>1025</v>
      </c>
      <c r="B14" s="174" t="s">
        <v>1026</v>
      </c>
      <c r="C14" s="197"/>
      <c r="D14" s="197"/>
    </row>
    <row r="15" spans="1:4" ht="47.25" hidden="1" x14ac:dyDescent="0.25">
      <c r="A15" s="200" t="s">
        <v>1027</v>
      </c>
      <c r="B15" s="174" t="s">
        <v>1028</v>
      </c>
      <c r="C15" s="197"/>
      <c r="D15" s="197"/>
    </row>
    <row r="16" spans="1:4" ht="47.25" hidden="1" x14ac:dyDescent="0.25">
      <c r="A16" s="200" t="s">
        <v>1029</v>
      </c>
      <c r="B16" s="174" t="s">
        <v>1030</v>
      </c>
      <c r="C16" s="197"/>
      <c r="D16" s="197"/>
    </row>
    <row r="17" spans="1:10" ht="31.5" x14ac:dyDescent="0.25">
      <c r="A17" s="200" t="s">
        <v>1031</v>
      </c>
      <c r="B17" s="174" t="s">
        <v>1032</v>
      </c>
      <c r="C17" s="197">
        <f>SUM(C22)-C18</f>
        <v>317982.60000000003</v>
      </c>
      <c r="D17" s="197">
        <f>SUM(D22)+D18</f>
        <v>170959.79999999888</v>
      </c>
      <c r="F17" s="201"/>
    </row>
    <row r="18" spans="1:10" ht="22.5" customHeight="1" x14ac:dyDescent="0.25">
      <c r="A18" s="200" t="s">
        <v>1033</v>
      </c>
      <c r="B18" s="174" t="s">
        <v>1034</v>
      </c>
      <c r="C18" s="197">
        <f t="shared" ref="C18:C20" si="0">SUM(C19)</f>
        <v>45408.3</v>
      </c>
      <c r="D18" s="269">
        <v>-9375281.9000000004</v>
      </c>
    </row>
    <row r="19" spans="1:10" ht="22.5" customHeight="1" x14ac:dyDescent="0.25">
      <c r="A19" s="200" t="s">
        <v>1035</v>
      </c>
      <c r="B19" s="174" t="s">
        <v>1036</v>
      </c>
      <c r="C19" s="197">
        <f t="shared" si="0"/>
        <v>45408.3</v>
      </c>
      <c r="D19" s="269">
        <v>-9375281.9000000004</v>
      </c>
    </row>
    <row r="20" spans="1:10" x14ac:dyDescent="0.25">
      <c r="A20" s="200" t="s">
        <v>1037</v>
      </c>
      <c r="B20" s="174" t="s">
        <v>1038</v>
      </c>
      <c r="C20" s="197">
        <f t="shared" si="0"/>
        <v>45408.3</v>
      </c>
      <c r="D20" s="269">
        <v>-9375281.9000000004</v>
      </c>
    </row>
    <row r="21" spans="1:10" ht="31.5" x14ac:dyDescent="0.25">
      <c r="A21" s="200" t="s">
        <v>1039</v>
      </c>
      <c r="B21" s="174" t="s">
        <v>1040</v>
      </c>
      <c r="C21" s="197">
        <v>45408.3</v>
      </c>
      <c r="D21" s="269">
        <v>-9375281.9000000004</v>
      </c>
      <c r="G21" s="202"/>
      <c r="H21" s="202"/>
      <c r="I21" s="202"/>
      <c r="J21" s="202"/>
    </row>
    <row r="22" spans="1:10" x14ac:dyDescent="0.25">
      <c r="A22" s="200" t="s">
        <v>1041</v>
      </c>
      <c r="B22" s="174" t="s">
        <v>1042</v>
      </c>
      <c r="C22" s="197">
        <f t="shared" ref="C22:C24" si="1">SUM(C23)</f>
        <v>363390.9</v>
      </c>
      <c r="D22" s="270">
        <v>9546241.6999999993</v>
      </c>
    </row>
    <row r="23" spans="1:10" x14ac:dyDescent="0.25">
      <c r="A23" s="200" t="s">
        <v>1043</v>
      </c>
      <c r="B23" s="174" t="s">
        <v>1044</v>
      </c>
      <c r="C23" s="197">
        <f t="shared" si="1"/>
        <v>363390.9</v>
      </c>
      <c r="D23" s="270">
        <v>9546241.6999999993</v>
      </c>
    </row>
    <row r="24" spans="1:10" ht="31.5" x14ac:dyDescent="0.25">
      <c r="A24" s="200" t="s">
        <v>1045</v>
      </c>
      <c r="B24" s="174" t="s">
        <v>1046</v>
      </c>
      <c r="C24" s="197">
        <f t="shared" si="1"/>
        <v>363390.9</v>
      </c>
      <c r="D24" s="270">
        <v>9546241.6999999993</v>
      </c>
    </row>
    <row r="25" spans="1:10" ht="31.5" x14ac:dyDescent="0.25">
      <c r="A25" s="200" t="s">
        <v>1047</v>
      </c>
      <c r="B25" s="174" t="s">
        <v>1048</v>
      </c>
      <c r="C25" s="197">
        <f>303426.9+59964</f>
        <v>363390.9</v>
      </c>
      <c r="D25" s="270">
        <v>9546241.6999999993</v>
      </c>
    </row>
    <row r="26" spans="1:10" ht="31.5" hidden="1" x14ac:dyDescent="0.25">
      <c r="A26" s="203" t="s">
        <v>1049</v>
      </c>
      <c r="B26" s="204" t="s">
        <v>1050</v>
      </c>
      <c r="C26" s="205">
        <v>0</v>
      </c>
      <c r="D26" s="205">
        <v>0</v>
      </c>
    </row>
    <row r="27" spans="1:10" ht="31.5" hidden="1" x14ac:dyDescent="0.25">
      <c r="A27" s="203" t="s">
        <v>1051</v>
      </c>
      <c r="B27" s="204" t="s">
        <v>1052</v>
      </c>
      <c r="C27" s="205"/>
      <c r="D27" s="205"/>
    </row>
  </sheetData>
  <mergeCells count="1">
    <mergeCell ref="A4:D4"/>
  </mergeCells>
  <pageMargins left="0.70866141732283472" right="0.31496062992125984" top="0.35433070866141736" bottom="0.35433070866141736" header="0.31496062992125984" footer="0.31496062992125984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1.норматив</vt:lpstr>
      <vt:lpstr>2. доходы</vt:lpstr>
      <vt:lpstr>3.Программы</vt:lpstr>
      <vt:lpstr>4 ведомст</vt:lpstr>
      <vt:lpstr>5.Раздел, подраздел</vt:lpstr>
      <vt:lpstr>6.внут.заимс</vt:lpstr>
      <vt:lpstr>7.внеш.заимст</vt:lpstr>
      <vt:lpstr>8.Источн</vt:lpstr>
      <vt:lpstr>Лист1</vt:lpstr>
      <vt:lpstr>'1.норматив'!Заголовки_для_печати</vt:lpstr>
      <vt:lpstr>'2. доходы'!Заголовки_для_печати</vt:lpstr>
      <vt:lpstr>'3.Программы'!Заголовки_для_печати</vt:lpstr>
      <vt:lpstr>'4 ведомст'!Заголовки_для_печати</vt:lpstr>
      <vt:lpstr>'5.Раздел, подраздел'!Заголовки_для_печати</vt:lpstr>
      <vt:lpstr>'1.норматив'!Область_печати</vt:lpstr>
      <vt:lpstr>'2. доходы'!Область_печати</vt:lpstr>
      <vt:lpstr>'3.Программы'!Область_печати</vt:lpstr>
      <vt:lpstr>'4 ведомст'!Область_печати</vt:lpstr>
      <vt:lpstr>'5.Раздел,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2025-03-19T06:23:59Z</cp:lastPrinted>
  <dcterms:created xsi:type="dcterms:W3CDTF">2016-11-10T06:54:02Z</dcterms:created>
  <dcterms:modified xsi:type="dcterms:W3CDTF">2025-03-19T06:24:02Z</dcterms:modified>
</cp:coreProperties>
</file>