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7005" windowWidth="20730" windowHeight="519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Ведомственная!$F$1:$F$648</definedName>
    <definedName name="_xlnm._FilterDatabase" localSheetId="0" hidden="1">Программы!$A$8:$H$8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Ведомственная!$A$1:$I$1301</definedName>
    <definedName name="_xlnm.Print_Area" localSheetId="0">Программы!$A$1:$H$922</definedName>
    <definedName name="_xlnm.Print_Area" localSheetId="2">'Раздел, подраздел'!$A$1:$F$55</definedName>
  </definedNames>
  <calcPr calcId="145621"/>
</workbook>
</file>

<file path=xl/calcChain.xml><?xml version="1.0" encoding="utf-8"?>
<calcChain xmlns="http://schemas.openxmlformats.org/spreadsheetml/2006/main">
  <c r="G496" i="1" l="1"/>
  <c r="G499" i="1"/>
  <c r="G506" i="1"/>
  <c r="G124" i="1"/>
  <c r="G87" i="1"/>
  <c r="G74" i="2" l="1"/>
  <c r="H74" i="2"/>
  <c r="F74" i="2"/>
  <c r="G77" i="2"/>
  <c r="H77" i="2"/>
  <c r="F77" i="2"/>
  <c r="G346" i="1"/>
  <c r="G221" i="1" l="1"/>
  <c r="G429" i="1"/>
  <c r="F38" i="2" l="1"/>
  <c r="F39" i="2"/>
  <c r="G40" i="2"/>
  <c r="G39" i="2" s="1"/>
  <c r="G38" i="2" s="1"/>
  <c r="F40" i="2"/>
  <c r="G41" i="2"/>
  <c r="H41" i="2"/>
  <c r="H40" i="2" s="1"/>
  <c r="H39" i="2" s="1"/>
  <c r="H38" i="2" s="1"/>
  <c r="F41" i="2"/>
  <c r="G788" i="2"/>
  <c r="H788" i="2"/>
  <c r="F788" i="2"/>
  <c r="H1127" i="1"/>
  <c r="I1127" i="1"/>
  <c r="H1038" i="1"/>
  <c r="I1038" i="1"/>
  <c r="G1055" i="1"/>
  <c r="I1054" i="1"/>
  <c r="H1054" i="1"/>
  <c r="G1054" i="1"/>
  <c r="G1053" i="1" s="1"/>
  <c r="I1053" i="1"/>
  <c r="H1053" i="1"/>
  <c r="H1092" i="1"/>
  <c r="H1086" i="1" s="1"/>
  <c r="I1092" i="1"/>
  <c r="I1086" i="1" s="1"/>
  <c r="G1092" i="1"/>
  <c r="G1086" i="1" s="1"/>
  <c r="G1091" i="1"/>
  <c r="G1090" i="1" s="1"/>
  <c r="G1089" i="1" s="1"/>
  <c r="G1088" i="1" s="1"/>
  <c r="G1087" i="1" s="1"/>
  <c r="I1090" i="1"/>
  <c r="I1089" i="1" s="1"/>
  <c r="I1088" i="1" s="1"/>
  <c r="I1087" i="1" s="1"/>
  <c r="H1090" i="1"/>
  <c r="H1089" i="1" s="1"/>
  <c r="H1088" i="1" s="1"/>
  <c r="H1087" i="1" s="1"/>
  <c r="G37" i="2" l="1"/>
  <c r="H37" i="2"/>
  <c r="F37" i="2"/>
  <c r="G586" i="2" l="1"/>
  <c r="H586" i="2"/>
  <c r="F586" i="2"/>
  <c r="G593" i="2"/>
  <c r="H593" i="2"/>
  <c r="F593" i="2"/>
  <c r="G579" i="2"/>
  <c r="H579" i="2"/>
  <c r="F579" i="2"/>
  <c r="G416" i="1"/>
  <c r="G379" i="1"/>
  <c r="G892" i="1" l="1"/>
  <c r="G875" i="1"/>
  <c r="G864" i="1"/>
  <c r="G60" i="2" l="1"/>
  <c r="H60" i="2"/>
  <c r="F60" i="2"/>
  <c r="G76" i="2"/>
  <c r="H76" i="2"/>
  <c r="F76" i="2"/>
  <c r="G274" i="2"/>
  <c r="H274" i="2"/>
  <c r="F274" i="2"/>
  <c r="G384" i="1" l="1"/>
  <c r="G383" i="1" s="1"/>
  <c r="G345" i="1"/>
  <c r="G102" i="1" l="1"/>
  <c r="G636" i="1" l="1"/>
  <c r="F871" i="2" l="1"/>
  <c r="H871" i="2"/>
  <c r="G871" i="2"/>
  <c r="G721" i="2" l="1"/>
  <c r="H721" i="2"/>
  <c r="F721" i="2"/>
  <c r="G340" i="2"/>
  <c r="G339" i="2" s="1"/>
  <c r="H340" i="2"/>
  <c r="H339" i="2" s="1"/>
  <c r="F340" i="2"/>
  <c r="F339" i="2" s="1"/>
  <c r="I1303" i="1"/>
  <c r="I1298" i="1"/>
  <c r="I1297" i="1" s="1"/>
  <c r="H1303" i="1"/>
  <c r="H1298" i="1"/>
  <c r="H1297" i="1" s="1"/>
  <c r="G1238" i="1"/>
  <c r="G1237" i="1" s="1"/>
  <c r="G1236" i="1" s="1"/>
  <c r="G1235" i="1" s="1"/>
  <c r="H1068" i="1"/>
  <c r="I1068" i="1"/>
  <c r="G1068" i="1"/>
  <c r="G650" i="2"/>
  <c r="H650" i="2"/>
  <c r="G651" i="2"/>
  <c r="H651" i="2"/>
  <c r="F651" i="2"/>
  <c r="F650" i="2"/>
  <c r="H982" i="1"/>
  <c r="I982" i="1"/>
  <c r="G982" i="1"/>
  <c r="F649" i="2" l="1"/>
  <c r="H649" i="2"/>
  <c r="G649" i="2"/>
  <c r="G147" i="2" l="1"/>
  <c r="H147" i="2"/>
  <c r="F147" i="2"/>
  <c r="H392" i="2"/>
  <c r="H391" i="2" s="1"/>
  <c r="G394" i="2"/>
  <c r="G393" i="2" s="1"/>
  <c r="G392" i="2" s="1"/>
  <c r="G391" i="2" s="1"/>
  <c r="H394" i="2"/>
  <c r="F394" i="2"/>
  <c r="F393" i="2" s="1"/>
  <c r="F392" i="2" s="1"/>
  <c r="F391" i="2" s="1"/>
  <c r="G333" i="2"/>
  <c r="H333" i="2"/>
  <c r="F333" i="2"/>
  <c r="G335" i="2"/>
  <c r="G334" i="2" s="1"/>
  <c r="H335" i="2"/>
  <c r="H334" i="2" s="1"/>
  <c r="F335" i="2"/>
  <c r="F334" i="2" s="1"/>
  <c r="G338" i="2"/>
  <c r="H338" i="2"/>
  <c r="F338" i="2"/>
  <c r="G343" i="2"/>
  <c r="H343" i="2"/>
  <c r="F343" i="2"/>
  <c r="G346" i="2"/>
  <c r="H346" i="2"/>
  <c r="F346" i="2"/>
  <c r="G353" i="2"/>
  <c r="H353" i="2"/>
  <c r="F353" i="2"/>
  <c r="G356" i="2"/>
  <c r="H356" i="2"/>
  <c r="F356" i="2"/>
  <c r="G362" i="2"/>
  <c r="G361" i="2" s="1"/>
  <c r="H362" i="2"/>
  <c r="H361" i="2" s="1"/>
  <c r="F362" i="2"/>
  <c r="F361" i="2" s="1"/>
  <c r="G369" i="2"/>
  <c r="H369" i="2"/>
  <c r="F369" i="2"/>
  <c r="G372" i="2"/>
  <c r="H372" i="2"/>
  <c r="F372" i="2"/>
  <c r="G375" i="2"/>
  <c r="H375" i="2"/>
  <c r="F375" i="2"/>
  <c r="G380" i="2"/>
  <c r="H380" i="2"/>
  <c r="F380" i="2"/>
  <c r="G384" i="2"/>
  <c r="G383" i="2" s="1"/>
  <c r="H384" i="2"/>
  <c r="H383" i="2" s="1"/>
  <c r="F384" i="2"/>
  <c r="F383" i="2" s="1"/>
  <c r="G387" i="2"/>
  <c r="H387" i="2"/>
  <c r="F387" i="2"/>
  <c r="G390" i="2"/>
  <c r="H390" i="2"/>
  <c r="G389" i="2"/>
  <c r="H389" i="2"/>
  <c r="F390" i="2"/>
  <c r="H388" i="2" l="1"/>
  <c r="G388" i="2"/>
  <c r="I458" i="1"/>
  <c r="H458" i="1"/>
  <c r="G458" i="1"/>
  <c r="I460" i="1"/>
  <c r="H460" i="1"/>
  <c r="G460" i="1"/>
  <c r="I462" i="1"/>
  <c r="H462" i="1"/>
  <c r="G462" i="1"/>
  <c r="I464" i="1"/>
  <c r="H464" i="1"/>
  <c r="G464" i="1"/>
  <c r="I466" i="1"/>
  <c r="H466" i="1"/>
  <c r="G466" i="1"/>
  <c r="I468" i="1"/>
  <c r="H468" i="1"/>
  <c r="G468" i="1"/>
  <c r="I470" i="1"/>
  <c r="H470" i="1"/>
  <c r="G470" i="1"/>
  <c r="I472" i="1"/>
  <c r="H472" i="1"/>
  <c r="G472" i="1"/>
  <c r="I474" i="1"/>
  <c r="H474" i="1"/>
  <c r="G474" i="1"/>
  <c r="I476" i="1"/>
  <c r="H476" i="1"/>
  <c r="G476" i="1"/>
  <c r="I478" i="1"/>
  <c r="H478" i="1"/>
  <c r="G478" i="1"/>
  <c r="I480" i="1"/>
  <c r="H480" i="1"/>
  <c r="G480" i="1"/>
  <c r="I482" i="1"/>
  <c r="H482" i="1"/>
  <c r="G482" i="1"/>
  <c r="I484" i="1"/>
  <c r="H484" i="1"/>
  <c r="G484" i="1"/>
  <c r="H486" i="1"/>
  <c r="I486" i="1"/>
  <c r="G486" i="1"/>
  <c r="H490" i="1"/>
  <c r="H489" i="1" s="1"/>
  <c r="H488" i="1" s="1"/>
  <c r="I490" i="1"/>
  <c r="I489" i="1" s="1"/>
  <c r="I488" i="1" s="1"/>
  <c r="G490" i="1"/>
  <c r="G489" i="1" s="1"/>
  <c r="G488" i="1" s="1"/>
  <c r="F389" i="2"/>
  <c r="F388" i="2" s="1"/>
  <c r="H386" i="2"/>
  <c r="H385" i="2" s="1"/>
  <c r="G386" i="2"/>
  <c r="G385" i="2" s="1"/>
  <c r="F386" i="2"/>
  <c r="F385" i="2" s="1"/>
  <c r="H382" i="2"/>
  <c r="H381" i="2" s="1"/>
  <c r="G382" i="2"/>
  <c r="G381" i="2" s="1"/>
  <c r="F382" i="2"/>
  <c r="F381" i="2" s="1"/>
  <c r="H379" i="2"/>
  <c r="H378" i="2" s="1"/>
  <c r="G379" i="2"/>
  <c r="G378" i="2" s="1"/>
  <c r="F379" i="2"/>
  <c r="F378" i="2" s="1"/>
  <c r="H377" i="2"/>
  <c r="H376" i="2" s="1"/>
  <c r="G377" i="2"/>
  <c r="G376" i="2" s="1"/>
  <c r="F377" i="2"/>
  <c r="F376" i="2" s="1"/>
  <c r="H374" i="2"/>
  <c r="H373" i="2" s="1"/>
  <c r="G374" i="2"/>
  <c r="G373" i="2" s="1"/>
  <c r="F374" i="2"/>
  <c r="F373" i="2" s="1"/>
  <c r="H371" i="2"/>
  <c r="H370" i="2" s="1"/>
  <c r="G371" i="2"/>
  <c r="G370" i="2" s="1"/>
  <c r="F371" i="2"/>
  <c r="F370" i="2" s="1"/>
  <c r="H368" i="2"/>
  <c r="H367" i="2" s="1"/>
  <c r="G368" i="2"/>
  <c r="G367" i="2" s="1"/>
  <c r="F368" i="2"/>
  <c r="F367" i="2" s="1"/>
  <c r="H366" i="2"/>
  <c r="H365" i="2" s="1"/>
  <c r="G366" i="2"/>
  <c r="G365" i="2" s="1"/>
  <c r="F366" i="2"/>
  <c r="F365" i="2" s="1"/>
  <c r="H364" i="2"/>
  <c r="H363" i="2" s="1"/>
  <c r="G364" i="2"/>
  <c r="G363" i="2" s="1"/>
  <c r="F364" i="2"/>
  <c r="F363" i="2" s="1"/>
  <c r="H360" i="2"/>
  <c r="H359" i="2" s="1"/>
  <c r="G360" i="2"/>
  <c r="G359" i="2" s="1"/>
  <c r="F360" i="2"/>
  <c r="F359" i="2" s="1"/>
  <c r="H358" i="2"/>
  <c r="H357" i="2" s="1"/>
  <c r="G358" i="2"/>
  <c r="G357" i="2" s="1"/>
  <c r="F358" i="2"/>
  <c r="F357" i="2" s="1"/>
  <c r="H355" i="2"/>
  <c r="H354" i="2" s="1"/>
  <c r="G355" i="2"/>
  <c r="G354" i="2" s="1"/>
  <c r="F355" i="2"/>
  <c r="F354" i="2" s="1"/>
  <c r="H352" i="2"/>
  <c r="H351" i="2" s="1"/>
  <c r="G352" i="2"/>
  <c r="G351" i="2" s="1"/>
  <c r="F352" i="2"/>
  <c r="F351" i="2" s="1"/>
  <c r="H350" i="2"/>
  <c r="H349" i="2" s="1"/>
  <c r="G350" i="2"/>
  <c r="G349" i="2" s="1"/>
  <c r="F350" i="2"/>
  <c r="F349" i="2" s="1"/>
  <c r="H348" i="2"/>
  <c r="H347" i="2" s="1"/>
  <c r="G348" i="2"/>
  <c r="G347" i="2" s="1"/>
  <c r="F348" i="2"/>
  <c r="F347" i="2" s="1"/>
  <c r="H345" i="2"/>
  <c r="H344" i="2" s="1"/>
  <c r="G345" i="2"/>
  <c r="G344" i="2" s="1"/>
  <c r="F345" i="2"/>
  <c r="F344" i="2" s="1"/>
  <c r="H342" i="2"/>
  <c r="H341" i="2" s="1"/>
  <c r="G342" i="2"/>
  <c r="G341" i="2" s="1"/>
  <c r="F342" i="2"/>
  <c r="F341" i="2" s="1"/>
  <c r="H337" i="2"/>
  <c r="H336" i="2" s="1"/>
  <c r="G337" i="2"/>
  <c r="G336" i="2" s="1"/>
  <c r="F337" i="2"/>
  <c r="F336" i="2" s="1"/>
  <c r="G332" i="2"/>
  <c r="G331" i="2" s="1"/>
  <c r="H332" i="2"/>
  <c r="H331" i="2" s="1"/>
  <c r="F332" i="2"/>
  <c r="F331" i="2" s="1"/>
  <c r="I280" i="1"/>
  <c r="H280" i="1"/>
  <c r="G280" i="1"/>
  <c r="I278" i="1"/>
  <c r="H278" i="1"/>
  <c r="G278" i="1"/>
  <c r="I276" i="1"/>
  <c r="H276" i="1"/>
  <c r="G276" i="1"/>
  <c r="I274" i="1"/>
  <c r="H274" i="1"/>
  <c r="G274" i="1"/>
  <c r="I272" i="1"/>
  <c r="H272" i="1"/>
  <c r="G272" i="1"/>
  <c r="I270" i="1"/>
  <c r="H270" i="1"/>
  <c r="G270" i="1"/>
  <c r="I268" i="1"/>
  <c r="H268" i="1"/>
  <c r="G268" i="1"/>
  <c r="I266" i="1"/>
  <c r="H266" i="1"/>
  <c r="G266" i="1"/>
  <c r="I264" i="1"/>
  <c r="H264" i="1"/>
  <c r="G264" i="1"/>
  <c r="I262" i="1"/>
  <c r="H262" i="1"/>
  <c r="G262" i="1"/>
  <c r="I260" i="1"/>
  <c r="H260" i="1"/>
  <c r="G260" i="1"/>
  <c r="I258" i="1"/>
  <c r="H258" i="1"/>
  <c r="G258" i="1"/>
  <c r="I256" i="1"/>
  <c r="H256" i="1"/>
  <c r="G256" i="1"/>
  <c r="I254" i="1"/>
  <c r="H254" i="1"/>
  <c r="G254" i="1"/>
  <c r="I252" i="1"/>
  <c r="H252" i="1"/>
  <c r="G252" i="1"/>
  <c r="I250" i="1"/>
  <c r="H250" i="1"/>
  <c r="G250" i="1"/>
  <c r="I248" i="1"/>
  <c r="H248" i="1"/>
  <c r="G248" i="1"/>
  <c r="I246" i="1"/>
  <c r="H246" i="1"/>
  <c r="G246" i="1"/>
  <c r="I244" i="1"/>
  <c r="H244" i="1"/>
  <c r="G244" i="1"/>
  <c r="H242" i="1"/>
  <c r="I242" i="1"/>
  <c r="G242" i="1"/>
  <c r="G456" i="1" l="1"/>
  <c r="I241" i="1"/>
  <c r="I240" i="1" s="1"/>
  <c r="I239" i="1" s="1"/>
  <c r="H241" i="1"/>
  <c r="H240" i="1" s="1"/>
  <c r="H239" i="1" s="1"/>
  <c r="G241" i="1"/>
  <c r="G240" i="1" s="1"/>
  <c r="G239" i="1" s="1"/>
  <c r="G165" i="2"/>
  <c r="G164" i="2" s="1"/>
  <c r="G163" i="2" s="1"/>
  <c r="H165" i="2"/>
  <c r="H164" i="2" s="1"/>
  <c r="H163" i="2" s="1"/>
  <c r="F165" i="2"/>
  <c r="F164" i="2" s="1"/>
  <c r="F163" i="2" s="1"/>
  <c r="G183" i="1"/>
  <c r="G182" i="1" s="1"/>
  <c r="G181" i="1" s="1"/>
  <c r="G912" i="2"/>
  <c r="G911" i="2" s="1"/>
  <c r="H912" i="2"/>
  <c r="H911" i="2" s="1"/>
  <c r="F912" i="2"/>
  <c r="F911" i="2" s="1"/>
  <c r="G146" i="1"/>
  <c r="G145" i="1" s="1"/>
  <c r="G419" i="2"/>
  <c r="H419" i="2"/>
  <c r="F419" i="2"/>
  <c r="I173" i="1"/>
  <c r="I172" i="1" s="1"/>
  <c r="I171" i="1" s="1"/>
  <c r="H173" i="1"/>
  <c r="H172" i="1" s="1"/>
  <c r="H171" i="1" s="1"/>
  <c r="G173" i="1"/>
  <c r="G172" i="1" s="1"/>
  <c r="G171" i="1" s="1"/>
  <c r="I170" i="1"/>
  <c r="I169" i="1" s="1"/>
  <c r="I168" i="1" s="1"/>
  <c r="I167" i="1" s="1"/>
  <c r="H170" i="1"/>
  <c r="H169" i="1" s="1"/>
  <c r="H168" i="1" s="1"/>
  <c r="H167" i="1" s="1"/>
  <c r="G170" i="1"/>
  <c r="F415" i="2" s="1"/>
  <c r="G917" i="2"/>
  <c r="H917" i="2"/>
  <c r="F917" i="2"/>
  <c r="H132" i="1"/>
  <c r="I132" i="1"/>
  <c r="G132" i="1"/>
  <c r="I166" i="1" l="1"/>
  <c r="H166" i="1"/>
  <c r="G169" i="1"/>
  <c r="G168" i="1" s="1"/>
  <c r="G167" i="1" s="1"/>
  <c r="G166" i="1" s="1"/>
  <c r="H415" i="2"/>
  <c r="G415" i="2"/>
  <c r="F484" i="2" l="1"/>
  <c r="G484" i="2"/>
  <c r="H484" i="2"/>
  <c r="G483" i="2"/>
  <c r="H483" i="2"/>
  <c r="F483" i="2"/>
  <c r="I742" i="1"/>
  <c r="H742" i="1"/>
  <c r="G742" i="1"/>
  <c r="G482" i="2" l="1"/>
  <c r="H482" i="2"/>
  <c r="F482" i="2"/>
  <c r="G719" i="2"/>
  <c r="H719" i="2"/>
  <c r="F719" i="2"/>
  <c r="G717" i="2"/>
  <c r="H717" i="2"/>
  <c r="F717" i="2"/>
  <c r="G797" i="2"/>
  <c r="H797" i="2"/>
  <c r="F798" i="2"/>
  <c r="F799" i="2"/>
  <c r="F801" i="2"/>
  <c r="F800" i="2" s="1"/>
  <c r="F803" i="2"/>
  <c r="F804" i="2"/>
  <c r="F806" i="2"/>
  <c r="F807" i="2"/>
  <c r="F809" i="2"/>
  <c r="F808" i="2" s="1"/>
  <c r="F811" i="2"/>
  <c r="F812" i="2"/>
  <c r="F815" i="2"/>
  <c r="F816" i="2"/>
  <c r="F817" i="2"/>
  <c r="F818" i="2"/>
  <c r="F823" i="2"/>
  <c r="F822" i="2" s="1"/>
  <c r="F821" i="2" s="1"/>
  <c r="F820" i="2" s="1"/>
  <c r="F819" i="2" s="1"/>
  <c r="F830" i="2"/>
  <c r="F829" i="2" s="1"/>
  <c r="F834" i="2"/>
  <c r="F833" i="2" s="1"/>
  <c r="F832" i="2" s="1"/>
  <c r="F837" i="2"/>
  <c r="F836" i="2" s="1"/>
  <c r="F839" i="2"/>
  <c r="F838" i="2" s="1"/>
  <c r="F843" i="2"/>
  <c r="F844" i="2"/>
  <c r="F846" i="2"/>
  <c r="F847" i="2"/>
  <c r="F849" i="2"/>
  <c r="F848" i="2" s="1"/>
  <c r="F852" i="2"/>
  <c r="F853" i="2"/>
  <c r="F854" i="2"/>
  <c r="F857" i="2"/>
  <c r="F858" i="2"/>
  <c r="F859" i="2"/>
  <c r="F860" i="2"/>
  <c r="F861" i="2"/>
  <c r="F864" i="2"/>
  <c r="F865" i="2"/>
  <c r="F866" i="2"/>
  <c r="F867" i="2"/>
  <c r="F870" i="2"/>
  <c r="F872" i="2"/>
  <c r="F873" i="2"/>
  <c r="F876" i="2"/>
  <c r="F875" i="2" s="1"/>
  <c r="F874" i="2" s="1"/>
  <c r="F885" i="2"/>
  <c r="F884" i="2" s="1"/>
  <c r="F887" i="2"/>
  <c r="F886" i="2" s="1"/>
  <c r="F889" i="2"/>
  <c r="F890" i="2"/>
  <c r="F891" i="2"/>
  <c r="F893" i="2"/>
  <c r="F892" i="2" s="1"/>
  <c r="F895" i="2"/>
  <c r="F896" i="2"/>
  <c r="F898" i="2"/>
  <c r="F897" i="2" s="1"/>
  <c r="F900" i="2"/>
  <c r="F901" i="2"/>
  <c r="F902" i="2"/>
  <c r="F903" i="2"/>
  <c r="F904" i="2"/>
  <c r="F906" i="2"/>
  <c r="F905" i="2" s="1"/>
  <c r="F908" i="2"/>
  <c r="F909" i="2"/>
  <c r="F910" i="2"/>
  <c r="F914" i="2"/>
  <c r="F915" i="2"/>
  <c r="F916" i="2"/>
  <c r="F919" i="2"/>
  <c r="F920" i="2"/>
  <c r="F797" i="2"/>
  <c r="F869" i="2" l="1"/>
  <c r="F868" i="2" s="1"/>
  <c r="F805" i="2"/>
  <c r="F863" i="2"/>
  <c r="F862" i="2" s="1"/>
  <c r="F851" i="2"/>
  <c r="F850" i="2" s="1"/>
  <c r="F845" i="2"/>
  <c r="F802" i="2"/>
  <c r="F894" i="2"/>
  <c r="F888" i="2"/>
  <c r="F907" i="2"/>
  <c r="F856" i="2"/>
  <c r="F855" i="2" s="1"/>
  <c r="F835" i="2"/>
  <c r="F831" i="2" s="1"/>
  <c r="F899" i="2"/>
  <c r="F842" i="2"/>
  <c r="F918" i="2"/>
  <c r="F913" i="2"/>
  <c r="F814" i="2"/>
  <c r="F813" i="2" s="1"/>
  <c r="H1160" i="1"/>
  <c r="I1160" i="1"/>
  <c r="G1160" i="1"/>
  <c r="F810" i="2" s="1"/>
  <c r="H1158" i="1"/>
  <c r="I1158" i="1"/>
  <c r="G1158" i="1"/>
  <c r="G1155" i="1"/>
  <c r="H1152" i="1"/>
  <c r="I1152" i="1"/>
  <c r="G1152" i="1"/>
  <c r="H1150" i="1"/>
  <c r="I1150" i="1"/>
  <c r="G1150" i="1"/>
  <c r="H1146" i="1"/>
  <c r="I1146" i="1"/>
  <c r="G1146" i="1"/>
  <c r="H1143" i="1"/>
  <c r="H1142" i="1" s="1"/>
  <c r="I1143" i="1"/>
  <c r="I1142" i="1" s="1"/>
  <c r="G1143" i="1"/>
  <c r="G1142" i="1" s="1"/>
  <c r="H1139" i="1"/>
  <c r="H1138" i="1" s="1"/>
  <c r="I1139" i="1"/>
  <c r="I1138" i="1" s="1"/>
  <c r="G1139" i="1"/>
  <c r="G1138" i="1" s="1"/>
  <c r="H1136" i="1"/>
  <c r="H1135" i="1" s="1"/>
  <c r="I1136" i="1"/>
  <c r="I1135" i="1" s="1"/>
  <c r="G1136" i="1"/>
  <c r="G1135" i="1" s="1"/>
  <c r="H1133" i="1"/>
  <c r="I1133" i="1"/>
  <c r="G1133" i="1"/>
  <c r="H1129" i="1"/>
  <c r="I1129" i="1"/>
  <c r="G1129" i="1"/>
  <c r="H1125" i="1"/>
  <c r="H1124" i="1" s="1"/>
  <c r="I1125" i="1"/>
  <c r="I1124" i="1" s="1"/>
  <c r="G1125" i="1"/>
  <c r="G1124" i="1" s="1"/>
  <c r="H1121" i="1"/>
  <c r="H1120" i="1" s="1"/>
  <c r="I1121" i="1"/>
  <c r="I1120" i="1" s="1"/>
  <c r="G1121" i="1"/>
  <c r="G1120" i="1" s="1"/>
  <c r="H1115" i="1"/>
  <c r="H1114" i="1" s="1"/>
  <c r="I1115" i="1"/>
  <c r="I1114" i="1" s="1"/>
  <c r="G1115" i="1"/>
  <c r="G1114" i="1" s="1"/>
  <c r="I1107" i="1"/>
  <c r="H1109" i="1"/>
  <c r="H1108" i="1" s="1"/>
  <c r="H1107" i="1" s="1"/>
  <c r="I1109" i="1"/>
  <c r="G1109" i="1"/>
  <c r="G1108" i="1" s="1"/>
  <c r="G1107" i="1" s="1"/>
  <c r="H1102" i="1"/>
  <c r="I1102" i="1"/>
  <c r="G1102" i="1"/>
  <c r="H1100" i="1"/>
  <c r="I1100" i="1"/>
  <c r="G1100" i="1"/>
  <c r="H1095" i="1"/>
  <c r="H1094" i="1" s="1"/>
  <c r="H1093" i="1" s="1"/>
  <c r="I1095" i="1"/>
  <c r="I1094" i="1" s="1"/>
  <c r="I1093" i="1" s="1"/>
  <c r="G1095" i="1"/>
  <c r="G1094" i="1" s="1"/>
  <c r="G1093" i="1" s="1"/>
  <c r="H1082" i="1"/>
  <c r="H1081" i="1" s="1"/>
  <c r="I1082" i="1"/>
  <c r="I1081" i="1" s="1"/>
  <c r="G1082" i="1"/>
  <c r="G1081" i="1" s="1"/>
  <c r="H1079" i="1"/>
  <c r="H1078" i="1" s="1"/>
  <c r="I1079" i="1"/>
  <c r="I1078" i="1" s="1"/>
  <c r="G1079" i="1"/>
  <c r="G1078" i="1" s="1"/>
  <c r="H1076" i="1"/>
  <c r="I1076" i="1"/>
  <c r="G1076" i="1"/>
  <c r="H1074" i="1"/>
  <c r="I1074" i="1"/>
  <c r="G1074" i="1"/>
  <c r="H1072" i="1"/>
  <c r="I1072" i="1"/>
  <c r="G1072" i="1"/>
  <c r="H1066" i="1"/>
  <c r="I1066" i="1"/>
  <c r="G1066" i="1"/>
  <c r="H1064" i="1"/>
  <c r="I1064" i="1"/>
  <c r="I1063" i="1" s="1"/>
  <c r="I1062" i="1" s="1"/>
  <c r="G1064" i="1"/>
  <c r="H1057" i="1"/>
  <c r="H1056" i="1" s="1"/>
  <c r="I1057" i="1"/>
  <c r="I1056" i="1" s="1"/>
  <c r="G1057" i="1"/>
  <c r="G1056" i="1" s="1"/>
  <c r="H1050" i="1"/>
  <c r="H1049" i="1" s="1"/>
  <c r="I1050" i="1"/>
  <c r="I1049" i="1" s="1"/>
  <c r="G1050" i="1"/>
  <c r="G1049" i="1" s="1"/>
  <c r="H1046" i="1"/>
  <c r="H1045" i="1" s="1"/>
  <c r="I1046" i="1"/>
  <c r="I1045" i="1" s="1"/>
  <c r="G1046" i="1"/>
  <c r="G1045" i="1" s="1"/>
  <c r="H1040" i="1"/>
  <c r="H1039" i="1" s="1"/>
  <c r="I1040" i="1"/>
  <c r="I1039" i="1" s="1"/>
  <c r="G1040" i="1"/>
  <c r="G1039" i="1" s="1"/>
  <c r="G1038" i="1" s="1"/>
  <c r="H1036" i="1"/>
  <c r="H1035" i="1" s="1"/>
  <c r="I1036" i="1"/>
  <c r="I1035" i="1" s="1"/>
  <c r="G1036" i="1"/>
  <c r="G1035" i="1" s="1"/>
  <c r="H1033" i="1"/>
  <c r="I1033" i="1"/>
  <c r="G1033" i="1"/>
  <c r="H1030" i="1"/>
  <c r="I1030" i="1"/>
  <c r="G1030" i="1"/>
  <c r="H1027" i="1"/>
  <c r="I1027" i="1"/>
  <c r="G1027" i="1"/>
  <c r="H1024" i="1"/>
  <c r="I1024" i="1"/>
  <c r="G1024" i="1"/>
  <c r="H1021" i="1"/>
  <c r="I1021" i="1"/>
  <c r="G1021" i="1"/>
  <c r="H1018" i="1"/>
  <c r="I1018" i="1"/>
  <c r="G1018" i="1"/>
  <c r="H1015" i="1"/>
  <c r="I1015" i="1"/>
  <c r="G1015" i="1"/>
  <c r="H1011" i="1"/>
  <c r="I1011" i="1"/>
  <c r="G1011" i="1"/>
  <c r="H1008" i="1"/>
  <c r="I1008" i="1"/>
  <c r="G1008" i="1"/>
  <c r="H1004" i="1"/>
  <c r="H1003" i="1" s="1"/>
  <c r="H1002" i="1" s="1"/>
  <c r="I1004" i="1"/>
  <c r="I1003" i="1" s="1"/>
  <c r="I1002" i="1" s="1"/>
  <c r="G1004" i="1"/>
  <c r="G1003" i="1" s="1"/>
  <c r="G1002" i="1" s="1"/>
  <c r="H999" i="1"/>
  <c r="I999" i="1"/>
  <c r="G999" i="1"/>
  <c r="H996" i="1"/>
  <c r="I996" i="1"/>
  <c r="G996" i="1"/>
  <c r="H993" i="1"/>
  <c r="I993" i="1"/>
  <c r="G993" i="1"/>
  <c r="H990" i="1"/>
  <c r="I990" i="1"/>
  <c r="G990" i="1"/>
  <c r="H987" i="1"/>
  <c r="I987" i="1"/>
  <c r="G987" i="1"/>
  <c r="H980" i="1"/>
  <c r="I980" i="1"/>
  <c r="G980" i="1"/>
  <c r="H985" i="1"/>
  <c r="I985" i="1"/>
  <c r="G985" i="1"/>
  <c r="H946" i="1"/>
  <c r="I946" i="1"/>
  <c r="G946" i="1"/>
  <c r="H944" i="1"/>
  <c r="I944" i="1"/>
  <c r="G944" i="1"/>
  <c r="H942" i="1"/>
  <c r="I942" i="1"/>
  <c r="G942" i="1"/>
  <c r="H938" i="1"/>
  <c r="I938" i="1"/>
  <c r="G938" i="1"/>
  <c r="H934" i="1"/>
  <c r="H933" i="1" s="1"/>
  <c r="I934" i="1"/>
  <c r="I933" i="1" s="1"/>
  <c r="G934" i="1"/>
  <c r="G933" i="1" s="1"/>
  <c r="G930" i="1"/>
  <c r="G954" i="1"/>
  <c r="G956" i="1"/>
  <c r="G955" i="1" s="1"/>
  <c r="G960" i="1"/>
  <c r="G959" i="1" s="1"/>
  <c r="G963" i="1"/>
  <c r="G962" i="1" s="1"/>
  <c r="G970" i="1"/>
  <c r="G969" i="1" s="1"/>
  <c r="H928" i="1"/>
  <c r="I928" i="1"/>
  <c r="H930" i="1"/>
  <c r="H929" i="1" s="1"/>
  <c r="I930" i="1"/>
  <c r="I929" i="1" s="1"/>
  <c r="G766" i="2"/>
  <c r="H766" i="2"/>
  <c r="F766" i="2"/>
  <c r="G759" i="2"/>
  <c r="H759" i="2"/>
  <c r="F759" i="2"/>
  <c r="G929" i="1" l="1"/>
  <c r="G928" i="1" s="1"/>
  <c r="G979" i="1"/>
  <c r="H1063" i="1"/>
  <c r="H1062" i="1" s="1"/>
  <c r="I979" i="1"/>
  <c r="H979" i="1"/>
  <c r="G1063" i="1"/>
  <c r="G1062" i="1" s="1"/>
  <c r="G950" i="1"/>
  <c r="G949" i="1" s="1"/>
  <c r="G948" i="1" s="1"/>
  <c r="I1007" i="1"/>
  <c r="I1006" i="1" s="1"/>
  <c r="H1007" i="1"/>
  <c r="H1006" i="1" s="1"/>
  <c r="H1119" i="1"/>
  <c r="H1112" i="1" s="1"/>
  <c r="H1111" i="1" s="1"/>
  <c r="G992" i="1"/>
  <c r="G1007" i="1"/>
  <c r="G1006" i="1" s="1"/>
  <c r="I1128" i="1"/>
  <c r="G1128" i="1"/>
  <c r="H937" i="1"/>
  <c r="H932" i="1" s="1"/>
  <c r="H1128" i="1"/>
  <c r="F841" i="2"/>
  <c r="F840" i="2" s="1"/>
  <c r="I1145" i="1"/>
  <c r="H1145" i="1"/>
  <c r="G1145" i="1"/>
  <c r="G1127" i="1" s="1"/>
  <c r="I1119" i="1"/>
  <c r="I1112" i="1" s="1"/>
  <c r="I1111" i="1" s="1"/>
  <c r="G1119" i="1"/>
  <c r="I1099" i="1"/>
  <c r="I1098" i="1" s="1"/>
  <c r="H1099" i="1"/>
  <c r="H1098" i="1" s="1"/>
  <c r="G1099" i="1"/>
  <c r="G1098" i="1" s="1"/>
  <c r="H992" i="1"/>
  <c r="I992" i="1"/>
  <c r="I937" i="1"/>
  <c r="I932" i="1" s="1"/>
  <c r="G937" i="1"/>
  <c r="G932" i="1" s="1"/>
  <c r="G1112" i="1" l="1"/>
  <c r="G1111" i="1" s="1"/>
  <c r="H978" i="1"/>
  <c r="H977" i="1" s="1"/>
  <c r="G978" i="1"/>
  <c r="G977" i="1" s="1"/>
  <c r="I978" i="1"/>
  <c r="I977" i="1" s="1"/>
  <c r="H1071" i="1"/>
  <c r="H1070" i="1" s="1"/>
  <c r="H1061" i="1" s="1"/>
  <c r="I1071" i="1"/>
  <c r="I1070" i="1" s="1"/>
  <c r="I1061" i="1" s="1"/>
  <c r="G1071" i="1"/>
  <c r="G1070" i="1" s="1"/>
  <c r="G1061" i="1" s="1"/>
  <c r="F715" i="2" l="1"/>
  <c r="G752" i="2"/>
  <c r="H752" i="2"/>
  <c r="F752" i="2"/>
  <c r="G756" i="2"/>
  <c r="H756" i="2"/>
  <c r="F756" i="2"/>
  <c r="G730" i="2"/>
  <c r="G729" i="2" s="1"/>
  <c r="H730" i="2"/>
  <c r="H729" i="2" s="1"/>
  <c r="F730" i="2"/>
  <c r="F729" i="2" s="1"/>
  <c r="G700" i="2"/>
  <c r="G699" i="2" s="1"/>
  <c r="H700" i="2"/>
  <c r="H699" i="2" s="1"/>
  <c r="F700" i="2"/>
  <c r="F699" i="2" s="1"/>
  <c r="G684" i="2"/>
  <c r="G683" i="2" s="1"/>
  <c r="H684" i="2"/>
  <c r="H683" i="2" s="1"/>
  <c r="F684" i="2"/>
  <c r="F683" i="2" s="1"/>
  <c r="G691" i="2"/>
  <c r="H691" i="2"/>
  <c r="F691" i="2"/>
  <c r="I1190" i="1"/>
  <c r="I1189" i="1" s="1"/>
  <c r="I1188" i="1" s="1"/>
  <c r="H1190" i="1"/>
  <c r="H1189" i="1" s="1"/>
  <c r="H1188" i="1" s="1"/>
  <c r="G1190" i="1"/>
  <c r="G1189" i="1" s="1"/>
  <c r="G1188" i="1" s="1"/>
  <c r="I1187" i="1"/>
  <c r="I1186" i="1" s="1"/>
  <c r="H1187" i="1"/>
  <c r="H1186" i="1" s="1"/>
  <c r="G1187" i="1"/>
  <c r="G1186" i="1" s="1"/>
  <c r="I1184" i="1"/>
  <c r="H1184" i="1"/>
  <c r="G1184" i="1"/>
  <c r="I1181" i="1"/>
  <c r="H1181" i="1"/>
  <c r="G1181" i="1"/>
  <c r="I1179" i="1"/>
  <c r="H1179" i="1"/>
  <c r="G1179" i="1"/>
  <c r="I1177" i="1"/>
  <c r="H1177" i="1"/>
  <c r="G1177" i="1"/>
  <c r="G783" i="2"/>
  <c r="G782" i="2" s="1"/>
  <c r="H783" i="2"/>
  <c r="H782" i="2" s="1"/>
  <c r="F783" i="2"/>
  <c r="F782" i="2" s="1"/>
  <c r="F796" i="2"/>
  <c r="F795" i="2" s="1"/>
  <c r="G796" i="2"/>
  <c r="H796" i="2"/>
  <c r="G798" i="2"/>
  <c r="H798" i="2"/>
  <c r="G799" i="2"/>
  <c r="H799" i="2"/>
  <c r="G801" i="2"/>
  <c r="G800" i="2" s="1"/>
  <c r="H801" i="2"/>
  <c r="H800" i="2" s="1"/>
  <c r="G803" i="2"/>
  <c r="H803" i="2"/>
  <c r="G804" i="2"/>
  <c r="H804" i="2"/>
  <c r="G806" i="2"/>
  <c r="H806" i="2"/>
  <c r="G807" i="2"/>
  <c r="H807" i="2"/>
  <c r="G809" i="2"/>
  <c r="G808" i="2" s="1"/>
  <c r="H809" i="2"/>
  <c r="H808" i="2" s="1"/>
  <c r="G810" i="2"/>
  <c r="H810" i="2"/>
  <c r="G811" i="2"/>
  <c r="H811" i="2"/>
  <c r="G812" i="2"/>
  <c r="H812" i="2"/>
  <c r="H787" i="2"/>
  <c r="F787" i="2"/>
  <c r="F778" i="2"/>
  <c r="G778" i="2"/>
  <c r="H778" i="2"/>
  <c r="G777" i="2"/>
  <c r="H777" i="2"/>
  <c r="F777" i="2"/>
  <c r="G771" i="2"/>
  <c r="H771" i="2"/>
  <c r="F771" i="2"/>
  <c r="G763" i="2"/>
  <c r="G762" i="2" s="1"/>
  <c r="H763" i="2"/>
  <c r="H762" i="2" s="1"/>
  <c r="F763" i="2"/>
  <c r="F762" i="2" s="1"/>
  <c r="G751" i="2"/>
  <c r="H751" i="2"/>
  <c r="F751" i="2"/>
  <c r="G748" i="2"/>
  <c r="H748" i="2"/>
  <c r="F748" i="2"/>
  <c r="G742" i="2"/>
  <c r="G741" i="2" s="1"/>
  <c r="G740" i="2" s="1"/>
  <c r="H742" i="2"/>
  <c r="H741" i="2" s="1"/>
  <c r="H740" i="2" s="1"/>
  <c r="F742" i="2"/>
  <c r="F741" i="2" s="1"/>
  <c r="F740" i="2" s="1"/>
  <c r="F687" i="2"/>
  <c r="G687" i="2"/>
  <c r="H687" i="2"/>
  <c r="G686" i="2"/>
  <c r="H686" i="2"/>
  <c r="F686" i="2"/>
  <c r="F675" i="2"/>
  <c r="G675" i="2"/>
  <c r="H675" i="2"/>
  <c r="F676" i="2"/>
  <c r="G676" i="2"/>
  <c r="H676" i="2"/>
  <c r="F677" i="2"/>
  <c r="G677" i="2"/>
  <c r="H677" i="2"/>
  <c r="G823" i="2"/>
  <c r="H823" i="2"/>
  <c r="F792" i="2"/>
  <c r="G792" i="2"/>
  <c r="H792" i="2"/>
  <c r="F793" i="2"/>
  <c r="G793" i="2"/>
  <c r="H793" i="2"/>
  <c r="G791" i="2"/>
  <c r="H791" i="2"/>
  <c r="F791" i="2"/>
  <c r="F786" i="2"/>
  <c r="F789" i="2"/>
  <c r="G786" i="2"/>
  <c r="H786" i="2"/>
  <c r="F645" i="2"/>
  <c r="G645" i="2"/>
  <c r="H645" i="2"/>
  <c r="G644" i="2"/>
  <c r="H644" i="2"/>
  <c r="F644" i="2"/>
  <c r="G789" i="2"/>
  <c r="H789" i="2"/>
  <c r="F776" i="2"/>
  <c r="F779" i="2"/>
  <c r="F780" i="2"/>
  <c r="F781" i="2"/>
  <c r="G781" i="2"/>
  <c r="H781" i="2"/>
  <c r="G755" i="2"/>
  <c r="H755" i="2"/>
  <c r="F755" i="2"/>
  <c r="G761" i="2"/>
  <c r="G760" i="2" s="1"/>
  <c r="H761" i="2"/>
  <c r="H760" i="2" s="1"/>
  <c r="F761" i="2"/>
  <c r="F760" i="2" s="1"/>
  <c r="G765" i="2"/>
  <c r="G764" i="2" s="1"/>
  <c r="H765" i="2"/>
  <c r="H764" i="2" s="1"/>
  <c r="F765" i="2"/>
  <c r="F764" i="2" s="1"/>
  <c r="G698" i="2"/>
  <c r="G697" i="2" s="1"/>
  <c r="H698" i="2"/>
  <c r="H697" i="2" s="1"/>
  <c r="F698" i="2"/>
  <c r="F697" i="2" s="1"/>
  <c r="G696" i="2"/>
  <c r="H696" i="2"/>
  <c r="F696" i="2"/>
  <c r="G770" i="2"/>
  <c r="H770" i="2"/>
  <c r="F770" i="2"/>
  <c r="G773" i="2"/>
  <c r="H773" i="2"/>
  <c r="F773" i="2"/>
  <c r="G776" i="2"/>
  <c r="H776" i="2"/>
  <c r="G780" i="2"/>
  <c r="H780" i="2"/>
  <c r="G816" i="2"/>
  <c r="H816" i="2"/>
  <c r="G818" i="2"/>
  <c r="H818" i="2"/>
  <c r="G758" i="2"/>
  <c r="H758" i="2"/>
  <c r="F758" i="2"/>
  <c r="G754" i="2"/>
  <c r="H754" i="2"/>
  <c r="F754" i="2"/>
  <c r="G750" i="2"/>
  <c r="H750" i="2"/>
  <c r="F750" i="2"/>
  <c r="G747" i="2"/>
  <c r="H747" i="2"/>
  <c r="F747" i="2"/>
  <c r="G733" i="2"/>
  <c r="H733" i="2"/>
  <c r="F733" i="2"/>
  <c r="F704" i="2"/>
  <c r="G704" i="2"/>
  <c r="H704" i="2"/>
  <c r="F705" i="2"/>
  <c r="G705" i="2"/>
  <c r="H705" i="2"/>
  <c r="F706" i="2"/>
  <c r="G706" i="2"/>
  <c r="H706" i="2"/>
  <c r="F707" i="2"/>
  <c r="G707" i="2"/>
  <c r="H707" i="2"/>
  <c r="F708" i="2"/>
  <c r="G708" i="2"/>
  <c r="H708" i="2"/>
  <c r="F709" i="2"/>
  <c r="G709" i="2"/>
  <c r="H709" i="2"/>
  <c r="F710" i="2"/>
  <c r="G710" i="2"/>
  <c r="H710" i="2"/>
  <c r="F711" i="2"/>
  <c r="G711" i="2"/>
  <c r="H711" i="2"/>
  <c r="F712" i="2"/>
  <c r="G712" i="2"/>
  <c r="H712" i="2"/>
  <c r="F714" i="2"/>
  <c r="G714" i="2"/>
  <c r="H714" i="2"/>
  <c r="G715" i="2"/>
  <c r="H715" i="2"/>
  <c r="F718" i="2"/>
  <c r="G718" i="2"/>
  <c r="H718" i="2"/>
  <c r="F720" i="2"/>
  <c r="G720" i="2"/>
  <c r="H720" i="2"/>
  <c r="F722" i="2"/>
  <c r="G722" i="2"/>
  <c r="H722" i="2"/>
  <c r="G723" i="2"/>
  <c r="H723" i="2"/>
  <c r="F723" i="2"/>
  <c r="F689" i="2"/>
  <c r="G689" i="2"/>
  <c r="H689" i="2"/>
  <c r="F690" i="2"/>
  <c r="G690" i="2"/>
  <c r="H690" i="2"/>
  <c r="F693" i="2"/>
  <c r="G693" i="2"/>
  <c r="H693" i="2"/>
  <c r="F694" i="2"/>
  <c r="G694" i="2"/>
  <c r="H694" i="2"/>
  <c r="G695" i="2"/>
  <c r="H695" i="2"/>
  <c r="F701" i="2"/>
  <c r="G701" i="2"/>
  <c r="H701" i="2"/>
  <c r="F702" i="2"/>
  <c r="G702" i="2"/>
  <c r="H702" i="2"/>
  <c r="F703" i="2"/>
  <c r="G703" i="2"/>
  <c r="H703" i="2"/>
  <c r="F678" i="2"/>
  <c r="G678" i="2"/>
  <c r="H678" i="2"/>
  <c r="F679" i="2"/>
  <c r="G679" i="2"/>
  <c r="H679" i="2"/>
  <c r="G680" i="2"/>
  <c r="H680" i="2"/>
  <c r="F680" i="2"/>
  <c r="F648" i="2"/>
  <c r="F647" i="2" s="1"/>
  <c r="G648" i="2"/>
  <c r="G647" i="2" s="1"/>
  <c r="H648" i="2"/>
  <c r="H647" i="2" s="1"/>
  <c r="F655" i="2"/>
  <c r="G655" i="2"/>
  <c r="H655" i="2"/>
  <c r="F656" i="2"/>
  <c r="G656" i="2"/>
  <c r="H656" i="2"/>
  <c r="F658" i="2"/>
  <c r="F657" i="2" s="1"/>
  <c r="G658" i="2"/>
  <c r="G657" i="2" s="1"/>
  <c r="H658" i="2"/>
  <c r="H657" i="2" s="1"/>
  <c r="F661" i="2"/>
  <c r="G661" i="2"/>
  <c r="H661" i="2"/>
  <c r="F662" i="2"/>
  <c r="G662" i="2"/>
  <c r="H662" i="2"/>
  <c r="F664" i="2"/>
  <c r="G664" i="2"/>
  <c r="H664" i="2"/>
  <c r="F665" i="2"/>
  <c r="G665" i="2"/>
  <c r="H665" i="2"/>
  <c r="F667" i="2"/>
  <c r="G667" i="2"/>
  <c r="H667" i="2"/>
  <c r="F668" i="2"/>
  <c r="G668" i="2"/>
  <c r="H668" i="2"/>
  <c r="G653" i="2"/>
  <c r="G652" i="2" s="1"/>
  <c r="H653" i="2"/>
  <c r="H652" i="2" s="1"/>
  <c r="F653" i="2"/>
  <c r="F652" i="2" s="1"/>
  <c r="F726" i="2"/>
  <c r="G726" i="2"/>
  <c r="H726" i="2"/>
  <c r="F727" i="2"/>
  <c r="G727" i="2"/>
  <c r="H727" i="2"/>
  <c r="G817" i="2"/>
  <c r="G815" i="2"/>
  <c r="H779" i="2"/>
  <c r="G779" i="2"/>
  <c r="H772" i="2"/>
  <c r="G772" i="2"/>
  <c r="H769" i="2"/>
  <c r="G769" i="2"/>
  <c r="F769" i="2"/>
  <c r="H757" i="2"/>
  <c r="G757" i="2"/>
  <c r="H749" i="2"/>
  <c r="G749" i="2"/>
  <c r="H746" i="2"/>
  <c r="G746" i="2"/>
  <c r="F746" i="2"/>
  <c r="H739" i="2"/>
  <c r="H738" i="2" s="1"/>
  <c r="G739" i="2"/>
  <c r="G738" i="2" s="1"/>
  <c r="F739" i="2"/>
  <c r="F738" i="2" s="1"/>
  <c r="H735" i="2"/>
  <c r="H734" i="2" s="1"/>
  <c r="G735" i="2"/>
  <c r="G734" i="2" s="1"/>
  <c r="F735" i="2"/>
  <c r="F734" i="2" s="1"/>
  <c r="H732" i="2"/>
  <c r="G732" i="2"/>
  <c r="F732" i="2"/>
  <c r="H728" i="2"/>
  <c r="G728" i="2"/>
  <c r="F728" i="2"/>
  <c r="G671" i="2"/>
  <c r="G670" i="2" s="1"/>
  <c r="G669" i="2" s="1"/>
  <c r="H671" i="2"/>
  <c r="H670" i="2" s="1"/>
  <c r="H669" i="2" s="1"/>
  <c r="F671" i="2"/>
  <c r="F670" i="2" s="1"/>
  <c r="F669" i="2" s="1"/>
  <c r="F757" i="2"/>
  <c r="I953" i="1"/>
  <c r="H753" i="2" s="1"/>
  <c r="H953" i="1"/>
  <c r="G753" i="2" s="1"/>
  <c r="F753" i="2"/>
  <c r="F749" i="2"/>
  <c r="I965" i="1"/>
  <c r="H817" i="2" s="1"/>
  <c r="H963" i="1"/>
  <c r="H962" i="1" s="1"/>
  <c r="I960" i="1"/>
  <c r="I959" i="1" s="1"/>
  <c r="H960" i="1"/>
  <c r="H959" i="1" s="1"/>
  <c r="I956" i="1"/>
  <c r="I955" i="1" s="1"/>
  <c r="H956" i="1"/>
  <c r="H955" i="1" s="1"/>
  <c r="F577" i="2"/>
  <c r="F576" i="2" s="1"/>
  <c r="F580" i="2"/>
  <c r="F578" i="2" s="1"/>
  <c r="F582" i="2"/>
  <c r="F581" i="2" s="1"/>
  <c r="F584" i="2"/>
  <c r="F583" i="2" s="1"/>
  <c r="F587" i="2"/>
  <c r="F585" i="2" s="1"/>
  <c r="F589" i="2"/>
  <c r="F588" i="2" s="1"/>
  <c r="F591" i="2"/>
  <c r="F590" i="2" s="1"/>
  <c r="F594" i="2"/>
  <c r="F592" i="2" s="1"/>
  <c r="F596" i="2"/>
  <c r="F595" i="2" s="1"/>
  <c r="G599" i="2"/>
  <c r="G598" i="2" s="1"/>
  <c r="H599" i="2"/>
  <c r="H598" i="2" s="1"/>
  <c r="I899" i="1"/>
  <c r="I898" i="1" s="1"/>
  <c r="H899" i="1"/>
  <c r="H898" i="1" s="1"/>
  <c r="G899" i="1"/>
  <c r="G898" i="1" s="1"/>
  <c r="G897" i="1"/>
  <c r="G896" i="1" s="1"/>
  <c r="I896" i="1"/>
  <c r="H896" i="1"/>
  <c r="H610" i="2"/>
  <c r="H609" i="2" s="1"/>
  <c r="F610" i="2"/>
  <c r="F609" i="2" s="1"/>
  <c r="G608" i="2"/>
  <c r="G607" i="2" s="1"/>
  <c r="F608" i="2"/>
  <c r="F607" i="2" s="1"/>
  <c r="H605" i="2"/>
  <c r="H604" i="2" s="1"/>
  <c r="H603" i="2" s="1"/>
  <c r="F605" i="2"/>
  <c r="F604" i="2" s="1"/>
  <c r="F603" i="2" s="1"/>
  <c r="G884" i="1"/>
  <c r="G886" i="1"/>
  <c r="G891" i="1"/>
  <c r="G904" i="1"/>
  <c r="G907" i="1"/>
  <c r="G910" i="1"/>
  <c r="G912" i="1"/>
  <c r="G921" i="1"/>
  <c r="G920" i="1" s="1"/>
  <c r="G924" i="1"/>
  <c r="G923" i="1" s="1"/>
  <c r="H887" i="1"/>
  <c r="H886" i="1" s="1"/>
  <c r="I886" i="1"/>
  <c r="I885" i="1"/>
  <c r="H608" i="2" s="1"/>
  <c r="H607" i="2" s="1"/>
  <c r="H884" i="1"/>
  <c r="G862" i="1"/>
  <c r="G867" i="1"/>
  <c r="G869" i="1"/>
  <c r="G871" i="1"/>
  <c r="G873" i="1"/>
  <c r="G878" i="1"/>
  <c r="G881" i="1"/>
  <c r="G880" i="1" s="1"/>
  <c r="H882" i="1"/>
  <c r="H881" i="1" s="1"/>
  <c r="H880" i="1" s="1"/>
  <c r="I881" i="1"/>
  <c r="I880" i="1" s="1"/>
  <c r="H716" i="2" l="1"/>
  <c r="G716" i="2"/>
  <c r="F716" i="2"/>
  <c r="H895" i="1"/>
  <c r="F713" i="2"/>
  <c r="H1183" i="1"/>
  <c r="G737" i="2"/>
  <c r="G736" i="2" s="1"/>
  <c r="G1176" i="1"/>
  <c r="H1176" i="1"/>
  <c r="H1175" i="1" s="1"/>
  <c r="H1174" i="1" s="1"/>
  <c r="I1176" i="1"/>
  <c r="F737" i="2"/>
  <c r="F736" i="2" s="1"/>
  <c r="H737" i="2"/>
  <c r="H736" i="2" s="1"/>
  <c r="H713" i="2"/>
  <c r="G713" i="2"/>
  <c r="G805" i="2"/>
  <c r="G802" i="2"/>
  <c r="H805" i="2"/>
  <c r="H802" i="2"/>
  <c r="H795" i="2"/>
  <c r="G795" i="2"/>
  <c r="G660" i="2"/>
  <c r="F654" i="2"/>
  <c r="F646" i="2" s="1"/>
  <c r="F794" i="2"/>
  <c r="F745" i="2"/>
  <c r="F744" i="2" s="1"/>
  <c r="G745" i="2"/>
  <c r="G744" i="2" s="1"/>
  <c r="H745" i="2"/>
  <c r="H744" i="2" s="1"/>
  <c r="G663" i="2"/>
  <c r="H654" i="2"/>
  <c r="H646" i="2" s="1"/>
  <c r="F785" i="2"/>
  <c r="G731" i="2"/>
  <c r="H666" i="2"/>
  <c r="F663" i="2"/>
  <c r="H660" i="2"/>
  <c r="G654" i="2"/>
  <c r="G646" i="2" s="1"/>
  <c r="H785" i="2"/>
  <c r="G666" i="2"/>
  <c r="F666" i="2"/>
  <c r="H663" i="2"/>
  <c r="F660" i="2"/>
  <c r="G787" i="2"/>
  <c r="G785" i="2" s="1"/>
  <c r="F688" i="2"/>
  <c r="H688" i="2"/>
  <c r="G688" i="2"/>
  <c r="I1183" i="1"/>
  <c r="G1183" i="1"/>
  <c r="G685" i="2"/>
  <c r="H685" i="2"/>
  <c r="F685" i="2"/>
  <c r="F674" i="2"/>
  <c r="F673" i="2" s="1"/>
  <c r="F672" i="2" s="1"/>
  <c r="H790" i="2"/>
  <c r="H674" i="2"/>
  <c r="H673" i="2" s="1"/>
  <c r="H672" i="2" s="1"/>
  <c r="G674" i="2"/>
  <c r="G673" i="2" s="1"/>
  <c r="G672" i="2" s="1"/>
  <c r="F790" i="2"/>
  <c r="I963" i="1"/>
  <c r="I962" i="1" s="1"/>
  <c r="G790" i="2"/>
  <c r="F643" i="2"/>
  <c r="F642" i="2" s="1"/>
  <c r="G643" i="2"/>
  <c r="G642" i="2" s="1"/>
  <c r="H643" i="2"/>
  <c r="H642" i="2" s="1"/>
  <c r="H775" i="2"/>
  <c r="H774" i="2" s="1"/>
  <c r="H731" i="2"/>
  <c r="G775" i="2"/>
  <c r="G774" i="2" s="1"/>
  <c r="F775" i="2"/>
  <c r="F774" i="2" s="1"/>
  <c r="G692" i="2"/>
  <c r="H692" i="2"/>
  <c r="H768" i="2"/>
  <c r="H767" i="2" s="1"/>
  <c r="F772" i="2"/>
  <c r="F768" i="2" s="1"/>
  <c r="F767" i="2" s="1"/>
  <c r="G814" i="2"/>
  <c r="G813" i="2" s="1"/>
  <c r="G768" i="2"/>
  <c r="G767" i="2" s="1"/>
  <c r="F731" i="2"/>
  <c r="H815" i="2"/>
  <c r="H814" i="2" s="1"/>
  <c r="H813" i="2" s="1"/>
  <c r="F725" i="2"/>
  <c r="H725" i="2"/>
  <c r="G725" i="2"/>
  <c r="H883" i="1"/>
  <c r="G883" i="1"/>
  <c r="F601" i="2"/>
  <c r="F600" i="2" s="1"/>
  <c r="F599" i="2"/>
  <c r="F598" i="2" s="1"/>
  <c r="H601" i="2"/>
  <c r="H600" i="2" s="1"/>
  <c r="H597" i="2" s="1"/>
  <c r="G601" i="2"/>
  <c r="G600" i="2" s="1"/>
  <c r="G597" i="2" s="1"/>
  <c r="F575" i="2"/>
  <c r="G903" i="1"/>
  <c r="G902" i="1" s="1"/>
  <c r="G901" i="1" s="1"/>
  <c r="G900" i="1" s="1"/>
  <c r="I895" i="1"/>
  <c r="G919" i="1"/>
  <c r="G918" i="1" s="1"/>
  <c r="G610" i="2"/>
  <c r="G609" i="2" s="1"/>
  <c r="G606" i="2" s="1"/>
  <c r="G895" i="1"/>
  <c r="G890" i="1" s="1"/>
  <c r="G889" i="1" s="1"/>
  <c r="G888" i="1" s="1"/>
  <c r="G605" i="2"/>
  <c r="G604" i="2" s="1"/>
  <c r="G603" i="2" s="1"/>
  <c r="I884" i="1"/>
  <c r="I883" i="1" s="1"/>
  <c r="F606" i="2"/>
  <c r="H606" i="2"/>
  <c r="G861" i="1"/>
  <c r="F784" i="2" l="1"/>
  <c r="G784" i="2"/>
  <c r="G1175" i="1"/>
  <c r="G1174" i="1" s="1"/>
  <c r="H784" i="2"/>
  <c r="I1175" i="1"/>
  <c r="I1174" i="1" s="1"/>
  <c r="G794" i="2"/>
  <c r="H682" i="2"/>
  <c r="G682" i="2"/>
  <c r="G860" i="1"/>
  <c r="G724" i="2"/>
  <c r="F659" i="2"/>
  <c r="G659" i="2"/>
  <c r="G641" i="2" s="1"/>
  <c r="H794" i="2"/>
  <c r="H724" i="2"/>
  <c r="F724" i="2"/>
  <c r="H659" i="2"/>
  <c r="F695" i="2"/>
  <c r="F692" i="2" s="1"/>
  <c r="F682" i="2" s="1"/>
  <c r="F597" i="2"/>
  <c r="F574" i="2" s="1"/>
  <c r="F641" i="2" l="1"/>
  <c r="G743" i="2"/>
  <c r="G681" i="2"/>
  <c r="H743" i="2"/>
  <c r="H641" i="2"/>
  <c r="F681" i="2"/>
  <c r="H681" i="2"/>
  <c r="G640" i="2" l="1"/>
  <c r="H640" i="2"/>
  <c r="F743" i="2" l="1"/>
  <c r="F640" i="2" l="1"/>
  <c r="F881" i="2" l="1"/>
  <c r="F880" i="2" s="1"/>
  <c r="G830" i="2" l="1"/>
  <c r="G829" i="2" s="1"/>
  <c r="G828" i="2"/>
  <c r="G827" i="2" s="1"/>
  <c r="H828" i="2"/>
  <c r="H827" i="2" s="1"/>
  <c r="G826" i="2" l="1"/>
  <c r="G825" i="2" s="1"/>
  <c r="H830" i="2" l="1"/>
  <c r="H829" i="2" s="1"/>
  <c r="H826" i="2" s="1"/>
  <c r="H825" i="2" s="1"/>
  <c r="H1255" i="1"/>
  <c r="G1255" i="1"/>
  <c r="G1254" i="1"/>
  <c r="F828" i="2" s="1"/>
  <c r="F827" i="2" s="1"/>
  <c r="F826" i="2" s="1"/>
  <c r="F825" i="2" s="1"/>
  <c r="F824" i="2" s="1"/>
  <c r="I1253" i="1"/>
  <c r="H1253" i="1"/>
  <c r="G1259" i="1"/>
  <c r="G1258" i="1" s="1"/>
  <c r="G1257" i="1" s="1"/>
  <c r="G1263" i="1"/>
  <c r="G1262" i="1" s="1"/>
  <c r="G1269" i="1"/>
  <c r="G1268" i="1" s="1"/>
  <c r="G1273" i="1"/>
  <c r="G1272" i="1" s="1"/>
  <c r="G1279" i="1"/>
  <c r="G1282" i="1"/>
  <c r="G1285" i="1"/>
  <c r="G1288" i="1"/>
  <c r="G1287" i="1" s="1"/>
  <c r="G1293" i="1"/>
  <c r="G1292" i="1" s="1"/>
  <c r="H1252" i="1" l="1"/>
  <c r="H1251" i="1" s="1"/>
  <c r="G1278" i="1"/>
  <c r="G1261" i="1"/>
  <c r="G1253" i="1"/>
  <c r="G1252" i="1" s="1"/>
  <c r="G1251" i="1" s="1"/>
  <c r="I1255" i="1"/>
  <c r="I1252" i="1" s="1"/>
  <c r="I1251" i="1" s="1"/>
  <c r="G1277" i="1" l="1"/>
  <c r="G1276" i="1" s="1"/>
  <c r="G1275" i="1" s="1"/>
  <c r="G1250" i="1"/>
  <c r="F536" i="2"/>
  <c r="G536" i="2"/>
  <c r="H536" i="2"/>
  <c r="F537" i="2"/>
  <c r="G537" i="2"/>
  <c r="H537" i="2"/>
  <c r="F497" i="2" l="1"/>
  <c r="G159" i="2"/>
  <c r="H159" i="2"/>
  <c r="F159" i="2"/>
  <c r="I353" i="1"/>
  <c r="I352" i="1" s="1"/>
  <c r="I348" i="1" s="1"/>
  <c r="H353" i="1"/>
  <c r="H352" i="1" s="1"/>
  <c r="H348" i="1" s="1"/>
  <c r="G353" i="1"/>
  <c r="G352" i="1" s="1"/>
  <c r="G257" i="2" l="1"/>
  <c r="G256" i="2" s="1"/>
  <c r="G255" i="2" s="1"/>
  <c r="G254" i="2" s="1"/>
  <c r="H257" i="2"/>
  <c r="H256" i="2" s="1"/>
  <c r="H255" i="2" s="1"/>
  <c r="H254" i="2" s="1"/>
  <c r="F257" i="2"/>
  <c r="F256" i="2" s="1"/>
  <c r="F255" i="2" s="1"/>
  <c r="F254" i="2" s="1"/>
  <c r="I370" i="1" l="1"/>
  <c r="I369" i="1" s="1"/>
  <c r="I368" i="1" s="1"/>
  <c r="H370" i="1"/>
  <c r="H369" i="1" s="1"/>
  <c r="H368" i="1" s="1"/>
  <c r="G370" i="1"/>
  <c r="G369" i="1" s="1"/>
  <c r="G368" i="1" s="1"/>
  <c r="G226" i="1" l="1"/>
  <c r="G100" i="1"/>
  <c r="G191" i="2" l="1"/>
  <c r="H191" i="2"/>
  <c r="F191" i="2"/>
  <c r="I360" i="1"/>
  <c r="I359" i="1" s="1"/>
  <c r="H360" i="1"/>
  <c r="H359" i="1" s="1"/>
  <c r="G360" i="1"/>
  <c r="G359" i="1" s="1"/>
  <c r="G156" i="2"/>
  <c r="G155" i="2" s="1"/>
  <c r="G154" i="2" s="1"/>
  <c r="H156" i="2"/>
  <c r="H155" i="2" s="1"/>
  <c r="H154" i="2" s="1"/>
  <c r="G351" i="1" l="1"/>
  <c r="G350" i="1" l="1"/>
  <c r="G349" i="1" s="1"/>
  <c r="G348" i="1" s="1"/>
  <c r="F156" i="2"/>
  <c r="F155" i="2" s="1"/>
  <c r="F154" i="2" s="1"/>
  <c r="G309" i="2"/>
  <c r="G308" i="2" s="1"/>
  <c r="H309" i="2"/>
  <c r="H308" i="2" s="1"/>
  <c r="F309" i="2"/>
  <c r="F308" i="2" s="1"/>
  <c r="H441" i="1" l="1"/>
  <c r="I441" i="1"/>
  <c r="G441" i="1"/>
  <c r="G57" i="2" l="1"/>
  <c r="G56" i="2" s="1"/>
  <c r="H57" i="2"/>
  <c r="H56" i="2" s="1"/>
  <c r="F57" i="2"/>
  <c r="F56" i="2" s="1"/>
  <c r="H286" i="1"/>
  <c r="H285" i="1" s="1"/>
  <c r="H284" i="1" s="1"/>
  <c r="H283" i="1" s="1"/>
  <c r="I286" i="1"/>
  <c r="I285" i="1" s="1"/>
  <c r="I284" i="1" s="1"/>
  <c r="I283" i="1" s="1"/>
  <c r="G286" i="1"/>
  <c r="G285" i="1" s="1"/>
  <c r="G284" i="1" s="1"/>
  <c r="G283" i="1" s="1"/>
  <c r="I581" i="1" l="1"/>
  <c r="H581" i="1"/>
  <c r="G908" i="2" l="1"/>
  <c r="H908" i="2"/>
  <c r="G909" i="2"/>
  <c r="H909" i="2"/>
  <c r="G910" i="2"/>
  <c r="H910" i="2"/>
  <c r="H907" i="2" l="1"/>
  <c r="G907" i="2"/>
  <c r="H291" i="1" l="1"/>
  <c r="H290" i="1" s="1"/>
  <c r="I291" i="1"/>
  <c r="I290" i="1" s="1"/>
  <c r="G291" i="1"/>
  <c r="G290" i="1" s="1"/>
  <c r="F879" i="2" l="1"/>
  <c r="F878" i="2" s="1"/>
  <c r="F883" i="2" l="1"/>
  <c r="F882" i="2" s="1"/>
  <c r="F877" i="2" s="1"/>
  <c r="H85" i="1" l="1"/>
  <c r="G870" i="2" l="1"/>
  <c r="H870" i="2"/>
  <c r="G873" i="2"/>
  <c r="H873" i="2"/>
  <c r="H1273" i="1"/>
  <c r="I1273" i="1"/>
  <c r="G194" i="2" l="1"/>
  <c r="H194" i="2"/>
  <c r="H193" i="2" s="1"/>
  <c r="H192" i="2" s="1"/>
  <c r="F194" i="2"/>
  <c r="F193" i="2" s="1"/>
  <c r="F192" i="2" s="1"/>
  <c r="G71" i="2"/>
  <c r="H71" i="2"/>
  <c r="F71" i="2"/>
  <c r="G72" i="2"/>
  <c r="H72" i="2"/>
  <c r="F72" i="2"/>
  <c r="H128" i="1"/>
  <c r="H127" i="1" s="1"/>
  <c r="I128" i="1"/>
  <c r="I127" i="1" s="1"/>
  <c r="G128" i="1"/>
  <c r="G127" i="1" s="1"/>
  <c r="G193" i="2" l="1"/>
  <c r="G192" i="2" s="1"/>
  <c r="H201" i="1"/>
  <c r="I201" i="1"/>
  <c r="G201" i="1"/>
  <c r="H460" i="2" l="1"/>
  <c r="H781" i="1"/>
  <c r="I781" i="1"/>
  <c r="G781" i="1"/>
  <c r="G460" i="2"/>
  <c r="F460" i="2"/>
  <c r="G299" i="2" l="1"/>
  <c r="G298" i="2" s="1"/>
  <c r="H299" i="2"/>
  <c r="H298" i="2" s="1"/>
  <c r="F299" i="2"/>
  <c r="F298" i="2" s="1"/>
  <c r="H436" i="1"/>
  <c r="H435" i="1" s="1"/>
  <c r="H434" i="1" s="1"/>
  <c r="H433" i="1" s="1"/>
  <c r="I436" i="1"/>
  <c r="I435" i="1" s="1"/>
  <c r="I434" i="1" s="1"/>
  <c r="I433" i="1" s="1"/>
  <c r="G436" i="1"/>
  <c r="G435" i="1" s="1"/>
  <c r="G434" i="1" s="1"/>
  <c r="G433" i="1" s="1"/>
  <c r="G292" i="2"/>
  <c r="G291" i="2" s="1"/>
  <c r="H292" i="2"/>
  <c r="H291" i="2" s="1"/>
  <c r="F292" i="2"/>
  <c r="F291" i="2" s="1"/>
  <c r="G846" i="1" l="1"/>
  <c r="G635" i="2"/>
  <c r="H635" i="2"/>
  <c r="F635" i="2"/>
  <c r="H839" i="1"/>
  <c r="I839" i="1"/>
  <c r="G839" i="1"/>
  <c r="G316" i="2" l="1"/>
  <c r="H316" i="2"/>
  <c r="F316" i="2"/>
  <c r="I447" i="1"/>
  <c r="I446" i="1" s="1"/>
  <c r="I445" i="1" s="1"/>
  <c r="H447" i="1"/>
  <c r="H446" i="1" s="1"/>
  <c r="H445" i="1" s="1"/>
  <c r="G447" i="1"/>
  <c r="G446" i="1" s="1"/>
  <c r="G445" i="1" s="1"/>
  <c r="H626" i="2" l="1"/>
  <c r="H625" i="2" s="1"/>
  <c r="G626" i="2"/>
  <c r="G625" i="2" s="1"/>
  <c r="F626" i="2"/>
  <c r="F625" i="2" s="1"/>
  <c r="H629" i="2"/>
  <c r="G629" i="2"/>
  <c r="F629" i="2"/>
  <c r="H628" i="2"/>
  <c r="G628" i="2"/>
  <c r="F628" i="2"/>
  <c r="H624" i="2"/>
  <c r="G624" i="2"/>
  <c r="F624" i="2"/>
  <c r="H623" i="2"/>
  <c r="G623" i="2"/>
  <c r="F623" i="2"/>
  <c r="F621" i="2"/>
  <c r="G621" i="2"/>
  <c r="H621" i="2"/>
  <c r="G620" i="2"/>
  <c r="H620" i="2"/>
  <c r="F620" i="2"/>
  <c r="G587" i="2"/>
  <c r="G585" i="2" s="1"/>
  <c r="H587" i="2"/>
  <c r="H585" i="2" s="1"/>
  <c r="H596" i="2"/>
  <c r="H595" i="2" s="1"/>
  <c r="G596" i="2"/>
  <c r="G595" i="2" s="1"/>
  <c r="H594" i="2"/>
  <c r="H592" i="2" s="1"/>
  <c r="G594" i="2"/>
  <c r="G592" i="2" s="1"/>
  <c r="H591" i="2"/>
  <c r="H590" i="2" s="1"/>
  <c r="G591" i="2"/>
  <c r="G590" i="2" s="1"/>
  <c r="H589" i="2"/>
  <c r="H588" i="2" s="1"/>
  <c r="G589" i="2"/>
  <c r="G588" i="2" s="1"/>
  <c r="H584" i="2"/>
  <c r="H583" i="2" s="1"/>
  <c r="G584" i="2"/>
  <c r="G583" i="2" s="1"/>
  <c r="H582" i="2"/>
  <c r="H581" i="2" s="1"/>
  <c r="G582" i="2"/>
  <c r="G581" i="2" s="1"/>
  <c r="H580" i="2"/>
  <c r="H578" i="2" s="1"/>
  <c r="G580" i="2"/>
  <c r="G578" i="2" s="1"/>
  <c r="G577" i="2"/>
  <c r="G576" i="2" s="1"/>
  <c r="H577" i="2"/>
  <c r="H576" i="2" s="1"/>
  <c r="G480" i="2"/>
  <c r="G479" i="2" s="1"/>
  <c r="H480" i="2"/>
  <c r="H479" i="2" s="1"/>
  <c r="F480" i="2"/>
  <c r="F479" i="2" s="1"/>
  <c r="H622" i="2" l="1"/>
  <c r="F627" i="2"/>
  <c r="G627" i="2"/>
  <c r="H619" i="2"/>
  <c r="F622" i="2"/>
  <c r="G622" i="2"/>
  <c r="H627" i="2"/>
  <c r="F619" i="2"/>
  <c r="G619" i="2"/>
  <c r="G575" i="2"/>
  <c r="G574" i="2" s="1"/>
  <c r="H575" i="2"/>
  <c r="H574" i="2" s="1"/>
  <c r="G904" i="2"/>
  <c r="H904" i="2"/>
  <c r="I27" i="1"/>
  <c r="I25" i="1"/>
  <c r="I22" i="1"/>
  <c r="I18" i="1"/>
  <c r="H27" i="1"/>
  <c r="H25" i="1"/>
  <c r="H22" i="1"/>
  <c r="H18" i="1"/>
  <c r="H618" i="2" l="1"/>
  <c r="G618" i="2"/>
  <c r="F618" i="2"/>
  <c r="H21" i="1"/>
  <c r="H20" i="1" s="1"/>
  <c r="I21" i="1"/>
  <c r="I20" i="1" s="1"/>
  <c r="F120" i="2" l="1"/>
  <c r="G120" i="2"/>
  <c r="H120" i="2"/>
  <c r="H138" i="1"/>
  <c r="I138" i="1"/>
  <c r="G138" i="1"/>
  <c r="G265" i="2" l="1"/>
  <c r="H265" i="2"/>
  <c r="F265" i="2"/>
  <c r="I428" i="1"/>
  <c r="I427" i="1" s="1"/>
  <c r="H428" i="1"/>
  <c r="H427" i="1" s="1"/>
  <c r="G428" i="1"/>
  <c r="G427" i="1" s="1"/>
  <c r="G153" i="2" l="1"/>
  <c r="G152" i="2" s="1"/>
  <c r="G151" i="2" s="1"/>
  <c r="H153" i="2"/>
  <c r="H152" i="2" s="1"/>
  <c r="H151" i="2" s="1"/>
  <c r="F158" i="2"/>
  <c r="F157" i="2" s="1"/>
  <c r="F162" i="2"/>
  <c r="F161" i="2" s="1"/>
  <c r="F160" i="2" s="1"/>
  <c r="F168" i="2"/>
  <c r="F167" i="2" s="1"/>
  <c r="F166" i="2" s="1"/>
  <c r="F172" i="2"/>
  <c r="F173" i="2"/>
  <c r="F174" i="2"/>
  <c r="F178" i="2"/>
  <c r="F179" i="2"/>
  <c r="F182" i="2"/>
  <c r="F183" i="2"/>
  <c r="F186" i="2"/>
  <c r="F187" i="2"/>
  <c r="F188" i="2"/>
  <c r="F199" i="2"/>
  <c r="F198" i="2" s="1"/>
  <c r="F197" i="2" s="1"/>
  <c r="F196" i="2" s="1"/>
  <c r="F195" i="2" s="1"/>
  <c r="F204" i="2"/>
  <c r="F203" i="2" s="1"/>
  <c r="F202" i="2" s="1"/>
  <c r="F201" i="2" s="1"/>
  <c r="F200" i="2" s="1"/>
  <c r="F209" i="2"/>
  <c r="F208" i="2" s="1"/>
  <c r="F207" i="2" s="1"/>
  <c r="F212" i="2"/>
  <c r="F211" i="2" s="1"/>
  <c r="F210" i="2" s="1"/>
  <c r="F217" i="2"/>
  <c r="F216" i="2" s="1"/>
  <c r="F215" i="2" s="1"/>
  <c r="F220" i="2"/>
  <c r="F219" i="2" s="1"/>
  <c r="F218" i="2" s="1"/>
  <c r="F225" i="2"/>
  <c r="F224" i="2" s="1"/>
  <c r="F223" i="2" s="1"/>
  <c r="F222" i="2" s="1"/>
  <c r="F229" i="2"/>
  <c r="F228" i="2" s="1"/>
  <c r="F227" i="2" s="1"/>
  <c r="F226" i="2" s="1"/>
  <c r="F234" i="2"/>
  <c r="F233" i="2" s="1"/>
  <c r="F232" i="2" s="1"/>
  <c r="F231" i="2" s="1"/>
  <c r="F240" i="2"/>
  <c r="F239" i="2" s="1"/>
  <c r="F238" i="2"/>
  <c r="F237" i="2" s="1"/>
  <c r="F243" i="2"/>
  <c r="F242" i="2" s="1"/>
  <c r="F241" i="2" s="1"/>
  <c r="F248" i="2"/>
  <c r="F247" i="2" s="1"/>
  <c r="F250" i="2"/>
  <c r="F249" i="2" s="1"/>
  <c r="F252" i="2"/>
  <c r="F251" i="2" s="1"/>
  <c r="F261" i="2"/>
  <c r="F260" i="2" s="1"/>
  <c r="F259" i="2" s="1"/>
  <c r="F264" i="2"/>
  <c r="F263" i="2" s="1"/>
  <c r="F268" i="2"/>
  <c r="F267" i="2" s="1"/>
  <c r="F266" i="2" s="1"/>
  <c r="F271" i="2"/>
  <c r="F270" i="2" s="1"/>
  <c r="F269" i="2" s="1"/>
  <c r="F275" i="2"/>
  <c r="F280" i="2"/>
  <c r="F279" i="2" s="1"/>
  <c r="F278" i="2" s="1"/>
  <c r="F283" i="2"/>
  <c r="F282" i="2" s="1"/>
  <c r="F281" i="2" s="1"/>
  <c r="F286" i="2"/>
  <c r="F285" i="2" s="1"/>
  <c r="F288" i="2"/>
  <c r="F287" i="2" s="1"/>
  <c r="F294" i="2"/>
  <c r="F293" i="2" s="1"/>
  <c r="F296" i="2"/>
  <c r="F295" i="2" s="1"/>
  <c r="F301" i="2"/>
  <c r="F300" i="2" s="1"/>
  <c r="F297" i="2" s="1"/>
  <c r="F304" i="2"/>
  <c r="F303" i="2" s="1"/>
  <c r="F302" i="2" s="1"/>
  <c r="F311" i="2"/>
  <c r="F312" i="2"/>
  <c r="F317" i="2"/>
  <c r="F321" i="2"/>
  <c r="F320" i="2" s="1"/>
  <c r="F323" i="2"/>
  <c r="F324" i="2"/>
  <c r="F325" i="2"/>
  <c r="F330" i="2"/>
  <c r="F329" i="2" s="1"/>
  <c r="F399" i="2"/>
  <c r="F398" i="2" s="1"/>
  <c r="F397" i="2" s="1"/>
  <c r="F402" i="2"/>
  <c r="F401" i="2" s="1"/>
  <c r="F400" i="2" s="1"/>
  <c r="F405" i="2"/>
  <c r="F404" i="2" s="1"/>
  <c r="F403" i="2" s="1"/>
  <c r="F408" i="2"/>
  <c r="F409" i="2"/>
  <c r="F410" i="2"/>
  <c r="F414" i="2"/>
  <c r="F413" i="2" s="1"/>
  <c r="F412" i="2" s="1"/>
  <c r="F418" i="2"/>
  <c r="F417" i="2" s="1"/>
  <c r="F416" i="2" s="1"/>
  <c r="F424" i="2"/>
  <c r="F425" i="2"/>
  <c r="F427" i="2"/>
  <c r="F428" i="2"/>
  <c r="F430" i="2"/>
  <c r="F429" i="2" s="1"/>
  <c r="F432" i="2"/>
  <c r="F433" i="2"/>
  <c r="F438" i="2"/>
  <c r="F439" i="2"/>
  <c r="F441" i="2"/>
  <c r="F443" i="2"/>
  <c r="F445" i="2"/>
  <c r="F446" i="2"/>
  <c r="F448" i="2"/>
  <c r="F449" i="2"/>
  <c r="F451" i="2"/>
  <c r="F453" i="2"/>
  <c r="F454" i="2"/>
  <c r="F456" i="2"/>
  <c r="F455" i="2" s="1"/>
  <c r="F458" i="2"/>
  <c r="F457" i="2" s="1"/>
  <c r="F461" i="2"/>
  <c r="F459" i="2" s="1"/>
  <c r="F463" i="2"/>
  <c r="F464" i="2"/>
  <c r="F466" i="2"/>
  <c r="F467" i="2"/>
  <c r="F469" i="2"/>
  <c r="F472" i="2"/>
  <c r="F473" i="2"/>
  <c r="F474" i="2"/>
  <c r="F475" i="2"/>
  <c r="F476" i="2"/>
  <c r="F477" i="2"/>
  <c r="F478" i="2"/>
  <c r="F486" i="2"/>
  <c r="F487" i="2"/>
  <c r="F489" i="2"/>
  <c r="F490" i="2"/>
  <c r="F493" i="2"/>
  <c r="F494" i="2"/>
  <c r="F498" i="2"/>
  <c r="F500" i="2"/>
  <c r="F501" i="2"/>
  <c r="F503" i="2"/>
  <c r="F504" i="2"/>
  <c r="F506" i="2"/>
  <c r="F507" i="2"/>
  <c r="F509" i="2"/>
  <c r="F510" i="2"/>
  <c r="F512" i="2"/>
  <c r="F513" i="2"/>
  <c r="F515" i="2"/>
  <c r="F516" i="2"/>
  <c r="F518" i="2"/>
  <c r="F519" i="2"/>
  <c r="F520" i="2"/>
  <c r="F521" i="2"/>
  <c r="F522" i="2"/>
  <c r="F523" i="2"/>
  <c r="F524" i="2"/>
  <c r="F525" i="2"/>
  <c r="F527" i="2"/>
  <c r="F528" i="2"/>
  <c r="F530" i="2"/>
  <c r="F531" i="2"/>
  <c r="F533" i="2"/>
  <c r="F534" i="2"/>
  <c r="F539" i="2"/>
  <c r="F540" i="2"/>
  <c r="F541" i="2"/>
  <c r="F559" i="2"/>
  <c r="F542" i="2"/>
  <c r="F560" i="2" s="1"/>
  <c r="F544" i="2"/>
  <c r="F546" i="2"/>
  <c r="F548" i="2"/>
  <c r="F550" i="2"/>
  <c r="F552" i="2"/>
  <c r="F554" i="2"/>
  <c r="F556" i="2"/>
  <c r="F557" i="2"/>
  <c r="F563" i="2"/>
  <c r="F566" i="2"/>
  <c r="F567" i="2"/>
  <c r="F572" i="2"/>
  <c r="F571" i="2" s="1"/>
  <c r="F570" i="2" s="1"/>
  <c r="F569" i="2" s="1"/>
  <c r="F568" i="2" s="1"/>
  <c r="F614" i="2"/>
  <c r="F615" i="2"/>
  <c r="F616" i="2"/>
  <c r="F617" i="2"/>
  <c r="F632" i="2"/>
  <c r="F633" i="2"/>
  <c r="F634" i="2"/>
  <c r="F638" i="2"/>
  <c r="F639" i="2"/>
  <c r="F153" i="2"/>
  <c r="F152" i="2" s="1"/>
  <c r="F151" i="2" s="1"/>
  <c r="H512" i="1"/>
  <c r="H511" i="1" s="1"/>
  <c r="H510" i="1" s="1"/>
  <c r="I512" i="1"/>
  <c r="I511" i="1" s="1"/>
  <c r="I510" i="1" s="1"/>
  <c r="G512" i="1"/>
  <c r="G511" i="1" s="1"/>
  <c r="G510" i="1" s="1"/>
  <c r="H158" i="2"/>
  <c r="H157" i="2" s="1"/>
  <c r="G158" i="2"/>
  <c r="G157" i="2" s="1"/>
  <c r="F273" i="2" l="1"/>
  <c r="F272" i="2" s="1"/>
  <c r="F262" i="2" s="1"/>
  <c r="F328" i="2"/>
  <c r="F327" i="2" s="1"/>
  <c r="F326" i="2" s="1"/>
  <c r="F150" i="2"/>
  <c r="F258" i="2"/>
  <c r="F190" i="2"/>
  <c r="F189" i="2" s="1"/>
  <c r="F214" i="2"/>
  <c r="F213" i="2" s="1"/>
  <c r="F290" i="2"/>
  <c r="F289" i="2" s="1"/>
  <c r="F631" i="2"/>
  <c r="F630" i="2" s="1"/>
  <c r="F315" i="2"/>
  <c r="F314" i="2" s="1"/>
  <c r="F313" i="2" s="1"/>
  <c r="F426" i="2"/>
  <c r="F437" i="2"/>
  <c r="F236" i="2"/>
  <c r="F235" i="2" s="1"/>
  <c r="F230" i="2" s="1"/>
  <c r="F423" i="2"/>
  <c r="F246" i="2"/>
  <c r="F245" i="2" s="1"/>
  <c r="F244" i="2" s="1"/>
  <c r="F538" i="2"/>
  <c r="F431" i="2"/>
  <c r="F177" i="2"/>
  <c r="F176" i="2" s="1"/>
  <c r="F565" i="2"/>
  <c r="F564" i="2" s="1"/>
  <c r="F181" i="2"/>
  <c r="F180" i="2" s="1"/>
  <c r="F284" i="2"/>
  <c r="F277" i="2" s="1"/>
  <c r="F185" i="2"/>
  <c r="F184" i="2" s="1"/>
  <c r="F613" i="2"/>
  <c r="F612" i="2" s="1"/>
  <c r="F471" i="2"/>
  <c r="F470" i="2" s="1"/>
  <c r="F322" i="2"/>
  <c r="F319" i="2" s="1"/>
  <c r="F318" i="2" s="1"/>
  <c r="F637" i="2"/>
  <c r="F636" i="2" s="1"/>
  <c r="F517" i="2"/>
  <c r="F407" i="2"/>
  <c r="F406" i="2" s="1"/>
  <c r="F396" i="2" s="1"/>
  <c r="F395" i="2" s="1"/>
  <c r="F310" i="2"/>
  <c r="F171" i="2"/>
  <c r="F170" i="2" s="1"/>
  <c r="F169" i="2" s="1"/>
  <c r="F221" i="2"/>
  <c r="F206" i="2"/>
  <c r="F205" i="2" s="1"/>
  <c r="F411" i="2"/>
  <c r="F253" i="2" l="1"/>
  <c r="F307" i="2"/>
  <c r="F306" i="2" s="1"/>
  <c r="F305" i="2" s="1"/>
  <c r="F611" i="2"/>
  <c r="F573" i="2" s="1"/>
  <c r="F422" i="2"/>
  <c r="F421" i="2" s="1"/>
  <c r="F420" i="2" s="1"/>
  <c r="F175" i="2"/>
  <c r="F149" i="2" s="1"/>
  <c r="F276" i="2"/>
  <c r="G134" i="2"/>
  <c r="H134" i="2"/>
  <c r="F134" i="2"/>
  <c r="G135" i="2"/>
  <c r="H135" i="2"/>
  <c r="F135" i="2"/>
  <c r="H536" i="1"/>
  <c r="H535" i="1" s="1"/>
  <c r="I536" i="1"/>
  <c r="I535" i="1" s="1"/>
  <c r="G536" i="1"/>
  <c r="G535" i="1" s="1"/>
  <c r="H410" i="2"/>
  <c r="G410" i="2"/>
  <c r="H409" i="2"/>
  <c r="G409" i="2"/>
  <c r="H408" i="2"/>
  <c r="G408" i="2"/>
  <c r="H405" i="2"/>
  <c r="H404" i="2" s="1"/>
  <c r="H403" i="2" s="1"/>
  <c r="G405" i="2"/>
  <c r="G404" i="2" s="1"/>
  <c r="G403" i="2" s="1"/>
  <c r="H402" i="2"/>
  <c r="H401" i="2" s="1"/>
  <c r="H400" i="2" s="1"/>
  <c r="G402" i="2"/>
  <c r="G401" i="2" s="1"/>
  <c r="G400" i="2" s="1"/>
  <c r="G399" i="2"/>
  <c r="G398" i="2" s="1"/>
  <c r="G397" i="2" s="1"/>
  <c r="H399" i="2"/>
  <c r="H398" i="2" s="1"/>
  <c r="H397" i="2" s="1"/>
  <c r="I504" i="1"/>
  <c r="I503" i="1" s="1"/>
  <c r="H504" i="1"/>
  <c r="H503" i="1" s="1"/>
  <c r="G504" i="1"/>
  <c r="G503" i="1" s="1"/>
  <c r="I501" i="1"/>
  <c r="I500" i="1" s="1"/>
  <c r="H501" i="1"/>
  <c r="H500" i="1" s="1"/>
  <c r="G501" i="1"/>
  <c r="G500" i="1" s="1"/>
  <c r="I498" i="1"/>
  <c r="I497" i="1" s="1"/>
  <c r="H498" i="1"/>
  <c r="H497" i="1" s="1"/>
  <c r="G498" i="1"/>
  <c r="G497" i="1" s="1"/>
  <c r="I495" i="1"/>
  <c r="I494" i="1" s="1"/>
  <c r="H495" i="1"/>
  <c r="H494" i="1" s="1"/>
  <c r="G495" i="1"/>
  <c r="G494" i="1" s="1"/>
  <c r="G133" i="2" l="1"/>
  <c r="G132" i="2" s="1"/>
  <c r="H133" i="2"/>
  <c r="H132" i="2" s="1"/>
  <c r="I493" i="1"/>
  <c r="F133" i="2"/>
  <c r="F132" i="2" s="1"/>
  <c r="H493" i="1"/>
  <c r="G407" i="2"/>
  <c r="G406" i="2" s="1"/>
  <c r="G396" i="2" s="1"/>
  <c r="H407" i="2"/>
  <c r="H406" i="2" s="1"/>
  <c r="H396" i="2" s="1"/>
  <c r="G493" i="1"/>
  <c r="H418" i="2" l="1"/>
  <c r="H417" i="2" s="1"/>
  <c r="H416" i="2" s="1"/>
  <c r="G418" i="2"/>
  <c r="G417" i="2" s="1"/>
  <c r="G416" i="2" s="1"/>
  <c r="G414" i="2"/>
  <c r="G413" i="2" s="1"/>
  <c r="G412" i="2" s="1"/>
  <c r="H414" i="2"/>
  <c r="H413" i="2" s="1"/>
  <c r="H412" i="2" s="1"/>
  <c r="G321" i="2"/>
  <c r="G320" i="2" s="1"/>
  <c r="H321" i="2"/>
  <c r="H320" i="2" s="1"/>
  <c r="I237" i="1"/>
  <c r="I236" i="1" s="1"/>
  <c r="I235" i="1" s="1"/>
  <c r="I234" i="1" s="1"/>
  <c r="H237" i="1"/>
  <c r="H236" i="1" s="1"/>
  <c r="H235" i="1" s="1"/>
  <c r="H234" i="1" s="1"/>
  <c r="G237" i="1"/>
  <c r="G236" i="1" s="1"/>
  <c r="G235" i="1" s="1"/>
  <c r="G234" i="1" s="1"/>
  <c r="G240" i="2"/>
  <c r="G239" i="2" s="1"/>
  <c r="H240" i="2"/>
  <c r="H239" i="2" s="1"/>
  <c r="I220" i="1"/>
  <c r="I219" i="1" s="1"/>
  <c r="I218" i="1" s="1"/>
  <c r="I217" i="1" s="1"/>
  <c r="H220" i="1"/>
  <c r="H219" i="1" s="1"/>
  <c r="H218" i="1" s="1"/>
  <c r="H217" i="1" s="1"/>
  <c r="G220" i="1"/>
  <c r="G219" i="1" s="1"/>
  <c r="G218" i="1" s="1"/>
  <c r="G217" i="1" s="1"/>
  <c r="H411" i="2" l="1"/>
  <c r="G411" i="2"/>
  <c r="G162" i="2" l="1"/>
  <c r="G161" i="2" s="1"/>
  <c r="G160" i="2" s="1"/>
  <c r="H162" i="2"/>
  <c r="H161" i="2" s="1"/>
  <c r="H160" i="2" s="1"/>
  <c r="H599" i="1"/>
  <c r="H598" i="1" s="1"/>
  <c r="H597" i="1" s="1"/>
  <c r="I599" i="1"/>
  <c r="I598" i="1" s="1"/>
  <c r="I597" i="1" s="1"/>
  <c r="G599" i="1"/>
  <c r="G598" i="1" s="1"/>
  <c r="G597" i="1" s="1"/>
  <c r="G603" i="1"/>
  <c r="G602" i="1" s="1"/>
  <c r="G601" i="1" s="1"/>
  <c r="H603" i="1"/>
  <c r="H602" i="1" s="1"/>
  <c r="H601" i="1" s="1"/>
  <c r="I603" i="1"/>
  <c r="I602" i="1" s="1"/>
  <c r="I601" i="1" s="1"/>
  <c r="G168" i="2"/>
  <c r="G167" i="2" s="1"/>
  <c r="G166" i="2" s="1"/>
  <c r="H168" i="2"/>
  <c r="H167" i="2" s="1"/>
  <c r="H166" i="2" s="1"/>
  <c r="H150" i="2" s="1"/>
  <c r="H211" i="1"/>
  <c r="H210" i="1" s="1"/>
  <c r="H209" i="1" s="1"/>
  <c r="I211" i="1"/>
  <c r="I210" i="1" s="1"/>
  <c r="I209" i="1" s="1"/>
  <c r="G211" i="1"/>
  <c r="G210" i="1" s="1"/>
  <c r="G209" i="1" s="1"/>
  <c r="G114" i="2"/>
  <c r="G113" i="2" s="1"/>
  <c r="G112" i="2" s="1"/>
  <c r="G111" i="2" s="1"/>
  <c r="H114" i="2"/>
  <c r="H113" i="2" s="1"/>
  <c r="H112" i="2" s="1"/>
  <c r="H111" i="2" s="1"/>
  <c r="F114" i="2"/>
  <c r="F113" i="2" s="1"/>
  <c r="F112" i="2" s="1"/>
  <c r="F111" i="2" s="1"/>
  <c r="H152" i="1"/>
  <c r="H151" i="1" s="1"/>
  <c r="H150" i="1" s="1"/>
  <c r="I152" i="1"/>
  <c r="I151" i="1" s="1"/>
  <c r="I150" i="1" s="1"/>
  <c r="G152" i="1"/>
  <c r="G151" i="1" s="1"/>
  <c r="G150" i="1" s="1"/>
  <c r="G150" i="2" l="1"/>
  <c r="G596" i="1"/>
  <c r="H596" i="1"/>
  <c r="I596" i="1"/>
  <c r="H639" i="2"/>
  <c r="G639" i="2"/>
  <c r="H638" i="2"/>
  <c r="G638" i="2"/>
  <c r="H634" i="2"/>
  <c r="G634" i="2"/>
  <c r="H633" i="2"/>
  <c r="G633" i="2"/>
  <c r="H632" i="2"/>
  <c r="G632" i="2"/>
  <c r="G615" i="2"/>
  <c r="H615" i="2"/>
  <c r="G616" i="2"/>
  <c r="H616" i="2"/>
  <c r="G617" i="2"/>
  <c r="H617" i="2"/>
  <c r="G614" i="2"/>
  <c r="H614" i="2"/>
  <c r="G566" i="2"/>
  <c r="H566" i="2"/>
  <c r="G317" i="2"/>
  <c r="H317" i="2"/>
  <c r="G324" i="2"/>
  <c r="H324" i="2"/>
  <c r="G325" i="2"/>
  <c r="H325" i="2"/>
  <c r="G312" i="2"/>
  <c r="H312" i="2"/>
  <c r="I912" i="1"/>
  <c r="H912" i="1"/>
  <c r="I910" i="1"/>
  <c r="H910" i="1"/>
  <c r="I907" i="1"/>
  <c r="H907" i="1"/>
  <c r="I904" i="1"/>
  <c r="H904" i="1"/>
  <c r="I892" i="1"/>
  <c r="I891" i="1" s="1"/>
  <c r="H892" i="1"/>
  <c r="H891" i="1" s="1"/>
  <c r="I878" i="1"/>
  <c r="H878" i="1"/>
  <c r="I875" i="1"/>
  <c r="H875" i="1"/>
  <c r="I873" i="1"/>
  <c r="H873" i="1"/>
  <c r="I871" i="1"/>
  <c r="H871" i="1"/>
  <c r="I869" i="1"/>
  <c r="H869" i="1"/>
  <c r="I867" i="1"/>
  <c r="H867" i="1"/>
  <c r="I864" i="1"/>
  <c r="H864" i="1"/>
  <c r="I862" i="1"/>
  <c r="H862" i="1"/>
  <c r="I857" i="1"/>
  <c r="I856" i="1" s="1"/>
  <c r="I855" i="1" s="1"/>
  <c r="I854" i="1" s="1"/>
  <c r="H857" i="1"/>
  <c r="H856" i="1" s="1"/>
  <c r="H855" i="1" s="1"/>
  <c r="H854" i="1" s="1"/>
  <c r="G857" i="1"/>
  <c r="G856" i="1" s="1"/>
  <c r="G855" i="1" s="1"/>
  <c r="G854" i="1" s="1"/>
  <c r="I851" i="1"/>
  <c r="I850" i="1" s="1"/>
  <c r="I849" i="1" s="1"/>
  <c r="I848" i="1" s="1"/>
  <c r="H851" i="1"/>
  <c r="H850" i="1" s="1"/>
  <c r="H849" i="1" s="1"/>
  <c r="H848" i="1" s="1"/>
  <c r="G851" i="1"/>
  <c r="G850" i="1" s="1"/>
  <c r="G849" i="1" s="1"/>
  <c r="G848" i="1" s="1"/>
  <c r="I845" i="1"/>
  <c r="I844" i="1" s="1"/>
  <c r="H845" i="1"/>
  <c r="H844" i="1" s="1"/>
  <c r="G845" i="1"/>
  <c r="G844" i="1" s="1"/>
  <c r="I838" i="1"/>
  <c r="H838" i="1"/>
  <c r="G838" i="1"/>
  <c r="I833" i="1"/>
  <c r="I832" i="1" s="1"/>
  <c r="H833" i="1"/>
  <c r="H832" i="1" s="1"/>
  <c r="G833" i="1"/>
  <c r="G832" i="1" s="1"/>
  <c r="I826" i="1"/>
  <c r="I825" i="1" s="1"/>
  <c r="I824" i="1" s="1"/>
  <c r="I823" i="1" s="1"/>
  <c r="I822" i="1" s="1"/>
  <c r="H826" i="1"/>
  <c r="H825" i="1" s="1"/>
  <c r="H824" i="1" s="1"/>
  <c r="H823" i="1" s="1"/>
  <c r="H822" i="1" s="1"/>
  <c r="G826" i="1"/>
  <c r="G825" i="1" s="1"/>
  <c r="G824" i="1" s="1"/>
  <c r="G823" i="1" s="1"/>
  <c r="G822" i="1" s="1"/>
  <c r="I819" i="1"/>
  <c r="I818" i="1" s="1"/>
  <c r="I817" i="1" s="1"/>
  <c r="I816" i="1" s="1"/>
  <c r="I815" i="1" s="1"/>
  <c r="H819" i="1"/>
  <c r="H818" i="1" s="1"/>
  <c r="H817" i="1" s="1"/>
  <c r="H816" i="1" s="1"/>
  <c r="H815" i="1" s="1"/>
  <c r="G819" i="1"/>
  <c r="G818" i="1" s="1"/>
  <c r="G817" i="1" s="1"/>
  <c r="G816" i="1" s="1"/>
  <c r="G815" i="1" s="1"/>
  <c r="I812" i="1"/>
  <c r="I811" i="1" s="1"/>
  <c r="I810" i="1" s="1"/>
  <c r="H812" i="1"/>
  <c r="H811" i="1" s="1"/>
  <c r="H810" i="1" s="1"/>
  <c r="G812" i="1"/>
  <c r="G811" i="1" s="1"/>
  <c r="G810" i="1" s="1"/>
  <c r="I808" i="1"/>
  <c r="I807" i="1" s="1"/>
  <c r="I806" i="1" s="1"/>
  <c r="H808" i="1"/>
  <c r="H807" i="1" s="1"/>
  <c r="H806" i="1" s="1"/>
  <c r="G808" i="1"/>
  <c r="G807" i="1" s="1"/>
  <c r="G806" i="1" s="1"/>
  <c r="I802" i="1"/>
  <c r="I801" i="1" s="1"/>
  <c r="I800" i="1" s="1"/>
  <c r="H802" i="1"/>
  <c r="H801" i="1" s="1"/>
  <c r="H800" i="1" s="1"/>
  <c r="G802" i="1"/>
  <c r="G801" i="1" s="1"/>
  <c r="G800" i="1" s="1"/>
  <c r="I798" i="1"/>
  <c r="I797" i="1" s="1"/>
  <c r="I796" i="1" s="1"/>
  <c r="H798" i="1"/>
  <c r="H797" i="1" s="1"/>
  <c r="H796" i="1" s="1"/>
  <c r="G798" i="1"/>
  <c r="G797" i="1" s="1"/>
  <c r="G796" i="1" s="1"/>
  <c r="I890" i="1" l="1"/>
  <c r="I889" i="1" s="1"/>
  <c r="I888" i="1" s="1"/>
  <c r="F52" i="3" s="1"/>
  <c r="H890" i="1"/>
  <c r="H889" i="1" s="1"/>
  <c r="H888" i="1" s="1"/>
  <c r="E52" i="3" s="1"/>
  <c r="I831" i="1"/>
  <c r="I830" i="1" s="1"/>
  <c r="G831" i="1"/>
  <c r="G830" i="1" s="1"/>
  <c r="H831" i="1"/>
  <c r="H830" i="1" s="1"/>
  <c r="G631" i="2"/>
  <c r="G630" i="2" s="1"/>
  <c r="H631" i="2"/>
  <c r="H630" i="2" s="1"/>
  <c r="G315" i="2"/>
  <c r="G314" i="2" s="1"/>
  <c r="G313" i="2" s="1"/>
  <c r="H315" i="2"/>
  <c r="H314" i="2" s="1"/>
  <c r="H313" i="2" s="1"/>
  <c r="G821" i="1"/>
  <c r="G814" i="1"/>
  <c r="H821" i="1"/>
  <c r="D52" i="3"/>
  <c r="H814" i="1"/>
  <c r="I821" i="1"/>
  <c r="I814" i="1"/>
  <c r="H805" i="1"/>
  <c r="H804" i="1" s="1"/>
  <c r="G859" i="1"/>
  <c r="G853" i="1" s="1"/>
  <c r="D51" i="3" s="1"/>
  <c r="H861" i="1"/>
  <c r="H860" i="1" s="1"/>
  <c r="I861" i="1"/>
  <c r="I860" i="1" s="1"/>
  <c r="G795" i="1"/>
  <c r="G794" i="1" s="1"/>
  <c r="I903" i="1"/>
  <c r="I902" i="1" s="1"/>
  <c r="I901" i="1" s="1"/>
  <c r="I900" i="1" s="1"/>
  <c r="H903" i="1"/>
  <c r="H902" i="1" s="1"/>
  <c r="H901" i="1" s="1"/>
  <c r="H900" i="1" s="1"/>
  <c r="G637" i="2"/>
  <c r="G636" i="2" s="1"/>
  <c r="H613" i="2"/>
  <c r="H612" i="2" s="1"/>
  <c r="G613" i="2"/>
  <c r="G612" i="2" s="1"/>
  <c r="H637" i="2"/>
  <c r="H636" i="2" s="1"/>
  <c r="I805" i="1"/>
  <c r="I804" i="1" s="1"/>
  <c r="G805" i="1"/>
  <c r="G804" i="1" s="1"/>
  <c r="H795" i="1"/>
  <c r="H794" i="1" s="1"/>
  <c r="I795" i="1"/>
  <c r="I794" i="1" s="1"/>
  <c r="I859" i="1" l="1"/>
  <c r="H859" i="1"/>
  <c r="G793" i="1"/>
  <c r="I829" i="1"/>
  <c r="H829" i="1"/>
  <c r="G829" i="1"/>
  <c r="G828" i="1" s="1"/>
  <c r="G611" i="2"/>
  <c r="G573" i="2" s="1"/>
  <c r="H611" i="2"/>
  <c r="H573" i="2" s="1"/>
  <c r="H793" i="1"/>
  <c r="I793" i="1"/>
  <c r="H853" i="1" l="1"/>
  <c r="E51" i="3" s="1"/>
  <c r="I853" i="1"/>
  <c r="F51" i="3" s="1"/>
  <c r="G792" i="1"/>
  <c r="E50" i="3"/>
  <c r="D50" i="3"/>
  <c r="F50" i="3"/>
  <c r="G66" i="2"/>
  <c r="G65" i="2" s="1"/>
  <c r="G64" i="2" s="1"/>
  <c r="G63" i="2" s="1"/>
  <c r="H66" i="2"/>
  <c r="H65" i="2" s="1"/>
  <c r="H64" i="2" s="1"/>
  <c r="H63" i="2" s="1"/>
  <c r="F66" i="2"/>
  <c r="F65" i="2" s="1"/>
  <c r="F64" i="2" s="1"/>
  <c r="F63" i="2" s="1"/>
  <c r="I568" i="1"/>
  <c r="I567" i="1" s="1"/>
  <c r="I566" i="1" s="1"/>
  <c r="H568" i="1"/>
  <c r="H567" i="1" s="1"/>
  <c r="H565" i="1" s="1"/>
  <c r="G568" i="1"/>
  <c r="G567" i="1" s="1"/>
  <c r="G565" i="1" s="1"/>
  <c r="I828" i="1" l="1"/>
  <c r="I792" i="1" s="1"/>
  <c r="H828" i="1"/>
  <c r="H792" i="1" s="1"/>
  <c r="I565" i="1"/>
  <c r="G566" i="1"/>
  <c r="H566" i="1"/>
  <c r="H137" i="1" l="1"/>
  <c r="I137" i="1"/>
  <c r="G137" i="1"/>
  <c r="H143" i="1"/>
  <c r="H142" i="1" s="1"/>
  <c r="I143" i="1"/>
  <c r="I142" i="1" s="1"/>
  <c r="G143" i="1"/>
  <c r="G142" i="1" s="1"/>
  <c r="H156" i="1"/>
  <c r="H155" i="1" s="1"/>
  <c r="I156" i="1"/>
  <c r="I155" i="1" s="1"/>
  <c r="G156" i="1"/>
  <c r="G155" i="1" s="1"/>
  <c r="H159" i="1"/>
  <c r="H158" i="1" s="1"/>
  <c r="I159" i="1"/>
  <c r="I158" i="1" s="1"/>
  <c r="G159" i="1"/>
  <c r="G158" i="1" s="1"/>
  <c r="G136" i="1" l="1"/>
  <c r="I154" i="1"/>
  <c r="I149" i="1" s="1"/>
  <c r="I136" i="1"/>
  <c r="H154" i="1"/>
  <c r="H149" i="1" s="1"/>
  <c r="G154" i="1"/>
  <c r="G149" i="1" s="1"/>
  <c r="H136" i="1"/>
  <c r="G129" i="2"/>
  <c r="G128" i="2" s="1"/>
  <c r="G127" i="2" s="1"/>
  <c r="H129" i="2"/>
  <c r="H128" i="2" s="1"/>
  <c r="H127" i="2" s="1"/>
  <c r="F129" i="2"/>
  <c r="F128" i="2" s="1"/>
  <c r="F127" i="2" s="1"/>
  <c r="G126" i="2"/>
  <c r="G125" i="2" s="1"/>
  <c r="G124" i="2" s="1"/>
  <c r="H126" i="2"/>
  <c r="H125" i="2" s="1"/>
  <c r="H124" i="2" s="1"/>
  <c r="F126" i="2"/>
  <c r="F125" i="2" s="1"/>
  <c r="F124" i="2" s="1"/>
  <c r="G123" i="2"/>
  <c r="G122" i="2" s="1"/>
  <c r="G121" i="2" s="1"/>
  <c r="H123" i="2"/>
  <c r="H122" i="2" s="1"/>
  <c r="H121" i="2" s="1"/>
  <c r="F123" i="2"/>
  <c r="F122" i="2" s="1"/>
  <c r="F121" i="2" s="1"/>
  <c r="F119" i="2"/>
  <c r="G119" i="2"/>
  <c r="H119" i="2"/>
  <c r="G118" i="2"/>
  <c r="H118" i="2"/>
  <c r="F118" i="2"/>
  <c r="G30" i="2"/>
  <c r="H30" i="2"/>
  <c r="F30" i="2"/>
  <c r="G29" i="2"/>
  <c r="H29" i="2"/>
  <c r="F29" i="2"/>
  <c r="F25" i="2"/>
  <c r="G25" i="2"/>
  <c r="H25" i="2"/>
  <c r="F26" i="2"/>
  <c r="G26" i="2"/>
  <c r="H26" i="2"/>
  <c r="G24" i="2"/>
  <c r="H24" i="2"/>
  <c r="F24" i="2"/>
  <c r="G22" i="2"/>
  <c r="H22" i="2"/>
  <c r="F22" i="2"/>
  <c r="F20" i="2"/>
  <c r="G20" i="2"/>
  <c r="H20" i="2"/>
  <c r="G19" i="2"/>
  <c r="H19" i="2"/>
  <c r="F19" i="2"/>
  <c r="G330" i="2"/>
  <c r="G329" i="2" s="1"/>
  <c r="H330" i="2"/>
  <c r="H329" i="2" s="1"/>
  <c r="H456" i="1"/>
  <c r="H455" i="1" s="1"/>
  <c r="H454" i="1" s="1"/>
  <c r="H453" i="1" s="1"/>
  <c r="I456" i="1"/>
  <c r="I455" i="1" s="1"/>
  <c r="I454" i="1" s="1"/>
  <c r="I453" i="1" s="1"/>
  <c r="G455" i="1"/>
  <c r="G454" i="1" s="1"/>
  <c r="G453" i="1" s="1"/>
  <c r="H443" i="1"/>
  <c r="I443" i="1"/>
  <c r="G443" i="1"/>
  <c r="H451" i="1"/>
  <c r="H450" i="1" s="1"/>
  <c r="H449" i="1" s="1"/>
  <c r="I451" i="1"/>
  <c r="I450" i="1" s="1"/>
  <c r="I449" i="1" s="1"/>
  <c r="G451" i="1"/>
  <c r="G450" i="1" s="1"/>
  <c r="G449" i="1" s="1"/>
  <c r="H323" i="2"/>
  <c r="H322" i="2" s="1"/>
  <c r="H319" i="2" s="1"/>
  <c r="G323" i="2"/>
  <c r="G322" i="2" s="1"/>
  <c r="G319" i="2" s="1"/>
  <c r="G311" i="2"/>
  <c r="H311" i="2"/>
  <c r="H431" i="1"/>
  <c r="H430" i="1" s="1"/>
  <c r="I431" i="1"/>
  <c r="I430" i="1" s="1"/>
  <c r="G431" i="1"/>
  <c r="G430" i="1" s="1"/>
  <c r="H423" i="1"/>
  <c r="H422" i="1" s="1"/>
  <c r="H421" i="1" s="1"/>
  <c r="H420" i="1" s="1"/>
  <c r="I423" i="1"/>
  <c r="I422" i="1" s="1"/>
  <c r="I421" i="1" s="1"/>
  <c r="I420" i="1" s="1"/>
  <c r="G423" i="1"/>
  <c r="G422" i="1" s="1"/>
  <c r="G421" i="1" s="1"/>
  <c r="G420" i="1" s="1"/>
  <c r="G275" i="2"/>
  <c r="H275" i="2"/>
  <c r="G248" i="2"/>
  <c r="G247" i="2" s="1"/>
  <c r="H248" i="2"/>
  <c r="H247" i="2" s="1"/>
  <c r="H411" i="1"/>
  <c r="H410" i="1" s="1"/>
  <c r="H409" i="1" s="1"/>
  <c r="I411" i="1"/>
  <c r="I410" i="1" s="1"/>
  <c r="I409" i="1" s="1"/>
  <c r="G411" i="1"/>
  <c r="G410" i="1" s="1"/>
  <c r="G409" i="1" s="1"/>
  <c r="H415" i="1"/>
  <c r="H414" i="1" s="1"/>
  <c r="I415" i="1"/>
  <c r="I414" i="1" s="1"/>
  <c r="G415" i="1"/>
  <c r="G414" i="1" s="1"/>
  <c r="H418" i="1"/>
  <c r="H417" i="1" s="1"/>
  <c r="I418" i="1"/>
  <c r="I417" i="1" s="1"/>
  <c r="G418" i="1"/>
  <c r="G417" i="1" s="1"/>
  <c r="H234" i="2"/>
  <c r="H233" i="2" s="1"/>
  <c r="H232" i="2" s="1"/>
  <c r="H231" i="2" s="1"/>
  <c r="G234" i="2"/>
  <c r="G233" i="2" s="1"/>
  <c r="G232" i="2" s="1"/>
  <c r="G231" i="2" s="1"/>
  <c r="H238" i="2"/>
  <c r="H237" i="2" s="1"/>
  <c r="H236" i="2" s="1"/>
  <c r="G238" i="2"/>
  <c r="G237" i="2" s="1"/>
  <c r="G236" i="2" s="1"/>
  <c r="G243" i="2"/>
  <c r="G242" i="2" s="1"/>
  <c r="G241" i="2" s="1"/>
  <c r="H243" i="2"/>
  <c r="H242" i="2" s="1"/>
  <c r="H241" i="2" s="1"/>
  <c r="H225" i="2"/>
  <c r="H224" i="2" s="1"/>
  <c r="H223" i="2" s="1"/>
  <c r="H222" i="2" s="1"/>
  <c r="G225" i="2"/>
  <c r="G224" i="2" s="1"/>
  <c r="G223" i="2" s="1"/>
  <c r="G222" i="2" s="1"/>
  <c r="G229" i="2"/>
  <c r="G228" i="2" s="1"/>
  <c r="G227" i="2" s="1"/>
  <c r="G226" i="2" s="1"/>
  <c r="H229" i="2"/>
  <c r="H228" i="2" s="1"/>
  <c r="H227" i="2" s="1"/>
  <c r="H226" i="2" s="1"/>
  <c r="H402" i="1"/>
  <c r="H401" i="1" s="1"/>
  <c r="H400" i="1" s="1"/>
  <c r="I402" i="1"/>
  <c r="I401" i="1" s="1"/>
  <c r="I400" i="1" s="1"/>
  <c r="G402" i="1"/>
  <c r="G401" i="1" s="1"/>
  <c r="G400" i="1" s="1"/>
  <c r="H406" i="1"/>
  <c r="H405" i="1" s="1"/>
  <c r="H404" i="1" s="1"/>
  <c r="I406" i="1"/>
  <c r="I405" i="1" s="1"/>
  <c r="I404" i="1" s="1"/>
  <c r="G406" i="1"/>
  <c r="G405" i="1" s="1"/>
  <c r="G404" i="1" s="1"/>
  <c r="G268" i="2"/>
  <c r="G267" i="2" s="1"/>
  <c r="G266" i="2" s="1"/>
  <c r="H268" i="2"/>
  <c r="H267" i="2" s="1"/>
  <c r="H266" i="2" s="1"/>
  <c r="G271" i="2"/>
  <c r="G270" i="2" s="1"/>
  <c r="G269" i="2" s="1"/>
  <c r="H271" i="2"/>
  <c r="H270" i="2" s="1"/>
  <c r="H269" i="2" s="1"/>
  <c r="G264" i="2"/>
  <c r="G263" i="2" s="1"/>
  <c r="H264" i="2"/>
  <c r="H263" i="2" s="1"/>
  <c r="G261" i="2"/>
  <c r="G260" i="2" s="1"/>
  <c r="G259" i="2" s="1"/>
  <c r="H261" i="2"/>
  <c r="H260" i="2" s="1"/>
  <c r="H259" i="2" s="1"/>
  <c r="I374" i="1"/>
  <c r="I373" i="1" s="1"/>
  <c r="H374" i="1"/>
  <c r="H373" i="1" s="1"/>
  <c r="G374" i="1"/>
  <c r="G373" i="1" s="1"/>
  <c r="H378" i="1"/>
  <c r="H377" i="1" s="1"/>
  <c r="I378" i="1"/>
  <c r="I377" i="1" s="1"/>
  <c r="G378" i="1"/>
  <c r="G377" i="1" s="1"/>
  <c r="H381" i="1"/>
  <c r="H380" i="1" s="1"/>
  <c r="I381" i="1"/>
  <c r="I380" i="1" s="1"/>
  <c r="G381" i="1"/>
  <c r="G380" i="1" s="1"/>
  <c r="G376" i="1" s="1"/>
  <c r="G250" i="2"/>
  <c r="G249" i="2" s="1"/>
  <c r="H250" i="2"/>
  <c r="H249" i="2" s="1"/>
  <c r="H365" i="1"/>
  <c r="H364" i="1" s="1"/>
  <c r="H363" i="1" s="1"/>
  <c r="H362" i="1" s="1"/>
  <c r="I365" i="1"/>
  <c r="I364" i="1" s="1"/>
  <c r="I363" i="1" s="1"/>
  <c r="I362" i="1" s="1"/>
  <c r="G365" i="1"/>
  <c r="G364" i="1" s="1"/>
  <c r="G363" i="1" s="1"/>
  <c r="G362" i="1" s="1"/>
  <c r="G273" i="2" l="1"/>
  <c r="G272" i="2" s="1"/>
  <c r="G262" i="2" s="1"/>
  <c r="H273" i="2"/>
  <c r="H272" i="2" s="1"/>
  <c r="H262" i="2" s="1"/>
  <c r="I376" i="1"/>
  <c r="H376" i="1"/>
  <c r="H328" i="2"/>
  <c r="H327" i="2" s="1"/>
  <c r="H326" i="2" s="1"/>
  <c r="G328" i="2"/>
  <c r="G327" i="2" s="1"/>
  <c r="G326" i="2" s="1"/>
  <c r="I372" i="1"/>
  <c r="G372" i="1"/>
  <c r="H372" i="1"/>
  <c r="H258" i="2"/>
  <c r="G258" i="2"/>
  <c r="I440" i="1"/>
  <c r="I439" i="1" s="1"/>
  <c r="I438" i="1" s="1"/>
  <c r="H440" i="1"/>
  <c r="H439" i="1" s="1"/>
  <c r="H438" i="1" s="1"/>
  <c r="G440" i="1"/>
  <c r="G439" i="1" s="1"/>
  <c r="G438" i="1" s="1"/>
  <c r="F117" i="2"/>
  <c r="F116" i="2" s="1"/>
  <c r="F115" i="2" s="1"/>
  <c r="F110" i="2" s="1"/>
  <c r="H117" i="2"/>
  <c r="H116" i="2" s="1"/>
  <c r="H115" i="2" s="1"/>
  <c r="H110" i="2" s="1"/>
  <c r="G117" i="2"/>
  <c r="G116" i="2" s="1"/>
  <c r="G115" i="2" s="1"/>
  <c r="G110" i="2" s="1"/>
  <c r="I426" i="1"/>
  <c r="I425" i="1" s="1"/>
  <c r="H426" i="1"/>
  <c r="H425" i="1" s="1"/>
  <c r="G426" i="1"/>
  <c r="G425" i="1" s="1"/>
  <c r="G492" i="1"/>
  <c r="H492" i="1"/>
  <c r="I413" i="1"/>
  <c r="I408" i="1" s="1"/>
  <c r="I492" i="1"/>
  <c r="G318" i="2"/>
  <c r="H318" i="2"/>
  <c r="H310" i="2"/>
  <c r="G310" i="2"/>
  <c r="I399" i="1"/>
  <c r="H399" i="1"/>
  <c r="G413" i="1"/>
  <c r="G408" i="1" s="1"/>
  <c r="G399" i="1"/>
  <c r="H413" i="1"/>
  <c r="H408" i="1" s="1"/>
  <c r="H235" i="2"/>
  <c r="H230" i="2" s="1"/>
  <c r="G235" i="2"/>
  <c r="G230" i="2" s="1"/>
  <c r="H221" i="2"/>
  <c r="G221" i="2"/>
  <c r="G367" i="1" l="1"/>
  <c r="H367" i="1"/>
  <c r="I367" i="1"/>
  <c r="H253" i="2"/>
  <c r="G253" i="2"/>
  <c r="H307" i="2"/>
  <c r="H306" i="2" s="1"/>
  <c r="H305" i="2" s="1"/>
  <c r="G307" i="2"/>
  <c r="G306" i="2" s="1"/>
  <c r="G305" i="2" s="1"/>
  <c r="G301" i="2"/>
  <c r="G300" i="2" s="1"/>
  <c r="G297" i="2" s="1"/>
  <c r="H301" i="2"/>
  <c r="H300" i="2" s="1"/>
  <c r="H297" i="2" s="1"/>
  <c r="G304" i="2"/>
  <c r="G303" i="2" s="1"/>
  <c r="G302" i="2" s="1"/>
  <c r="H304" i="2"/>
  <c r="H303" i="2" s="1"/>
  <c r="H302" i="2" s="1"/>
  <c r="G283" i="2"/>
  <c r="G282" i="2" s="1"/>
  <c r="G281" i="2" s="1"/>
  <c r="H283" i="2"/>
  <c r="H282" i="2" s="1"/>
  <c r="H281" i="2" s="1"/>
  <c r="H296" i="2"/>
  <c r="H295" i="2" s="1"/>
  <c r="G296" i="2"/>
  <c r="G295" i="2" s="1"/>
  <c r="G294" i="2"/>
  <c r="G293" i="2" s="1"/>
  <c r="H294" i="2"/>
  <c r="H293" i="2" s="1"/>
  <c r="H288" i="2"/>
  <c r="H287" i="2" s="1"/>
  <c r="G288" i="2"/>
  <c r="G287" i="2" s="1"/>
  <c r="H286" i="2"/>
  <c r="H285" i="2" s="1"/>
  <c r="G286" i="2"/>
  <c r="G285" i="2" s="1"/>
  <c r="G280" i="2"/>
  <c r="G279" i="2" s="1"/>
  <c r="G278" i="2" s="1"/>
  <c r="H280" i="2"/>
  <c r="H279" i="2" s="1"/>
  <c r="H278" i="2" s="1"/>
  <c r="H192" i="1"/>
  <c r="H191" i="1" s="1"/>
  <c r="I192" i="1"/>
  <c r="I191" i="1" s="1"/>
  <c r="G192" i="1"/>
  <c r="G191" i="1" s="1"/>
  <c r="H195" i="1"/>
  <c r="I195" i="1"/>
  <c r="G195" i="1"/>
  <c r="H197" i="1"/>
  <c r="I197" i="1"/>
  <c r="G197" i="1"/>
  <c r="H203" i="1"/>
  <c r="I203" i="1"/>
  <c r="G203" i="1"/>
  <c r="H205" i="1"/>
  <c r="I205" i="1"/>
  <c r="G205" i="1"/>
  <c r="H225" i="1"/>
  <c r="H224" i="1" s="1"/>
  <c r="H223" i="1" s="1"/>
  <c r="I225" i="1"/>
  <c r="I224" i="1" s="1"/>
  <c r="I223" i="1" s="1"/>
  <c r="G225" i="1"/>
  <c r="G224" i="1" s="1"/>
  <c r="G223" i="1" s="1"/>
  <c r="H229" i="1"/>
  <c r="H228" i="1" s="1"/>
  <c r="I229" i="1"/>
  <c r="I228" i="1" s="1"/>
  <c r="G229" i="1"/>
  <c r="G228" i="1" s="1"/>
  <c r="H232" i="1"/>
  <c r="H231" i="1" s="1"/>
  <c r="I232" i="1"/>
  <c r="I231" i="1" s="1"/>
  <c r="G232" i="1"/>
  <c r="G231" i="1" s="1"/>
  <c r="G290" i="2" l="1"/>
  <c r="G289" i="2" s="1"/>
  <c r="G200" i="1"/>
  <c r="G199" i="1" s="1"/>
  <c r="H200" i="1"/>
  <c r="H199" i="1" s="1"/>
  <c r="I200" i="1"/>
  <c r="I199" i="1" s="1"/>
  <c r="H290" i="2"/>
  <c r="H289" i="2" s="1"/>
  <c r="H194" i="1"/>
  <c r="H190" i="1" s="1"/>
  <c r="G194" i="1"/>
  <c r="G190" i="1" s="1"/>
  <c r="I194" i="1"/>
  <c r="I190" i="1" s="1"/>
  <c r="G227" i="1"/>
  <c r="G222" i="1" s="1"/>
  <c r="I227" i="1"/>
  <c r="I222" i="1" s="1"/>
  <c r="H227" i="1"/>
  <c r="H222" i="1" s="1"/>
  <c r="H284" i="2"/>
  <c r="H277" i="2" s="1"/>
  <c r="G284" i="2"/>
  <c r="G277" i="2" s="1"/>
  <c r="I189" i="1" l="1"/>
  <c r="H189" i="1"/>
  <c r="G189" i="1"/>
  <c r="H276" i="2"/>
  <c r="G276" i="2"/>
  <c r="G865" i="2" l="1"/>
  <c r="H865" i="2"/>
  <c r="G864" i="2"/>
  <c r="H864" i="2"/>
  <c r="G867" i="2"/>
  <c r="H867" i="2"/>
  <c r="H854" i="2"/>
  <c r="G854" i="2"/>
  <c r="H853" i="2"/>
  <c r="G853" i="2"/>
  <c r="H852" i="2"/>
  <c r="G852" i="2"/>
  <c r="H849" i="2"/>
  <c r="H848" i="2" s="1"/>
  <c r="G849" i="2"/>
  <c r="G848" i="2" s="1"/>
  <c r="H847" i="2"/>
  <c r="G847" i="2"/>
  <c r="H846" i="2"/>
  <c r="G846" i="2"/>
  <c r="G844" i="2"/>
  <c r="H844" i="2"/>
  <c r="G843" i="2"/>
  <c r="H843" i="2"/>
  <c r="G876" i="2"/>
  <c r="H876" i="2"/>
  <c r="G861" i="2"/>
  <c r="H861" i="2"/>
  <c r="G860" i="2"/>
  <c r="H860" i="2"/>
  <c r="G858" i="2"/>
  <c r="H858" i="2"/>
  <c r="G857" i="2"/>
  <c r="H857" i="2"/>
  <c r="G842" i="2" l="1"/>
  <c r="G851" i="2"/>
  <c r="G850" i="2" s="1"/>
  <c r="G845" i="2"/>
  <c r="H845" i="2"/>
  <c r="H842" i="2"/>
  <c r="H851" i="2"/>
  <c r="H850" i="2" s="1"/>
  <c r="G875" i="2"/>
  <c r="G874" i="2" s="1"/>
  <c r="H875" i="2"/>
  <c r="H874" i="2" s="1"/>
  <c r="G834" i="2"/>
  <c r="G833" i="2" s="1"/>
  <c r="G832" i="2" s="1"/>
  <c r="H834" i="2"/>
  <c r="H833" i="2" s="1"/>
  <c r="H832" i="2" s="1"/>
  <c r="H872" i="2"/>
  <c r="G872" i="2"/>
  <c r="H866" i="2"/>
  <c r="G866" i="2"/>
  <c r="H859" i="2"/>
  <c r="H856" i="2" s="1"/>
  <c r="G859" i="2"/>
  <c r="G856" i="2" s="1"/>
  <c r="H839" i="2"/>
  <c r="H838" i="2" s="1"/>
  <c r="G839" i="2"/>
  <c r="G838" i="2" s="1"/>
  <c r="G837" i="2"/>
  <c r="G836" i="2" s="1"/>
  <c r="H837" i="2"/>
  <c r="H836" i="2" s="1"/>
  <c r="H835" i="2" l="1"/>
  <c r="H831" i="2" s="1"/>
  <c r="G835" i="2"/>
  <c r="G831" i="2" s="1"/>
  <c r="G841" i="2"/>
  <c r="H863" i="2"/>
  <c r="H862" i="2" s="1"/>
  <c r="G863" i="2"/>
  <c r="G862" i="2" s="1"/>
  <c r="H841" i="2"/>
  <c r="G869" i="2"/>
  <c r="G868" i="2" s="1"/>
  <c r="H869" i="2"/>
  <c r="H868" i="2" s="1"/>
  <c r="G855" i="2"/>
  <c r="H855" i="2"/>
  <c r="H840" i="2" l="1"/>
  <c r="H824" i="2" s="1"/>
  <c r="G840" i="2"/>
  <c r="G824" i="2" s="1"/>
  <c r="G520" i="2" l="1"/>
  <c r="H520" i="2"/>
  <c r="G525" i="2"/>
  <c r="H525" i="2"/>
  <c r="G473" i="2"/>
  <c r="H473" i="2"/>
  <c r="G478" i="2"/>
  <c r="H478" i="2"/>
  <c r="G477" i="2" l="1"/>
  <c r="H477" i="2"/>
  <c r="I1293" i="1" l="1"/>
  <c r="I1292" i="1" s="1"/>
  <c r="H1293" i="1"/>
  <c r="H1292" i="1" s="1"/>
  <c r="I1288" i="1"/>
  <c r="I1287" i="1" s="1"/>
  <c r="H1288" i="1"/>
  <c r="H1287" i="1" s="1"/>
  <c r="I1285" i="1"/>
  <c r="H1285" i="1"/>
  <c r="I1282" i="1"/>
  <c r="H1282" i="1"/>
  <c r="I1279" i="1"/>
  <c r="H1279" i="1"/>
  <c r="I1272" i="1"/>
  <c r="H1272" i="1"/>
  <c r="I1269" i="1"/>
  <c r="I1268" i="1" s="1"/>
  <c r="H1269" i="1"/>
  <c r="H1268" i="1" s="1"/>
  <c r="I1263" i="1"/>
  <c r="I1262" i="1" s="1"/>
  <c r="H1263" i="1"/>
  <c r="H1262" i="1" s="1"/>
  <c r="I1259" i="1"/>
  <c r="I1258" i="1" s="1"/>
  <c r="I1257" i="1" s="1"/>
  <c r="H1259" i="1"/>
  <c r="H1258" i="1" s="1"/>
  <c r="H1257" i="1" s="1"/>
  <c r="I1247" i="1"/>
  <c r="I1246" i="1" s="1"/>
  <c r="H1247" i="1"/>
  <c r="H1246" i="1" s="1"/>
  <c r="G1247" i="1"/>
  <c r="G1246" i="1" s="1"/>
  <c r="I1243" i="1"/>
  <c r="I1242" i="1" s="1"/>
  <c r="H1243" i="1"/>
  <c r="H1242" i="1" s="1"/>
  <c r="G1243" i="1"/>
  <c r="G1242" i="1" s="1"/>
  <c r="I1229" i="1"/>
  <c r="I1228" i="1" s="1"/>
  <c r="I1227" i="1" s="1"/>
  <c r="I1226" i="1" s="1"/>
  <c r="I1225" i="1" s="1"/>
  <c r="H1229" i="1"/>
  <c r="H1228" i="1" s="1"/>
  <c r="H1227" i="1" s="1"/>
  <c r="H1226" i="1" s="1"/>
  <c r="H1225" i="1" s="1"/>
  <c r="G1229" i="1"/>
  <c r="G1228" i="1" s="1"/>
  <c r="G1227" i="1" s="1"/>
  <c r="G1226" i="1" s="1"/>
  <c r="G1225" i="1" s="1"/>
  <c r="I1223" i="1"/>
  <c r="I1222" i="1" s="1"/>
  <c r="H1223" i="1"/>
  <c r="H1222" i="1" s="1"/>
  <c r="G1223" i="1"/>
  <c r="G1222" i="1" s="1"/>
  <c r="I1220" i="1"/>
  <c r="I1219" i="1" s="1"/>
  <c r="H1220" i="1"/>
  <c r="H1219" i="1" s="1"/>
  <c r="G1220" i="1"/>
  <c r="G1219" i="1" s="1"/>
  <c r="I1217" i="1"/>
  <c r="I1216" i="1" s="1"/>
  <c r="H1217" i="1"/>
  <c r="H1216" i="1" s="1"/>
  <c r="H1215" i="1" s="1"/>
  <c r="G1217" i="1"/>
  <c r="G1216" i="1" s="1"/>
  <c r="I1213" i="1"/>
  <c r="H1213" i="1"/>
  <c r="G1213" i="1"/>
  <c r="I1211" i="1"/>
  <c r="H1211" i="1"/>
  <c r="G1211" i="1"/>
  <c r="I1206" i="1"/>
  <c r="I1205" i="1" s="1"/>
  <c r="I1204" i="1" s="1"/>
  <c r="I1203" i="1" s="1"/>
  <c r="H1206" i="1"/>
  <c r="H1205" i="1" s="1"/>
  <c r="H1204" i="1" s="1"/>
  <c r="H1203" i="1" s="1"/>
  <c r="G1206" i="1"/>
  <c r="G1205" i="1" s="1"/>
  <c r="G1204" i="1" s="1"/>
  <c r="G1203" i="1" s="1"/>
  <c r="I1215" i="1" l="1"/>
  <c r="G1215" i="1"/>
  <c r="I1277" i="1"/>
  <c r="H1261" i="1"/>
  <c r="H1250" i="1" s="1"/>
  <c r="I1261" i="1"/>
  <c r="I1210" i="1"/>
  <c r="I1209" i="1" s="1"/>
  <c r="H1210" i="1"/>
  <c r="H1209" i="1" s="1"/>
  <c r="G1210" i="1"/>
  <c r="G1209" i="1" s="1"/>
  <c r="I1278" i="1"/>
  <c r="H1241" i="1"/>
  <c r="H1240" i="1" s="1"/>
  <c r="H1278" i="1"/>
  <c r="G1241" i="1"/>
  <c r="G1240" i="1" s="1"/>
  <c r="G1234" i="1" s="1"/>
  <c r="I1241" i="1"/>
  <c r="I1240" i="1" s="1"/>
  <c r="H1277" i="1" l="1"/>
  <c r="H1276" i="1" s="1"/>
  <c r="H1275" i="1" s="1"/>
  <c r="E43" i="3" s="1"/>
  <c r="I1276" i="1"/>
  <c r="I1275" i="1" s="1"/>
  <c r="F43" i="3" s="1"/>
  <c r="H1234" i="1"/>
  <c r="H1233" i="1" s="1"/>
  <c r="I1250" i="1"/>
  <c r="G1208" i="1"/>
  <c r="G1202" i="1" s="1"/>
  <c r="G1201" i="1" s="1"/>
  <c r="I1208" i="1"/>
  <c r="I1202" i="1" s="1"/>
  <c r="I1201" i="1" s="1"/>
  <c r="H1208" i="1"/>
  <c r="H1202" i="1" s="1"/>
  <c r="H1201" i="1" s="1"/>
  <c r="I1234" i="1" l="1"/>
  <c r="I1233" i="1" s="1"/>
  <c r="I1200" i="1" s="1"/>
  <c r="H1200" i="1"/>
  <c r="G822" i="2"/>
  <c r="G821" i="2" s="1"/>
  <c r="G820" i="2" s="1"/>
  <c r="G819" i="2" s="1"/>
  <c r="H822" i="2"/>
  <c r="H821" i="2" s="1"/>
  <c r="H820" i="2" s="1"/>
  <c r="H819" i="2" s="1"/>
  <c r="G519" i="2" l="1"/>
  <c r="H519" i="2"/>
  <c r="G524" i="2"/>
  <c r="H524" i="2"/>
  <c r="G472" i="2"/>
  <c r="H472" i="2"/>
  <c r="G476" i="2"/>
  <c r="H476" i="2"/>
  <c r="G523" i="2"/>
  <c r="H523" i="2"/>
  <c r="G518" i="2"/>
  <c r="H518" i="2"/>
  <c r="G475" i="2"/>
  <c r="H475" i="2"/>
  <c r="I1198" i="1"/>
  <c r="I1197" i="1" s="1"/>
  <c r="H1198" i="1"/>
  <c r="H1197" i="1" s="1"/>
  <c r="G1198" i="1"/>
  <c r="G1197" i="1" s="1"/>
  <c r="I1171" i="1"/>
  <c r="I1170" i="1" s="1"/>
  <c r="I1169" i="1" s="1"/>
  <c r="I1168" i="1" s="1"/>
  <c r="I1167" i="1" s="1"/>
  <c r="H1171" i="1"/>
  <c r="H1170" i="1" s="1"/>
  <c r="H1169" i="1" s="1"/>
  <c r="H1168" i="1" s="1"/>
  <c r="H1167" i="1" s="1"/>
  <c r="G1171" i="1"/>
  <c r="G1170" i="1" s="1"/>
  <c r="G1169" i="1" s="1"/>
  <c r="G1168" i="1" s="1"/>
  <c r="G1167" i="1" s="1"/>
  <c r="I1164" i="1"/>
  <c r="I1163" i="1" s="1"/>
  <c r="H1164" i="1"/>
  <c r="H1163" i="1" s="1"/>
  <c r="G1164" i="1"/>
  <c r="G1163" i="1" s="1"/>
  <c r="I1084" i="1"/>
  <c r="H1084" i="1"/>
  <c r="G1084" i="1"/>
  <c r="I974" i="1"/>
  <c r="I973" i="1" s="1"/>
  <c r="H974" i="1"/>
  <c r="H973" i="1" s="1"/>
  <c r="G974" i="1"/>
  <c r="G973" i="1" s="1"/>
  <c r="G968" i="1" s="1"/>
  <c r="G967" i="1" s="1"/>
  <c r="G966" i="1" s="1"/>
  <c r="I970" i="1"/>
  <c r="I969" i="1" s="1"/>
  <c r="H970" i="1"/>
  <c r="H969" i="1" s="1"/>
  <c r="I950" i="1"/>
  <c r="I949" i="1" s="1"/>
  <c r="I948" i="1" s="1"/>
  <c r="H950" i="1"/>
  <c r="H949" i="1" s="1"/>
  <c r="H948" i="1" s="1"/>
  <c r="I924" i="1"/>
  <c r="I923" i="1" s="1"/>
  <c r="H924" i="1"/>
  <c r="H923" i="1" s="1"/>
  <c r="I921" i="1"/>
  <c r="I920" i="1" s="1"/>
  <c r="H921" i="1"/>
  <c r="H920" i="1" s="1"/>
  <c r="D39" i="3" l="1"/>
  <c r="E39" i="3"/>
  <c r="F39" i="3"/>
  <c r="I1173" i="1"/>
  <c r="I1166" i="1" s="1"/>
  <c r="H968" i="1"/>
  <c r="H967" i="1" s="1"/>
  <c r="I919" i="1"/>
  <c r="I918" i="1" s="1"/>
  <c r="H1195" i="1"/>
  <c r="H1194" i="1" s="1"/>
  <c r="H1196" i="1"/>
  <c r="I1196" i="1"/>
  <c r="I1195" i="1"/>
  <c r="I1194" i="1" s="1"/>
  <c r="H1173" i="1"/>
  <c r="H1166" i="1" s="1"/>
  <c r="G1173" i="1"/>
  <c r="G1166" i="1" s="1"/>
  <c r="H919" i="1"/>
  <c r="H918" i="1" s="1"/>
  <c r="I968" i="1"/>
  <c r="I967" i="1" s="1"/>
  <c r="G1196" i="1"/>
  <c r="G1195" i="1"/>
  <c r="G1194" i="1" s="1"/>
  <c r="G572" i="2"/>
  <c r="G571" i="2" s="1"/>
  <c r="G570" i="2" s="1"/>
  <c r="G569" i="2" s="1"/>
  <c r="G568" i="2" s="1"/>
  <c r="H572" i="2"/>
  <c r="H571" i="2" s="1"/>
  <c r="H570" i="2" s="1"/>
  <c r="H569" i="2" s="1"/>
  <c r="H568" i="2" s="1"/>
  <c r="H927" i="1" l="1"/>
  <c r="H917" i="1" s="1"/>
  <c r="E35" i="3" s="1"/>
  <c r="G927" i="1"/>
  <c r="G917" i="1" s="1"/>
  <c r="D35" i="3" s="1"/>
  <c r="I927" i="1"/>
  <c r="I917" i="1" s="1"/>
  <c r="F35" i="3" s="1"/>
  <c r="I1193" i="1"/>
  <c r="G1193" i="1"/>
  <c r="H1193" i="1"/>
  <c r="I966" i="1"/>
  <c r="F36" i="3" s="1"/>
  <c r="H966" i="1"/>
  <c r="E36" i="3" s="1"/>
  <c r="H1060" i="1"/>
  <c r="E37" i="3" s="1"/>
  <c r="D36" i="3"/>
  <c r="G1060" i="1"/>
  <c r="D37" i="3" s="1"/>
  <c r="I1060" i="1"/>
  <c r="F37" i="3" s="1"/>
  <c r="G567" i="2"/>
  <c r="H567" i="2"/>
  <c r="G563" i="2"/>
  <c r="H563" i="2"/>
  <c r="G539" i="2"/>
  <c r="H539" i="2"/>
  <c r="G542" i="2"/>
  <c r="G560" i="2" s="1"/>
  <c r="H542" i="2"/>
  <c r="H560" i="2" s="1"/>
  <c r="G497" i="2"/>
  <c r="H497" i="2"/>
  <c r="G498" i="2"/>
  <c r="H498" i="2"/>
  <c r="G500" i="2"/>
  <c r="H500" i="2"/>
  <c r="G501" i="2"/>
  <c r="H501" i="2"/>
  <c r="G503" i="2"/>
  <c r="H503" i="2"/>
  <c r="G504" i="2"/>
  <c r="H504" i="2"/>
  <c r="G506" i="2"/>
  <c r="H506" i="2"/>
  <c r="G507" i="2"/>
  <c r="H507" i="2"/>
  <c r="G509" i="2"/>
  <c r="H509" i="2"/>
  <c r="G510" i="2"/>
  <c r="H510" i="2"/>
  <c r="G512" i="2"/>
  <c r="H512" i="2"/>
  <c r="G513" i="2"/>
  <c r="H513" i="2"/>
  <c r="G515" i="2"/>
  <c r="H515" i="2"/>
  <c r="G516" i="2"/>
  <c r="H516" i="2"/>
  <c r="G521" i="2"/>
  <c r="H521" i="2"/>
  <c r="G522" i="2"/>
  <c r="H522" i="2"/>
  <c r="G527" i="2"/>
  <c r="H527" i="2"/>
  <c r="G528" i="2"/>
  <c r="H528" i="2"/>
  <c r="G530" i="2"/>
  <c r="H530" i="2"/>
  <c r="G531" i="2"/>
  <c r="H531" i="2"/>
  <c r="G533" i="2"/>
  <c r="H533" i="2"/>
  <c r="G534" i="2"/>
  <c r="H534" i="2"/>
  <c r="G540" i="2"/>
  <c r="H540" i="2"/>
  <c r="G541" i="2"/>
  <c r="H541" i="2"/>
  <c r="G559" i="2"/>
  <c r="H559" i="2"/>
  <c r="G544" i="2"/>
  <c r="H544" i="2"/>
  <c r="G546" i="2"/>
  <c r="H546" i="2"/>
  <c r="G548" i="2"/>
  <c r="H548" i="2"/>
  <c r="G550" i="2"/>
  <c r="H550" i="2"/>
  <c r="G552" i="2"/>
  <c r="H552" i="2"/>
  <c r="G554" i="2"/>
  <c r="H554" i="2"/>
  <c r="G556" i="2"/>
  <c r="H556" i="2"/>
  <c r="G557" i="2"/>
  <c r="H557" i="2"/>
  <c r="G493" i="2"/>
  <c r="H493" i="2"/>
  <c r="G494" i="2"/>
  <c r="H494" i="2"/>
  <c r="G486" i="2"/>
  <c r="H486" i="2"/>
  <c r="G487" i="2"/>
  <c r="H487" i="2"/>
  <c r="G489" i="2"/>
  <c r="H489" i="2"/>
  <c r="G490" i="2"/>
  <c r="H490" i="2"/>
  <c r="G474" i="2"/>
  <c r="G471" i="2" s="1"/>
  <c r="G470" i="2" s="1"/>
  <c r="H474" i="2"/>
  <c r="H471" i="2" s="1"/>
  <c r="H470" i="2" s="1"/>
  <c r="G439" i="2"/>
  <c r="H439" i="2"/>
  <c r="G441" i="2"/>
  <c r="H441" i="2"/>
  <c r="G443" i="2"/>
  <c r="H443" i="2"/>
  <c r="G445" i="2"/>
  <c r="H445" i="2"/>
  <c r="G446" i="2"/>
  <c r="H446" i="2"/>
  <c r="G448" i="2"/>
  <c r="H448" i="2"/>
  <c r="G449" i="2"/>
  <c r="H449" i="2"/>
  <c r="G451" i="2"/>
  <c r="H451" i="2"/>
  <c r="G453" i="2"/>
  <c r="H453" i="2"/>
  <c r="G454" i="2"/>
  <c r="H454" i="2"/>
  <c r="G456" i="2"/>
  <c r="G455" i="2" s="1"/>
  <c r="H456" i="2"/>
  <c r="H455" i="2" s="1"/>
  <c r="G458" i="2"/>
  <c r="G457" i="2" s="1"/>
  <c r="H458" i="2"/>
  <c r="H457" i="2" s="1"/>
  <c r="G461" i="2"/>
  <c r="G459" i="2" s="1"/>
  <c r="H461" i="2"/>
  <c r="H459" i="2" s="1"/>
  <c r="G463" i="2"/>
  <c r="H463" i="2"/>
  <c r="G464" i="2"/>
  <c r="H464" i="2"/>
  <c r="G466" i="2"/>
  <c r="H466" i="2"/>
  <c r="G467" i="2"/>
  <c r="H467" i="2"/>
  <c r="G469" i="2"/>
  <c r="H469" i="2"/>
  <c r="G438" i="2"/>
  <c r="H438" i="2"/>
  <c r="H728" i="1"/>
  <c r="H727" i="1" s="1"/>
  <c r="I728" i="1"/>
  <c r="I727" i="1" s="1"/>
  <c r="G728" i="1"/>
  <c r="F562" i="2" s="1"/>
  <c r="F561" i="2" s="1"/>
  <c r="H722" i="1"/>
  <c r="G555" i="2" s="1"/>
  <c r="I722" i="1"/>
  <c r="H555" i="2" s="1"/>
  <c r="G722" i="1"/>
  <c r="F555" i="2" s="1"/>
  <c r="H720" i="1"/>
  <c r="G553" i="2" s="1"/>
  <c r="I720" i="1"/>
  <c r="H553" i="2" s="1"/>
  <c r="G720" i="1"/>
  <c r="F553" i="2" s="1"/>
  <c r="H718" i="1"/>
  <c r="G551" i="2" s="1"/>
  <c r="I718" i="1"/>
  <c r="H551" i="2" s="1"/>
  <c r="G718" i="1"/>
  <c r="F551" i="2" s="1"/>
  <c r="H716" i="1"/>
  <c r="G549" i="2" s="1"/>
  <c r="I716" i="1"/>
  <c r="H549" i="2" s="1"/>
  <c r="G716" i="1"/>
  <c r="F549" i="2" s="1"/>
  <c r="H714" i="1"/>
  <c r="G547" i="2" s="1"/>
  <c r="I714" i="1"/>
  <c r="H547" i="2" s="1"/>
  <c r="G714" i="1"/>
  <c r="F547" i="2" s="1"/>
  <c r="H712" i="1"/>
  <c r="G545" i="2" s="1"/>
  <c r="I712" i="1"/>
  <c r="H545" i="2" s="1"/>
  <c r="G712" i="1"/>
  <c r="F545" i="2" s="1"/>
  <c r="H710" i="1"/>
  <c r="G543" i="2" s="1"/>
  <c r="I710" i="1"/>
  <c r="H543" i="2" s="1"/>
  <c r="G710" i="1"/>
  <c r="F543" i="2" s="1"/>
  <c r="H725" i="1"/>
  <c r="G558" i="2" s="1"/>
  <c r="I725" i="1"/>
  <c r="H558" i="2" s="1"/>
  <c r="G725" i="1"/>
  <c r="F558" i="2" s="1"/>
  <c r="H707" i="1"/>
  <c r="I707" i="1"/>
  <c r="G707" i="1"/>
  <c r="H704" i="1"/>
  <c r="G535" i="2" s="1"/>
  <c r="I704" i="1"/>
  <c r="H535" i="2" s="1"/>
  <c r="G704" i="1"/>
  <c r="F535" i="2" s="1"/>
  <c r="H701" i="1"/>
  <c r="G532" i="2" s="1"/>
  <c r="I701" i="1"/>
  <c r="H532" i="2" s="1"/>
  <c r="G701" i="1"/>
  <c r="F532" i="2" s="1"/>
  <c r="H698" i="1"/>
  <c r="G529" i="2" s="1"/>
  <c r="I698" i="1"/>
  <c r="H529" i="2" s="1"/>
  <c r="G698" i="1"/>
  <c r="F529" i="2" s="1"/>
  <c r="H695" i="1"/>
  <c r="G526" i="2" s="1"/>
  <c r="I695" i="1"/>
  <c r="H526" i="2" s="1"/>
  <c r="G695" i="1"/>
  <c r="F526" i="2" s="1"/>
  <c r="H692" i="1"/>
  <c r="I692" i="1"/>
  <c r="G692" i="1"/>
  <c r="H689" i="1"/>
  <c r="G514" i="2" s="1"/>
  <c r="I689" i="1"/>
  <c r="H514" i="2" s="1"/>
  <c r="G689" i="1"/>
  <c r="F514" i="2" s="1"/>
  <c r="H686" i="1"/>
  <c r="G511" i="2" s="1"/>
  <c r="I686" i="1"/>
  <c r="H511" i="2" s="1"/>
  <c r="G686" i="1"/>
  <c r="F511" i="2" s="1"/>
  <c r="H683" i="1"/>
  <c r="G508" i="2" s="1"/>
  <c r="I683" i="1"/>
  <c r="H508" i="2" s="1"/>
  <c r="G683" i="1"/>
  <c r="F508" i="2" s="1"/>
  <c r="H680" i="1"/>
  <c r="G505" i="2" s="1"/>
  <c r="I680" i="1"/>
  <c r="H505" i="2" s="1"/>
  <c r="G680" i="1"/>
  <c r="F505" i="2" s="1"/>
  <c r="H677" i="1"/>
  <c r="G502" i="2" s="1"/>
  <c r="I677" i="1"/>
  <c r="H502" i="2" s="1"/>
  <c r="G677" i="1"/>
  <c r="F502" i="2" s="1"/>
  <c r="H674" i="1"/>
  <c r="G499" i="2" s="1"/>
  <c r="I674" i="1"/>
  <c r="H499" i="2" s="1"/>
  <c r="G674" i="1"/>
  <c r="F499" i="2" s="1"/>
  <c r="H671" i="1"/>
  <c r="G496" i="2" s="1"/>
  <c r="I671" i="1"/>
  <c r="H496" i="2" s="1"/>
  <c r="G671" i="1"/>
  <c r="F496" i="2" s="1"/>
  <c r="H790" i="1"/>
  <c r="G468" i="2" s="1"/>
  <c r="I790" i="1"/>
  <c r="H468" i="2" s="1"/>
  <c r="G790" i="1"/>
  <c r="F468" i="2" s="1"/>
  <c r="I787" i="1"/>
  <c r="H465" i="2" s="1"/>
  <c r="H787" i="1"/>
  <c r="G465" i="2" s="1"/>
  <c r="G787" i="1"/>
  <c r="F465" i="2" s="1"/>
  <c r="H784" i="1"/>
  <c r="G462" i="2" s="1"/>
  <c r="I784" i="1"/>
  <c r="H462" i="2" s="1"/>
  <c r="G784" i="1"/>
  <c r="F462" i="2" s="1"/>
  <c r="H779" i="1"/>
  <c r="I779" i="1"/>
  <c r="G779" i="1"/>
  <c r="H777" i="1"/>
  <c r="I777" i="1"/>
  <c r="G777" i="1"/>
  <c r="H774" i="1"/>
  <c r="G452" i="2" s="1"/>
  <c r="I774" i="1"/>
  <c r="H452" i="2" s="1"/>
  <c r="G774" i="1"/>
  <c r="F452" i="2" s="1"/>
  <c r="H772" i="1"/>
  <c r="G450" i="2" s="1"/>
  <c r="I772" i="1"/>
  <c r="H450" i="2" s="1"/>
  <c r="G772" i="1"/>
  <c r="F450" i="2" s="1"/>
  <c r="H769" i="1"/>
  <c r="G447" i="2" s="1"/>
  <c r="I769" i="1"/>
  <c r="H447" i="2" s="1"/>
  <c r="G769" i="1"/>
  <c r="F447" i="2" s="1"/>
  <c r="H766" i="1"/>
  <c r="G444" i="2" s="1"/>
  <c r="I766" i="1"/>
  <c r="H444" i="2" s="1"/>
  <c r="G766" i="1"/>
  <c r="F444" i="2" s="1"/>
  <c r="H764" i="1"/>
  <c r="G442" i="2" s="1"/>
  <c r="I764" i="1"/>
  <c r="H442" i="2" s="1"/>
  <c r="G764" i="1"/>
  <c r="F442" i="2" s="1"/>
  <c r="H762" i="1"/>
  <c r="G440" i="2" s="1"/>
  <c r="I762" i="1"/>
  <c r="H440" i="2" s="1"/>
  <c r="G762" i="1"/>
  <c r="F440" i="2" s="1"/>
  <c r="H759" i="1"/>
  <c r="I759" i="1"/>
  <c r="G759" i="1"/>
  <c r="H752" i="1"/>
  <c r="H751" i="1" s="1"/>
  <c r="G491" i="2" s="1"/>
  <c r="I752" i="1"/>
  <c r="I751" i="1" s="1"/>
  <c r="H491" i="2" s="1"/>
  <c r="G752" i="1"/>
  <c r="H748" i="1"/>
  <c r="G488" i="2" s="1"/>
  <c r="I748" i="1"/>
  <c r="H488" i="2" s="1"/>
  <c r="G748" i="1"/>
  <c r="F488" i="2" s="1"/>
  <c r="H745" i="1"/>
  <c r="H741" i="1" s="1"/>
  <c r="I745" i="1"/>
  <c r="G745" i="1"/>
  <c r="H736" i="1"/>
  <c r="H735" i="1" s="1"/>
  <c r="H734" i="1" s="1"/>
  <c r="H733" i="1" s="1"/>
  <c r="I736" i="1"/>
  <c r="I735" i="1" s="1"/>
  <c r="I734" i="1" s="1"/>
  <c r="I733" i="1" s="1"/>
  <c r="G736" i="1"/>
  <c r="G735" i="1" s="1"/>
  <c r="G734" i="1" s="1"/>
  <c r="G733" i="1" s="1"/>
  <c r="H731" i="1"/>
  <c r="H730" i="1" s="1"/>
  <c r="I731" i="1"/>
  <c r="I730" i="1" s="1"/>
  <c r="G731" i="1"/>
  <c r="G730" i="1" s="1"/>
  <c r="H668" i="1"/>
  <c r="H667" i="1" s="1"/>
  <c r="I668" i="1"/>
  <c r="I667" i="1" s="1"/>
  <c r="G668" i="1"/>
  <c r="G667" i="1" s="1"/>
  <c r="H662" i="1"/>
  <c r="H661" i="1" s="1"/>
  <c r="H660" i="1" s="1"/>
  <c r="H659" i="1" s="1"/>
  <c r="H658" i="1" s="1"/>
  <c r="E45" i="3" s="1"/>
  <c r="I662" i="1"/>
  <c r="I661" i="1" s="1"/>
  <c r="I660" i="1" s="1"/>
  <c r="I659" i="1" s="1"/>
  <c r="I658" i="1" s="1"/>
  <c r="F45" i="3" s="1"/>
  <c r="G662" i="1"/>
  <c r="G661" i="1" s="1"/>
  <c r="G660" i="1" s="1"/>
  <c r="G659" i="1" s="1"/>
  <c r="G658" i="1" s="1"/>
  <c r="D45" i="3" s="1"/>
  <c r="H655" i="1"/>
  <c r="H654" i="1" s="1"/>
  <c r="H653" i="1" s="1"/>
  <c r="H652" i="1" s="1"/>
  <c r="H651" i="1" s="1"/>
  <c r="H650" i="1" s="1"/>
  <c r="I655" i="1"/>
  <c r="I654" i="1" s="1"/>
  <c r="I653" i="1" s="1"/>
  <c r="I652" i="1" s="1"/>
  <c r="I651" i="1" s="1"/>
  <c r="I650" i="1" s="1"/>
  <c r="G655" i="1"/>
  <c r="G654" i="1" s="1"/>
  <c r="G653" i="1" s="1"/>
  <c r="G652" i="1" s="1"/>
  <c r="G651" i="1" s="1"/>
  <c r="G650" i="1" s="1"/>
  <c r="I741" i="1" l="1"/>
  <c r="G741" i="1"/>
  <c r="G916" i="1"/>
  <c r="G915" i="1" s="1"/>
  <c r="F436" i="2"/>
  <c r="G751" i="1"/>
  <c r="F491" i="2" s="1"/>
  <c r="F492" i="2"/>
  <c r="F495" i="2"/>
  <c r="F485" i="2"/>
  <c r="F481" i="2" s="1"/>
  <c r="H916" i="1"/>
  <c r="H915" i="1" s="1"/>
  <c r="G517" i="2"/>
  <c r="H517" i="2"/>
  <c r="I916" i="1"/>
  <c r="I915" i="1" s="1"/>
  <c r="G727" i="1"/>
  <c r="H485" i="2"/>
  <c r="H481" i="2" s="1"/>
  <c r="H492" i="2"/>
  <c r="H562" i="2"/>
  <c r="H561" i="2" s="1"/>
  <c r="G485" i="2"/>
  <c r="G481" i="2" s="1"/>
  <c r="G492" i="2"/>
  <c r="G562" i="2"/>
  <c r="G561" i="2" s="1"/>
  <c r="G538" i="2"/>
  <c r="H538" i="2"/>
  <c r="G565" i="2"/>
  <c r="G564" i="2" s="1"/>
  <c r="G437" i="2"/>
  <c r="G436" i="2" s="1"/>
  <c r="H565" i="2"/>
  <c r="H564" i="2" s="1"/>
  <c r="H437" i="2"/>
  <c r="H436" i="2" s="1"/>
  <c r="I670" i="1"/>
  <c r="I666" i="1" s="1"/>
  <c r="I665" i="1" s="1"/>
  <c r="I664" i="1" s="1"/>
  <c r="F46" i="3" s="1"/>
  <c r="H670" i="1"/>
  <c r="H666" i="1" s="1"/>
  <c r="H665" i="1" s="1"/>
  <c r="H664" i="1" s="1"/>
  <c r="E46" i="3" s="1"/>
  <c r="G670" i="1"/>
  <c r="I758" i="1"/>
  <c r="I757" i="1" s="1"/>
  <c r="I756" i="1" s="1"/>
  <c r="I755" i="1" s="1"/>
  <c r="H758" i="1"/>
  <c r="H757" i="1" s="1"/>
  <c r="H756" i="1" s="1"/>
  <c r="H755" i="1" s="1"/>
  <c r="G758" i="1"/>
  <c r="G757" i="1" s="1"/>
  <c r="G756" i="1" s="1"/>
  <c r="G755" i="1" s="1"/>
  <c r="I740" i="1" l="1"/>
  <c r="G740" i="1"/>
  <c r="F435" i="2"/>
  <c r="F434" i="2" s="1"/>
  <c r="H740" i="1"/>
  <c r="G666" i="1"/>
  <c r="G665" i="1" s="1"/>
  <c r="G664" i="1" s="1"/>
  <c r="D46" i="3" s="1"/>
  <c r="G495" i="2"/>
  <c r="G435" i="2" s="1"/>
  <c r="G434" i="2" s="1"/>
  <c r="H495" i="2"/>
  <c r="H739" i="1" l="1"/>
  <c r="H738" i="1" s="1"/>
  <c r="H657" i="1" s="1"/>
  <c r="H649" i="1" s="1"/>
  <c r="G739" i="1"/>
  <c r="G738" i="1" s="1"/>
  <c r="G657" i="1" s="1"/>
  <c r="G649" i="1" s="1"/>
  <c r="I739" i="1"/>
  <c r="I738" i="1" s="1"/>
  <c r="I657" i="1" s="1"/>
  <c r="I649" i="1" s="1"/>
  <c r="H435" i="2"/>
  <c r="H434" i="2" s="1"/>
  <c r="G916" i="2"/>
  <c r="H916" i="2"/>
  <c r="G97" i="2"/>
  <c r="G96" i="2" s="1"/>
  <c r="G95" i="2" s="1"/>
  <c r="H97" i="2"/>
  <c r="H96" i="2" s="1"/>
  <c r="H95" i="2" s="1"/>
  <c r="F97" i="2"/>
  <c r="F96" i="2" s="1"/>
  <c r="F95" i="2" s="1"/>
  <c r="H333" i="1" l="1"/>
  <c r="H332" i="1" s="1"/>
  <c r="I333" i="1"/>
  <c r="I332" i="1" s="1"/>
  <c r="G333" i="1"/>
  <c r="G332" i="1" s="1"/>
  <c r="H561" i="1" l="1"/>
  <c r="H560" i="1" s="1"/>
  <c r="H559" i="1" s="1"/>
  <c r="H558" i="1" s="1"/>
  <c r="I561" i="1"/>
  <c r="I560" i="1" s="1"/>
  <c r="I559" i="1" s="1"/>
  <c r="I558" i="1" s="1"/>
  <c r="G561" i="1"/>
  <c r="G560" i="1" s="1"/>
  <c r="G559" i="1" s="1"/>
  <c r="G558" i="1" s="1"/>
  <c r="H573" i="1"/>
  <c r="I573" i="1"/>
  <c r="G573" i="1"/>
  <c r="H595" i="1"/>
  <c r="E53" i="3" s="1"/>
  <c r="I595" i="1"/>
  <c r="F53" i="3" s="1"/>
  <c r="G595" i="1"/>
  <c r="D53" i="3" s="1"/>
  <c r="H397" i="1"/>
  <c r="H396" i="1" s="1"/>
  <c r="H395" i="1" s="1"/>
  <c r="H394" i="1" s="1"/>
  <c r="I397" i="1"/>
  <c r="I396" i="1" s="1"/>
  <c r="I395" i="1" s="1"/>
  <c r="I394" i="1" s="1"/>
  <c r="G397" i="1"/>
  <c r="G396" i="1" s="1"/>
  <c r="G395" i="1" s="1"/>
  <c r="G394" i="1" s="1"/>
  <c r="G188" i="2"/>
  <c r="H188" i="2"/>
  <c r="G187" i="2"/>
  <c r="H187" i="2"/>
  <c r="H215" i="1"/>
  <c r="H214" i="1" s="1"/>
  <c r="H213" i="1" s="1"/>
  <c r="H208" i="1" s="1"/>
  <c r="H207" i="1" s="1"/>
  <c r="I215" i="1"/>
  <c r="I214" i="1" s="1"/>
  <c r="I213" i="1" s="1"/>
  <c r="I208" i="1" s="1"/>
  <c r="I207" i="1" s="1"/>
  <c r="G215" i="1"/>
  <c r="G214" i="1" s="1"/>
  <c r="G213" i="1" s="1"/>
  <c r="G208" i="1" s="1"/>
  <c r="H187" i="1"/>
  <c r="H186" i="1" s="1"/>
  <c r="H185" i="1" s="1"/>
  <c r="H180" i="1" s="1"/>
  <c r="I187" i="1"/>
  <c r="I186" i="1" s="1"/>
  <c r="I185" i="1" s="1"/>
  <c r="I180" i="1" s="1"/>
  <c r="G187" i="1"/>
  <c r="G186" i="1" s="1"/>
  <c r="G185" i="1" s="1"/>
  <c r="G186" i="2"/>
  <c r="H186" i="2"/>
  <c r="H516" i="1"/>
  <c r="H515" i="1" s="1"/>
  <c r="H514" i="1" s="1"/>
  <c r="I516" i="1"/>
  <c r="I515" i="1" s="1"/>
  <c r="I514" i="1" s="1"/>
  <c r="G516" i="1"/>
  <c r="G515" i="1" s="1"/>
  <c r="G514" i="1" s="1"/>
  <c r="G183" i="2"/>
  <c r="H183" i="2"/>
  <c r="G182" i="2"/>
  <c r="H182" i="2"/>
  <c r="H357" i="1"/>
  <c r="H356" i="1" s="1"/>
  <c r="I357" i="1"/>
  <c r="I356" i="1" s="1"/>
  <c r="G357" i="1"/>
  <c r="G356" i="1" s="1"/>
  <c r="G179" i="2"/>
  <c r="H179" i="2"/>
  <c r="G178" i="2"/>
  <c r="H178" i="2"/>
  <c r="G173" i="2"/>
  <c r="H173" i="2"/>
  <c r="G174" i="2"/>
  <c r="H174" i="2"/>
  <c r="G172" i="2"/>
  <c r="H172" i="2"/>
  <c r="G207" i="1" l="1"/>
  <c r="D24" i="3" s="1"/>
  <c r="G180" i="1"/>
  <c r="G179" i="1" s="1"/>
  <c r="D23" i="3" s="1"/>
  <c r="G355" i="1"/>
  <c r="G347" i="1" s="1"/>
  <c r="I355" i="1"/>
  <c r="I347" i="1" s="1"/>
  <c r="H190" i="2"/>
  <c r="H189" i="2" s="1"/>
  <c r="H355" i="1"/>
  <c r="H347" i="1" s="1"/>
  <c r="G190" i="2"/>
  <c r="G189" i="2" s="1"/>
  <c r="I179" i="1"/>
  <c r="F23" i="3" s="1"/>
  <c r="H179" i="1"/>
  <c r="E23" i="3" s="1"/>
  <c r="F24" i="3"/>
  <c r="E24" i="3"/>
  <c r="H572" i="1"/>
  <c r="H571" i="1" s="1"/>
  <c r="H570" i="1" s="1"/>
  <c r="H564" i="1"/>
  <c r="E42" i="3" s="1"/>
  <c r="G572" i="1"/>
  <c r="G571" i="1" s="1"/>
  <c r="G570" i="1" s="1"/>
  <c r="G564" i="1"/>
  <c r="I572" i="1"/>
  <c r="I571" i="1" s="1"/>
  <c r="I570" i="1" s="1"/>
  <c r="I564" i="1"/>
  <c r="F42" i="3" s="1"/>
  <c r="G177" i="2"/>
  <c r="G176" i="2" s="1"/>
  <c r="G171" i="2"/>
  <c r="G170" i="2" s="1"/>
  <c r="G169" i="2" s="1"/>
  <c r="H177" i="2"/>
  <c r="H176" i="2" s="1"/>
  <c r="H185" i="2"/>
  <c r="H184" i="2" s="1"/>
  <c r="G185" i="2"/>
  <c r="G184" i="2" s="1"/>
  <c r="G181" i="2"/>
  <c r="G180" i="2" s="1"/>
  <c r="H181" i="2"/>
  <c r="H180" i="2" s="1"/>
  <c r="H171" i="2"/>
  <c r="H170" i="2" s="1"/>
  <c r="H169" i="2" s="1"/>
  <c r="G85" i="2"/>
  <c r="G84" i="2" s="1"/>
  <c r="G83" i="2" s="1"/>
  <c r="H85" i="2"/>
  <c r="H84" i="2" s="1"/>
  <c r="H83" i="2" s="1"/>
  <c r="F85" i="2"/>
  <c r="F84" i="2" s="1"/>
  <c r="F83" i="2" s="1"/>
  <c r="H294" i="1"/>
  <c r="H293" i="1" s="1"/>
  <c r="I294" i="1"/>
  <c r="I293" i="1" s="1"/>
  <c r="G294" i="1"/>
  <c r="G293" i="1" s="1"/>
  <c r="G88" i="2"/>
  <c r="H88" i="2"/>
  <c r="F88" i="2"/>
  <c r="G92" i="2"/>
  <c r="H92" i="2"/>
  <c r="F92" i="2"/>
  <c r="G90" i="2"/>
  <c r="H90" i="2"/>
  <c r="F90" i="2"/>
  <c r="H297" i="1"/>
  <c r="I297" i="1"/>
  <c r="G297" i="1"/>
  <c r="I509" i="1" l="1"/>
  <c r="H509" i="1"/>
  <c r="G509" i="1"/>
  <c r="H175" i="2"/>
  <c r="H149" i="2" s="1"/>
  <c r="G175" i="2"/>
  <c r="G149" i="2" s="1"/>
  <c r="G87" i="2"/>
  <c r="H87" i="2"/>
  <c r="F87" i="2"/>
  <c r="G82" i="2"/>
  <c r="G81" i="2" s="1"/>
  <c r="G80" i="2" s="1"/>
  <c r="H82" i="2"/>
  <c r="H81" i="2" s="1"/>
  <c r="H80" i="2" s="1"/>
  <c r="F82" i="2"/>
  <c r="F81" i="2" s="1"/>
  <c r="F80" i="2" s="1"/>
  <c r="G100" i="2" l="1"/>
  <c r="G99" i="2" s="1"/>
  <c r="G98" i="2" s="1"/>
  <c r="G94" i="2" s="1"/>
  <c r="H100" i="2"/>
  <c r="H99" i="2" s="1"/>
  <c r="H98" i="2" s="1"/>
  <c r="H94" i="2" s="1"/>
  <c r="F100" i="2"/>
  <c r="F99" i="2" s="1"/>
  <c r="F98" i="2" s="1"/>
  <c r="F94" i="2" s="1"/>
  <c r="H580" i="1" l="1"/>
  <c r="H579" i="1" s="1"/>
  <c r="H578" i="1" s="1"/>
  <c r="I580" i="1"/>
  <c r="I579" i="1" s="1"/>
  <c r="I578" i="1" s="1"/>
  <c r="G580" i="1"/>
  <c r="G579" i="1" s="1"/>
  <c r="G578" i="1" s="1"/>
  <c r="G252" i="2" l="1"/>
  <c r="G251" i="2" s="1"/>
  <c r="G246" i="2" s="1"/>
  <c r="H252" i="2"/>
  <c r="H251" i="2" s="1"/>
  <c r="H246" i="2" s="1"/>
  <c r="G245" i="2" l="1"/>
  <c r="H245" i="2"/>
  <c r="G433" i="2" l="1"/>
  <c r="H433" i="2"/>
  <c r="G432" i="2"/>
  <c r="H432" i="2"/>
  <c r="G430" i="2"/>
  <c r="G429" i="2" s="1"/>
  <c r="H430" i="2"/>
  <c r="H429" i="2" s="1"/>
  <c r="G428" i="2"/>
  <c r="H428" i="2"/>
  <c r="G427" i="2"/>
  <c r="H427" i="2"/>
  <c r="G425" i="2"/>
  <c r="H425" i="2"/>
  <c r="G424" i="2"/>
  <c r="H424" i="2"/>
  <c r="G104" i="2"/>
  <c r="G103" i="2" s="1"/>
  <c r="G102" i="2" s="1"/>
  <c r="H104" i="2"/>
  <c r="H103" i="2" s="1"/>
  <c r="H102" i="2" s="1"/>
  <c r="F104" i="2"/>
  <c r="F103" i="2" s="1"/>
  <c r="F102" i="2" s="1"/>
  <c r="G107" i="2"/>
  <c r="G106" i="2" s="1"/>
  <c r="H107" i="2"/>
  <c r="H106" i="2" s="1"/>
  <c r="F107" i="2"/>
  <c r="F106" i="2" s="1"/>
  <c r="G109" i="2"/>
  <c r="G108" i="2" s="1"/>
  <c r="H109" i="2"/>
  <c r="H108" i="2" s="1"/>
  <c r="F109" i="2"/>
  <c r="F108" i="2" s="1"/>
  <c r="G431" i="2" l="1"/>
  <c r="G423" i="2"/>
  <c r="H105" i="2"/>
  <c r="H423" i="2"/>
  <c r="H426" i="2"/>
  <c r="G105" i="2"/>
  <c r="H431" i="2"/>
  <c r="G426" i="2"/>
  <c r="F105" i="2"/>
  <c r="F101" i="2" s="1"/>
  <c r="H395" i="2"/>
  <c r="G395" i="2"/>
  <c r="H244" i="2"/>
  <c r="G244" i="2"/>
  <c r="G220" i="2"/>
  <c r="G219" i="2" s="1"/>
  <c r="G218" i="2" s="1"/>
  <c r="H220" i="2"/>
  <c r="H219" i="2" s="1"/>
  <c r="H218" i="2" s="1"/>
  <c r="G217" i="2"/>
  <c r="G216" i="2" s="1"/>
  <c r="G215" i="2" s="1"/>
  <c r="H217" i="2"/>
  <c r="H216" i="2" s="1"/>
  <c r="H215" i="2" s="1"/>
  <c r="G212" i="2"/>
  <c r="G211" i="2" s="1"/>
  <c r="G210" i="2" s="1"/>
  <c r="H212" i="2"/>
  <c r="H211" i="2" s="1"/>
  <c r="H210" i="2" s="1"/>
  <c r="G209" i="2"/>
  <c r="G208" i="2" s="1"/>
  <c r="G207" i="2" s="1"/>
  <c r="H209" i="2"/>
  <c r="H208" i="2" s="1"/>
  <c r="H207" i="2" s="1"/>
  <c r="G204" i="2"/>
  <c r="G203" i="2" s="1"/>
  <c r="G202" i="2" s="1"/>
  <c r="G201" i="2" s="1"/>
  <c r="G200" i="2" s="1"/>
  <c r="H204" i="2"/>
  <c r="H203" i="2" s="1"/>
  <c r="H202" i="2" s="1"/>
  <c r="H201" i="2" s="1"/>
  <c r="H200" i="2" s="1"/>
  <c r="G199" i="2"/>
  <c r="G198" i="2" s="1"/>
  <c r="G197" i="2" s="1"/>
  <c r="G196" i="2" s="1"/>
  <c r="H199" i="2"/>
  <c r="H198" i="2" s="1"/>
  <c r="H197" i="2" s="1"/>
  <c r="H196" i="2" s="1"/>
  <c r="G138" i="2"/>
  <c r="G137" i="2" s="1"/>
  <c r="G136" i="2" s="1"/>
  <c r="G131" i="2" s="1"/>
  <c r="H138" i="2"/>
  <c r="H137" i="2" s="1"/>
  <c r="H136" i="2" s="1"/>
  <c r="H131" i="2" s="1"/>
  <c r="F138" i="2"/>
  <c r="F137" i="2" s="1"/>
  <c r="F136" i="2" s="1"/>
  <c r="F131" i="2" s="1"/>
  <c r="G142" i="2"/>
  <c r="G141" i="2" s="1"/>
  <c r="G140" i="2" s="1"/>
  <c r="H142" i="2"/>
  <c r="H141" i="2" s="1"/>
  <c r="H140" i="2" s="1"/>
  <c r="F142" i="2"/>
  <c r="F141" i="2" s="1"/>
  <c r="F140" i="2" s="1"/>
  <c r="F146" i="2"/>
  <c r="G146" i="2"/>
  <c r="H146" i="2"/>
  <c r="F148" i="2"/>
  <c r="G148" i="2"/>
  <c r="H148" i="2"/>
  <c r="G145" i="2"/>
  <c r="H145" i="2"/>
  <c r="F145" i="2"/>
  <c r="F73" i="2"/>
  <c r="G73" i="2"/>
  <c r="H73" i="2"/>
  <c r="G70" i="2"/>
  <c r="H70" i="2"/>
  <c r="F70" i="2"/>
  <c r="G75" i="2"/>
  <c r="H75" i="2"/>
  <c r="F75" i="2"/>
  <c r="G55" i="2"/>
  <c r="G54" i="2" s="1"/>
  <c r="G53" i="2" s="1"/>
  <c r="H55" i="2"/>
  <c r="H54" i="2" s="1"/>
  <c r="H53" i="2" s="1"/>
  <c r="F55" i="2"/>
  <c r="F54" i="2" s="1"/>
  <c r="F53" i="2" s="1"/>
  <c r="G61" i="2"/>
  <c r="H61" i="2"/>
  <c r="F61" i="2"/>
  <c r="G50" i="2"/>
  <c r="H50" i="2"/>
  <c r="F50" i="2"/>
  <c r="G52" i="2" l="1"/>
  <c r="F59" i="2"/>
  <c r="F58" i="2" s="1"/>
  <c r="H59" i="2"/>
  <c r="H58" i="2" s="1"/>
  <c r="H52" i="2" s="1"/>
  <c r="G59" i="2"/>
  <c r="G58" i="2" s="1"/>
  <c r="H69" i="2"/>
  <c r="H68" i="2" s="1"/>
  <c r="H67" i="2" s="1"/>
  <c r="H62" i="2" s="1"/>
  <c r="F69" i="2"/>
  <c r="F68" i="2" s="1"/>
  <c r="F67" i="2" s="1"/>
  <c r="F62" i="2" s="1"/>
  <c r="G69" i="2"/>
  <c r="G68" i="2" s="1"/>
  <c r="G67" i="2" s="1"/>
  <c r="G62" i="2" s="1"/>
  <c r="H214" i="2"/>
  <c r="H213" i="2" s="1"/>
  <c r="G214" i="2"/>
  <c r="G213" i="2" s="1"/>
  <c r="H422" i="2"/>
  <c r="H421" i="2" s="1"/>
  <c r="H420" i="2" s="1"/>
  <c r="G422" i="2"/>
  <c r="G421" i="2" s="1"/>
  <c r="G420" i="2" s="1"/>
  <c r="F93" i="2"/>
  <c r="G101" i="2"/>
  <c r="G93" i="2" s="1"/>
  <c r="H101" i="2"/>
  <c r="H93" i="2" s="1"/>
  <c r="H144" i="2"/>
  <c r="H143" i="2" s="1"/>
  <c r="H139" i="2" s="1"/>
  <c r="G144" i="2"/>
  <c r="G143" i="2" s="1"/>
  <c r="G139" i="2" s="1"/>
  <c r="F144" i="2"/>
  <c r="F143" i="2" s="1"/>
  <c r="F139" i="2" s="1"/>
  <c r="H206" i="2"/>
  <c r="H205" i="2" s="1"/>
  <c r="H195" i="2"/>
  <c r="G206" i="2"/>
  <c r="G205" i="2" s="1"/>
  <c r="G195" i="2"/>
  <c r="F49" i="2"/>
  <c r="F48" i="2" s="1"/>
  <c r="H49" i="2"/>
  <c r="H48" i="2" s="1"/>
  <c r="G49" i="2"/>
  <c r="G48" i="2" s="1"/>
  <c r="F47" i="2"/>
  <c r="G47" i="2"/>
  <c r="H47" i="2"/>
  <c r="G46" i="2"/>
  <c r="H46" i="2"/>
  <c r="F46" i="2"/>
  <c r="F36" i="2"/>
  <c r="G36" i="2"/>
  <c r="H36" i="2"/>
  <c r="G35" i="2"/>
  <c r="H35" i="2"/>
  <c r="F35" i="2"/>
  <c r="I89" i="1"/>
  <c r="I88" i="1" s="1"/>
  <c r="H89" i="1"/>
  <c r="H88" i="1" s="1"/>
  <c r="G89" i="1"/>
  <c r="G88" i="1" s="1"/>
  <c r="G28" i="2"/>
  <c r="G27" i="2" s="1"/>
  <c r="H28" i="2"/>
  <c r="H27" i="2" s="1"/>
  <c r="F28" i="2"/>
  <c r="F27" i="2" s="1"/>
  <c r="H23" i="2"/>
  <c r="G23" i="2"/>
  <c r="F23" i="2"/>
  <c r="G21" i="2"/>
  <c r="H21" i="2"/>
  <c r="F21" i="2"/>
  <c r="G18" i="2"/>
  <c r="H18" i="2"/>
  <c r="F18" i="2"/>
  <c r="F16" i="2"/>
  <c r="G16" i="2"/>
  <c r="H16" i="2"/>
  <c r="F17" i="2"/>
  <c r="G17" i="2"/>
  <c r="H17" i="2"/>
  <c r="G15" i="2"/>
  <c r="H15" i="2"/>
  <c r="F15" i="2"/>
  <c r="G13" i="2"/>
  <c r="G12" i="2" s="1"/>
  <c r="H13" i="2"/>
  <c r="H12" i="2" s="1"/>
  <c r="F13" i="2"/>
  <c r="F12" i="2" s="1"/>
  <c r="H543" i="1"/>
  <c r="H542" i="1" s="1"/>
  <c r="I543" i="1"/>
  <c r="I542" i="1" s="1"/>
  <c r="G543" i="1"/>
  <c r="G542" i="1" s="1"/>
  <c r="G51" i="2" l="1"/>
  <c r="H51" i="2"/>
  <c r="F52" i="2"/>
  <c r="F51" i="2" s="1"/>
  <c r="F45" i="2"/>
  <c r="F44" i="2" s="1"/>
  <c r="F43" i="2" s="1"/>
  <c r="F42" i="2" s="1"/>
  <c r="G130" i="2"/>
  <c r="F130" i="2"/>
  <c r="H130" i="2"/>
  <c r="H45" i="2"/>
  <c r="H44" i="2" s="1"/>
  <c r="H43" i="2" s="1"/>
  <c r="G45" i="2"/>
  <c r="G44" i="2" s="1"/>
  <c r="H34" i="2"/>
  <c r="H33" i="2" s="1"/>
  <c r="H32" i="2" s="1"/>
  <c r="H31" i="2" s="1"/>
  <c r="F34" i="2"/>
  <c r="F33" i="2" s="1"/>
  <c r="F32" i="2" s="1"/>
  <c r="F31" i="2" s="1"/>
  <c r="G34" i="2"/>
  <c r="G33" i="2" s="1"/>
  <c r="G32" i="2" s="1"/>
  <c r="G31" i="2" s="1"/>
  <c r="H14" i="2"/>
  <c r="G14" i="2"/>
  <c r="G11" i="2" s="1"/>
  <c r="F14" i="2"/>
  <c r="G885" i="2"/>
  <c r="G884" i="2" s="1"/>
  <c r="H885" i="2"/>
  <c r="H884" i="2" s="1"/>
  <c r="G883" i="2"/>
  <c r="G882" i="2" s="1"/>
  <c r="H883" i="2"/>
  <c r="H882" i="2" s="1"/>
  <c r="G881" i="2"/>
  <c r="G880" i="2" s="1"/>
  <c r="H881" i="2"/>
  <c r="H880" i="2" s="1"/>
  <c r="G879" i="2"/>
  <c r="G878" i="2" s="1"/>
  <c r="H879" i="2"/>
  <c r="H878" i="2" s="1"/>
  <c r="G10" i="2" l="1"/>
  <c r="G9" i="2" s="1"/>
  <c r="F11" i="2"/>
  <c r="F10" i="2" s="1"/>
  <c r="F9" i="2" s="1"/>
  <c r="H11" i="2"/>
  <c r="H10" i="2" s="1"/>
  <c r="H9" i="2" s="1"/>
  <c r="H42" i="2"/>
  <c r="G43" i="2"/>
  <c r="G42" i="2" s="1"/>
  <c r="G920" i="2"/>
  <c r="H920" i="2"/>
  <c r="G919" i="2"/>
  <c r="H919" i="2"/>
  <c r="G900" i="2"/>
  <c r="H900" i="2"/>
  <c r="G903" i="2"/>
  <c r="H903" i="2"/>
  <c r="G906" i="2"/>
  <c r="G905" i="2" s="1"/>
  <c r="H906" i="2"/>
  <c r="H905" i="2" s="1"/>
  <c r="G915" i="2"/>
  <c r="H915" i="2"/>
  <c r="G914" i="2"/>
  <c r="H914" i="2"/>
  <c r="G887" i="2"/>
  <c r="G886" i="2" s="1"/>
  <c r="H887" i="2"/>
  <c r="H886" i="2" s="1"/>
  <c r="G901" i="2"/>
  <c r="H901" i="2"/>
  <c r="G902" i="2"/>
  <c r="H902" i="2"/>
  <c r="G898" i="2"/>
  <c r="G897" i="2" s="1"/>
  <c r="H898" i="2"/>
  <c r="H897" i="2" s="1"/>
  <c r="G896" i="2"/>
  <c r="H896" i="2"/>
  <c r="G895" i="2"/>
  <c r="H895" i="2"/>
  <c r="G893" i="2"/>
  <c r="G892" i="2" s="1"/>
  <c r="H893" i="2"/>
  <c r="H892" i="2" s="1"/>
  <c r="H918" i="2" l="1"/>
  <c r="G918" i="2"/>
  <c r="G899" i="2"/>
  <c r="H899" i="2"/>
  <c r="H913" i="2"/>
  <c r="G913" i="2"/>
  <c r="H894" i="2"/>
  <c r="G894" i="2"/>
  <c r="G890" i="2" l="1"/>
  <c r="H890" i="2"/>
  <c r="G891" i="2"/>
  <c r="H891" i="2"/>
  <c r="G889" i="2"/>
  <c r="H889" i="2"/>
  <c r="G888" i="2" l="1"/>
  <c r="G877" i="2" s="1"/>
  <c r="H888" i="2"/>
  <c r="H877" i="2" s="1"/>
  <c r="H111" i="1"/>
  <c r="I111" i="1"/>
  <c r="G111" i="1"/>
  <c r="G116" i="1"/>
  <c r="G115" i="1" s="1"/>
  <c r="H116" i="1"/>
  <c r="I116" i="1"/>
  <c r="H115" i="1" l="1"/>
  <c r="I115" i="1"/>
  <c r="I119" i="1"/>
  <c r="I118" i="1" s="1"/>
  <c r="H119" i="1"/>
  <c r="H118" i="1" s="1"/>
  <c r="G119" i="1"/>
  <c r="G118" i="1" s="1"/>
  <c r="G114" i="1" s="1"/>
  <c r="G113" i="1" s="1"/>
  <c r="H114" i="1" l="1"/>
  <c r="H113" i="1" s="1"/>
  <c r="I114" i="1"/>
  <c r="I113" i="1" s="1"/>
  <c r="I102" i="1"/>
  <c r="I101" i="1" s="1"/>
  <c r="H102" i="1"/>
  <c r="H101" i="1" s="1"/>
  <c r="G101" i="1"/>
  <c r="I548" i="1" l="1"/>
  <c r="I547" i="1" s="1"/>
  <c r="I546" i="1" s="1"/>
  <c r="I545" i="1" s="1"/>
  <c r="H548" i="1"/>
  <c r="H547" i="1" s="1"/>
  <c r="H546" i="1" s="1"/>
  <c r="H545" i="1" s="1"/>
  <c r="G548" i="1"/>
  <c r="G547" i="1" s="1"/>
  <c r="G546" i="1" s="1"/>
  <c r="G545" i="1" s="1"/>
  <c r="H541" i="1"/>
  <c r="I541" i="1"/>
  <c r="G541" i="1"/>
  <c r="H555" i="1" l="1"/>
  <c r="H554" i="1" s="1"/>
  <c r="H553" i="1" s="1"/>
  <c r="H552" i="1" s="1"/>
  <c r="H551" i="1" s="1"/>
  <c r="I555" i="1"/>
  <c r="I554" i="1" s="1"/>
  <c r="I553" i="1" s="1"/>
  <c r="I552" i="1" s="1"/>
  <c r="I551" i="1" s="1"/>
  <c r="H390" i="1"/>
  <c r="I390" i="1"/>
  <c r="G390" i="1"/>
  <c r="H392" i="1"/>
  <c r="I392" i="1"/>
  <c r="G392" i="1"/>
  <c r="H389" i="1" l="1"/>
  <c r="H388" i="1" s="1"/>
  <c r="I389" i="1"/>
  <c r="I388" i="1" s="1"/>
  <c r="G389" i="1"/>
  <c r="G388" i="1" s="1"/>
  <c r="I99" i="1" l="1"/>
  <c r="I98" i="1" s="1"/>
  <c r="I97" i="1" s="1"/>
  <c r="I96" i="1" s="1"/>
  <c r="H99" i="1"/>
  <c r="H98" i="1" s="1"/>
  <c r="H97" i="1" s="1"/>
  <c r="H96" i="1" s="1"/>
  <c r="G99" i="1"/>
  <c r="G98" i="1" s="1"/>
  <c r="G97" i="1" s="1"/>
  <c r="G96" i="1" s="1"/>
  <c r="G301" i="1" l="1"/>
  <c r="I592" i="1" l="1"/>
  <c r="I591" i="1" s="1"/>
  <c r="I590" i="1" s="1"/>
  <c r="I589" i="1" s="1"/>
  <c r="I588" i="1" s="1"/>
  <c r="H592" i="1"/>
  <c r="H591" i="1" s="1"/>
  <c r="H590" i="1" s="1"/>
  <c r="H589" i="1" s="1"/>
  <c r="H588" i="1" s="1"/>
  <c r="G592" i="1"/>
  <c r="G591" i="1" s="1"/>
  <c r="G590" i="1" s="1"/>
  <c r="G589" i="1" s="1"/>
  <c r="G588" i="1" s="1"/>
  <c r="H539" i="1" l="1"/>
  <c r="I539" i="1"/>
  <c r="I538" i="1" s="1"/>
  <c r="I534" i="1" s="1"/>
  <c r="H538" i="1" l="1"/>
  <c r="G539" i="1"/>
  <c r="I533" i="1"/>
  <c r="I532" i="1" s="1"/>
  <c r="H534" i="1" l="1"/>
  <c r="H533" i="1" s="1"/>
  <c r="H532" i="1" s="1"/>
  <c r="G538" i="1"/>
  <c r="H326" i="1"/>
  <c r="I326" i="1"/>
  <c r="G326" i="1"/>
  <c r="G534" i="1" l="1"/>
  <c r="G533" i="1" s="1"/>
  <c r="G532" i="1" s="1"/>
  <c r="H635" i="1"/>
  <c r="H634" i="1" s="1"/>
  <c r="H633" i="1" s="1"/>
  <c r="E33" i="3" s="1"/>
  <c r="I635" i="1"/>
  <c r="I634" i="1" s="1"/>
  <c r="I633" i="1" s="1"/>
  <c r="F33" i="3" s="1"/>
  <c r="G635" i="1"/>
  <c r="G634" i="1" s="1"/>
  <c r="G633" i="1" s="1"/>
  <c r="G632" i="1" l="1"/>
  <c r="D33" i="3"/>
  <c r="I632" i="1"/>
  <c r="H632" i="1"/>
  <c r="H337" i="1" l="1"/>
  <c r="H336" i="1" s="1"/>
  <c r="H335" i="1" s="1"/>
  <c r="I337" i="1"/>
  <c r="I336" i="1" s="1"/>
  <c r="I335" i="1" s="1"/>
  <c r="G337" i="1"/>
  <c r="G336" i="1" s="1"/>
  <c r="G335" i="1" s="1"/>
  <c r="H586" i="1" l="1"/>
  <c r="I647" i="1" l="1"/>
  <c r="I646" i="1" s="1"/>
  <c r="I645" i="1" s="1"/>
  <c r="H647" i="1"/>
  <c r="H646" i="1" s="1"/>
  <c r="H645" i="1" s="1"/>
  <c r="G647" i="1"/>
  <c r="G646" i="1" s="1"/>
  <c r="G645" i="1" s="1"/>
  <c r="D48" i="3" s="1"/>
  <c r="I642" i="1"/>
  <c r="H642" i="1"/>
  <c r="G642" i="1"/>
  <c r="I630" i="1"/>
  <c r="I629" i="1" s="1"/>
  <c r="H630" i="1"/>
  <c r="H629" i="1" s="1"/>
  <c r="G630" i="1"/>
  <c r="G629" i="1" s="1"/>
  <c r="I627" i="1"/>
  <c r="H627" i="1"/>
  <c r="G627" i="1"/>
  <c r="I625" i="1"/>
  <c r="H625" i="1"/>
  <c r="G625" i="1"/>
  <c r="I622" i="1"/>
  <c r="H622" i="1"/>
  <c r="G622" i="1"/>
  <c r="I616" i="1"/>
  <c r="I615" i="1" s="1"/>
  <c r="I614" i="1" s="1"/>
  <c r="F16" i="3" s="1"/>
  <c r="H616" i="1"/>
  <c r="H615" i="1" s="1"/>
  <c r="H614" i="1" s="1"/>
  <c r="E16" i="3" s="1"/>
  <c r="G616" i="1"/>
  <c r="G615" i="1" s="1"/>
  <c r="G614" i="1" s="1"/>
  <c r="D16" i="3" s="1"/>
  <c r="I611" i="1"/>
  <c r="H611" i="1"/>
  <c r="G611" i="1"/>
  <c r="I586" i="1"/>
  <c r="G586" i="1"/>
  <c r="I584" i="1"/>
  <c r="H584" i="1"/>
  <c r="G584" i="1"/>
  <c r="I563" i="1"/>
  <c r="H563" i="1"/>
  <c r="G563" i="1"/>
  <c r="I557" i="1"/>
  <c r="F40" i="3" s="1"/>
  <c r="H557" i="1"/>
  <c r="E40" i="3" s="1"/>
  <c r="G557" i="1"/>
  <c r="D40" i="3" s="1"/>
  <c r="G555" i="1"/>
  <c r="G554" i="1" s="1"/>
  <c r="G553" i="1" s="1"/>
  <c r="G552" i="1" s="1"/>
  <c r="G551" i="1" s="1"/>
  <c r="G527" i="1"/>
  <c r="G526" i="1" s="1"/>
  <c r="G525" i="1" s="1"/>
  <c r="G524" i="1" s="1"/>
  <c r="G523" i="1" s="1"/>
  <c r="D32" i="3" s="1"/>
  <c r="I527" i="1"/>
  <c r="I526" i="1" s="1"/>
  <c r="I525" i="1" s="1"/>
  <c r="I524" i="1" s="1"/>
  <c r="I523" i="1" s="1"/>
  <c r="F32" i="3" s="1"/>
  <c r="H527" i="1"/>
  <c r="H526" i="1" s="1"/>
  <c r="H525" i="1" s="1"/>
  <c r="H524" i="1" s="1"/>
  <c r="H523" i="1" s="1"/>
  <c r="E32" i="3" s="1"/>
  <c r="I519" i="1"/>
  <c r="I518" i="1" s="1"/>
  <c r="I508" i="1" s="1"/>
  <c r="F30" i="3" s="1"/>
  <c r="H519" i="1"/>
  <c r="H518" i="1" s="1"/>
  <c r="H508" i="1" s="1"/>
  <c r="E30" i="3" s="1"/>
  <c r="G519" i="1"/>
  <c r="G518" i="1" s="1"/>
  <c r="G508" i="1" s="1"/>
  <c r="D30" i="3" s="1"/>
  <c r="I343" i="1"/>
  <c r="I342" i="1" s="1"/>
  <c r="H343" i="1"/>
  <c r="H342" i="1" s="1"/>
  <c r="G343" i="1"/>
  <c r="G342" i="1" s="1"/>
  <c r="G644" i="1" l="1"/>
  <c r="H644" i="1"/>
  <c r="E48" i="3"/>
  <c r="I644" i="1"/>
  <c r="F48" i="3"/>
  <c r="I639" i="1"/>
  <c r="I638" i="1" s="1"/>
  <c r="I641" i="1"/>
  <c r="I640" i="1" s="1"/>
  <c r="H639" i="1"/>
  <c r="H638" i="1" s="1"/>
  <c r="H641" i="1"/>
  <c r="H640" i="1" s="1"/>
  <c r="G639" i="1"/>
  <c r="G638" i="1" s="1"/>
  <c r="G637" i="1" s="1"/>
  <c r="G641" i="1"/>
  <c r="G640" i="1" s="1"/>
  <c r="I621" i="1"/>
  <c r="I620" i="1" s="1"/>
  <c r="I619" i="1" s="1"/>
  <c r="I618" i="1" s="1"/>
  <c r="G610" i="1"/>
  <c r="G609" i="1" s="1"/>
  <c r="G608" i="1" s="1"/>
  <c r="G607" i="1" s="1"/>
  <c r="D14" i="3" s="1"/>
  <c r="H610" i="1"/>
  <c r="H609" i="1" s="1"/>
  <c r="H608" i="1" s="1"/>
  <c r="H607" i="1" s="1"/>
  <c r="E14" i="3" s="1"/>
  <c r="I610" i="1"/>
  <c r="I609" i="1" s="1"/>
  <c r="I608" i="1" s="1"/>
  <c r="I607" i="1" s="1"/>
  <c r="F14" i="3" s="1"/>
  <c r="G621" i="1"/>
  <c r="G620" i="1" s="1"/>
  <c r="G619" i="1" s="1"/>
  <c r="G618" i="1" s="1"/>
  <c r="H621" i="1"/>
  <c r="H620" i="1" s="1"/>
  <c r="H619" i="1" s="1"/>
  <c r="H618" i="1" s="1"/>
  <c r="H583" i="1"/>
  <c r="I583" i="1"/>
  <c r="H550" i="1"/>
  <c r="G583" i="1"/>
  <c r="H387" i="1"/>
  <c r="H386" i="1" s="1"/>
  <c r="E29" i="3" s="1"/>
  <c r="G387" i="1"/>
  <c r="G386" i="1" s="1"/>
  <c r="D29" i="3" s="1"/>
  <c r="I387" i="1"/>
  <c r="I386" i="1" s="1"/>
  <c r="F29" i="3" s="1"/>
  <c r="G550" i="1"/>
  <c r="I550" i="1"/>
  <c r="H637" i="1" l="1"/>
  <c r="E38" i="3"/>
  <c r="I637" i="1"/>
  <c r="F38" i="3"/>
  <c r="D38" i="3"/>
  <c r="H582" i="1"/>
  <c r="H577" i="1" s="1"/>
  <c r="H576" i="1" s="1"/>
  <c r="H575" i="1" s="1"/>
  <c r="I582" i="1"/>
  <c r="I577" i="1" s="1"/>
  <c r="I576" i="1" s="1"/>
  <c r="I575" i="1" s="1"/>
  <c r="G582" i="1"/>
  <c r="G577" i="1" s="1"/>
  <c r="G576" i="1" s="1"/>
  <c r="G575" i="1" s="1"/>
  <c r="G606" i="1"/>
  <c r="G605" i="1" s="1"/>
  <c r="H606" i="1"/>
  <c r="I606" i="1"/>
  <c r="I605" i="1" s="1"/>
  <c r="I341" i="1"/>
  <c r="I340" i="1" s="1"/>
  <c r="H341" i="1"/>
  <c r="H340" i="1" s="1"/>
  <c r="G341" i="1"/>
  <c r="G340" i="1" s="1"/>
  <c r="H594" i="1"/>
  <c r="I594" i="1"/>
  <c r="G594" i="1"/>
  <c r="I522" i="1"/>
  <c r="I339" i="1" l="1"/>
  <c r="F28" i="3" s="1"/>
  <c r="H339" i="1"/>
  <c r="E28" i="3" s="1"/>
  <c r="G339" i="1"/>
  <c r="D28" i="3" s="1"/>
  <c r="H605" i="1"/>
  <c r="D47" i="3"/>
  <c r="F47" i="3"/>
  <c r="E47" i="3"/>
  <c r="G522" i="1"/>
  <c r="H522" i="1"/>
  <c r="I164" i="1" l="1"/>
  <c r="I163" i="1" s="1"/>
  <c r="I162" i="1" s="1"/>
  <c r="I161" i="1" s="1"/>
  <c r="H164" i="1"/>
  <c r="H163" i="1" s="1"/>
  <c r="H162" i="1" s="1"/>
  <c r="H161" i="1" s="1"/>
  <c r="G164" i="1"/>
  <c r="G163" i="1" l="1"/>
  <c r="G162" i="1" s="1"/>
  <c r="G161" i="1" s="1"/>
  <c r="G122" i="1" l="1"/>
  <c r="I33" i="1" l="1"/>
  <c r="I32" i="1" s="1"/>
  <c r="I31" i="1" s="1"/>
  <c r="I30" i="1" s="1"/>
  <c r="I14" i="1"/>
  <c r="H33" i="1"/>
  <c r="H32" i="1" s="1"/>
  <c r="H31" i="1" s="1"/>
  <c r="H30" i="1" s="1"/>
  <c r="H14" i="1"/>
  <c r="I13" i="1" l="1"/>
  <c r="I12" i="1" s="1"/>
  <c r="F11" i="3" s="1"/>
  <c r="H13" i="1"/>
  <c r="H12" i="1" s="1"/>
  <c r="E11" i="3" s="1"/>
  <c r="I11" i="1" l="1"/>
  <c r="H11" i="1"/>
  <c r="G94" i="1" l="1"/>
  <c r="G93" i="1" s="1"/>
  <c r="G92" i="1" s="1"/>
  <c r="G91" i="1" s="1"/>
  <c r="H94" i="1"/>
  <c r="H93" i="1" s="1"/>
  <c r="H92" i="1" s="1"/>
  <c r="H91" i="1" s="1"/>
  <c r="I94" i="1"/>
  <c r="I93" i="1" s="1"/>
  <c r="I92" i="1" s="1"/>
  <c r="I91" i="1" s="1"/>
  <c r="H122" i="1" l="1"/>
  <c r="H121" i="1" s="1"/>
  <c r="I122" i="1"/>
  <c r="I121" i="1" s="1"/>
  <c r="G121" i="1"/>
  <c r="G33" i="1" l="1"/>
  <c r="G32" i="1" s="1"/>
  <c r="G31" i="1" s="1"/>
  <c r="G30" i="1" l="1"/>
  <c r="G79" i="1" l="1"/>
  <c r="G82" i="1" l="1"/>
  <c r="I313" i="1" l="1"/>
  <c r="I299" i="1"/>
  <c r="I296" i="1" s="1"/>
  <c r="I289" i="1" s="1"/>
  <c r="I306" i="1"/>
  <c r="I325" i="1"/>
  <c r="I323" i="1"/>
  <c r="I322" i="1" s="1"/>
  <c r="I318" i="1"/>
  <c r="I317" i="1" s="1"/>
  <c r="I316" i="1" s="1"/>
  <c r="I315" i="1" s="1"/>
  <c r="I176" i="1"/>
  <c r="I175" i="1" s="1"/>
  <c r="I148" i="1" s="1"/>
  <c r="I108" i="1"/>
  <c r="I107" i="1" s="1"/>
  <c r="I84" i="1"/>
  <c r="I82" i="1"/>
  <c r="I79" i="1"/>
  <c r="I73" i="1"/>
  <c r="I72" i="1" s="1"/>
  <c r="I71" i="1" s="1"/>
  <c r="F15" i="3" s="1"/>
  <c r="I69" i="1"/>
  <c r="I68" i="1" s="1"/>
  <c r="I67" i="1" s="1"/>
  <c r="F13" i="3" s="1"/>
  <c r="I64" i="1"/>
  <c r="I63" i="1" s="1"/>
  <c r="I60" i="1"/>
  <c r="I59" i="1" s="1"/>
  <c r="I58" i="1" s="1"/>
  <c r="I47" i="1"/>
  <c r="I46" i="1" s="1"/>
  <c r="I45" i="1" s="1"/>
  <c r="I44" i="1" s="1"/>
  <c r="I54" i="1"/>
  <c r="I53" i="1" s="1"/>
  <c r="I52" i="1" s="1"/>
  <c r="I51" i="1" s="1"/>
  <c r="I41" i="1"/>
  <c r="I78" i="1" l="1"/>
  <c r="I77" i="1" s="1"/>
  <c r="I305" i="1"/>
  <c r="I304" i="1" s="1"/>
  <c r="H91" i="2"/>
  <c r="I57" i="1"/>
  <c r="I43" i="1" s="1"/>
  <c r="F12" i="3" s="1"/>
  <c r="I321" i="1"/>
  <c r="I320" i="1" s="1"/>
  <c r="I310" i="1"/>
  <c r="I312" i="1"/>
  <c r="I311" i="1" s="1"/>
  <c r="I105" i="1"/>
  <c r="I106" i="1"/>
  <c r="I40" i="1"/>
  <c r="I39" i="1" s="1"/>
  <c r="I38" i="1" s="1"/>
  <c r="I37" i="1" s="1"/>
  <c r="I331" i="1"/>
  <c r="I330" i="1" s="1"/>
  <c r="I135" i="1"/>
  <c r="I134" i="1" s="1"/>
  <c r="F10" i="3" l="1"/>
  <c r="F20" i="3"/>
  <c r="I288" i="1"/>
  <c r="I303" i="1"/>
  <c r="H89" i="2"/>
  <c r="H86" i="2" s="1"/>
  <c r="H79" i="2" s="1"/>
  <c r="H78" i="2" s="1"/>
  <c r="H922" i="2" s="1"/>
  <c r="I76" i="1"/>
  <c r="I329" i="1"/>
  <c r="F27" i="3" s="1"/>
  <c r="F21" i="3"/>
  <c r="I282" i="1" l="1"/>
  <c r="I178" i="1" s="1"/>
  <c r="I126" i="1"/>
  <c r="I75" i="1"/>
  <c r="I328" i="1"/>
  <c r="I10" i="1"/>
  <c r="H313" i="1"/>
  <c r="H299" i="1"/>
  <c r="H296" i="1" s="1"/>
  <c r="H289" i="1" s="1"/>
  <c r="H306" i="1"/>
  <c r="H325" i="1"/>
  <c r="H323" i="1"/>
  <c r="H322" i="1" s="1"/>
  <c r="H318" i="1"/>
  <c r="H317" i="1" s="1"/>
  <c r="H316" i="1" s="1"/>
  <c r="H315" i="1" s="1"/>
  <c r="H176" i="1"/>
  <c r="H175" i="1" s="1"/>
  <c r="H148" i="1" s="1"/>
  <c r="H108" i="1"/>
  <c r="H107" i="1" s="1"/>
  <c r="H84" i="1"/>
  <c r="H82" i="1"/>
  <c r="H79" i="1"/>
  <c r="H73" i="1"/>
  <c r="H72" i="1" s="1"/>
  <c r="H71" i="1" s="1"/>
  <c r="E15" i="3" s="1"/>
  <c r="H69" i="1"/>
  <c r="H68" i="1" s="1"/>
  <c r="H67" i="1" s="1"/>
  <c r="E13" i="3" s="1"/>
  <c r="H64" i="1"/>
  <c r="H63" i="1" s="1"/>
  <c r="H60" i="1"/>
  <c r="H59" i="1" s="1"/>
  <c r="H58" i="1" s="1"/>
  <c r="H47" i="1"/>
  <c r="H46" i="1" s="1"/>
  <c r="H45" i="1" s="1"/>
  <c r="H44" i="1" s="1"/>
  <c r="H54" i="1"/>
  <c r="H53" i="1" s="1"/>
  <c r="H52" i="1" s="1"/>
  <c r="H51" i="1" s="1"/>
  <c r="H41" i="1"/>
  <c r="H78" i="1" l="1"/>
  <c r="H77" i="1" s="1"/>
  <c r="F17" i="3"/>
  <c r="F9" i="3" s="1"/>
  <c r="I36" i="1"/>
  <c r="F19" i="3"/>
  <c r="F18" i="3" s="1"/>
  <c r="I125" i="1"/>
  <c r="F25" i="3"/>
  <c r="F22" i="3" s="1"/>
  <c r="H305" i="1"/>
  <c r="H304" i="1" s="1"/>
  <c r="G91" i="2"/>
  <c r="H57" i="1"/>
  <c r="H43" i="1" s="1"/>
  <c r="H321" i="1"/>
  <c r="H320" i="1" s="1"/>
  <c r="H310" i="1"/>
  <c r="H312" i="1"/>
  <c r="H311" i="1" s="1"/>
  <c r="H105" i="1"/>
  <c r="H106" i="1"/>
  <c r="H40" i="1"/>
  <c r="H39" i="1" s="1"/>
  <c r="H38" i="1" s="1"/>
  <c r="H37" i="1" s="1"/>
  <c r="E10" i="3" s="1"/>
  <c r="F34" i="3"/>
  <c r="H331" i="1"/>
  <c r="H330" i="1" s="1"/>
  <c r="F31" i="3"/>
  <c r="F41" i="3"/>
  <c r="F44" i="3"/>
  <c r="F26" i="3"/>
  <c r="H135" i="1"/>
  <c r="H134" i="1" s="1"/>
  <c r="E12" i="3" l="1"/>
  <c r="I35" i="1"/>
  <c r="I1301" i="1" s="1"/>
  <c r="I1305" i="1" s="1"/>
  <c r="E20" i="3"/>
  <c r="H288" i="1"/>
  <c r="H303" i="1"/>
  <c r="G89" i="2"/>
  <c r="G86" i="2" s="1"/>
  <c r="G79" i="2" s="1"/>
  <c r="G78" i="2" s="1"/>
  <c r="G922" i="2" s="1"/>
  <c r="H76" i="1"/>
  <c r="H329" i="1"/>
  <c r="E27" i="3" s="1"/>
  <c r="E21" i="3"/>
  <c r="F49" i="3"/>
  <c r="F55" i="3" s="1"/>
  <c r="E31" i="3"/>
  <c r="H10" i="1"/>
  <c r="H282" i="1" l="1"/>
  <c r="H178" i="1" s="1"/>
  <c r="H126" i="1"/>
  <c r="F57" i="3"/>
  <c r="H924" i="2"/>
  <c r="H926" i="2" s="1"/>
  <c r="H75" i="1"/>
  <c r="H36" i="1" s="1"/>
  <c r="E26" i="3"/>
  <c r="H328" i="1"/>
  <c r="E19" i="3" l="1"/>
  <c r="E18" i="3" s="1"/>
  <c r="H125" i="1"/>
  <c r="E17" i="3"/>
  <c r="E9" i="3" s="1"/>
  <c r="E25" i="3"/>
  <c r="E22" i="3" s="1"/>
  <c r="F58" i="3"/>
  <c r="E41" i="3"/>
  <c r="E44" i="3"/>
  <c r="H35" i="1" l="1"/>
  <c r="H1301" i="1" s="1"/>
  <c r="E49" i="3"/>
  <c r="E34" i="3"/>
  <c r="E55" i="3" l="1"/>
  <c r="H1305" i="1"/>
  <c r="E57" i="3"/>
  <c r="G924" i="2"/>
  <c r="G926" i="2" s="1"/>
  <c r="E58" i="3" l="1"/>
  <c r="G313" i="1"/>
  <c r="G310" i="1" l="1"/>
  <c r="G312" i="1"/>
  <c r="G311" i="1" s="1"/>
  <c r="G331" i="1" l="1"/>
  <c r="G330" i="1" s="1"/>
  <c r="G73" i="1" l="1"/>
  <c r="G72" i="1" l="1"/>
  <c r="G71" i="1" s="1"/>
  <c r="D15" i="3" s="1"/>
  <c r="G14" i="1"/>
  <c r="G60" i="1" l="1"/>
  <c r="G59" i="1" s="1"/>
  <c r="G58" i="1" s="1"/>
  <c r="G108" i="1"/>
  <c r="G107" i="1" s="1"/>
  <c r="G299" i="1"/>
  <c r="G296" i="1" s="1"/>
  <c r="G289" i="1" s="1"/>
  <c r="G22" i="1"/>
  <c r="G318" i="1"/>
  <c r="G317" i="1" s="1"/>
  <c r="G316" i="1" s="1"/>
  <c r="G315" i="1" s="1"/>
  <c r="G27" i="1"/>
  <c r="G18" i="1"/>
  <c r="G13" i="1" s="1"/>
  <c r="G12" i="1" s="1"/>
  <c r="D11" i="3" s="1"/>
  <c r="G325" i="1"/>
  <c r="G54" i="1"/>
  <c r="G53" i="1" s="1"/>
  <c r="G52" i="1" s="1"/>
  <c r="G51" i="1" s="1"/>
  <c r="G176" i="1"/>
  <c r="G175" i="1" s="1"/>
  <c r="G148" i="1" s="1"/>
  <c r="G306" i="1"/>
  <c r="G329" i="1"/>
  <c r="G323" i="1"/>
  <c r="G322" i="1" s="1"/>
  <c r="G69" i="1"/>
  <c r="G64" i="1"/>
  <c r="G63" i="1" s="1"/>
  <c r="G25" i="1"/>
  <c r="G84" i="1"/>
  <c r="G78" i="1" s="1"/>
  <c r="G77" i="1" s="1"/>
  <c r="G76" i="1" s="1"/>
  <c r="G47" i="1"/>
  <c r="G46" i="1" s="1"/>
  <c r="G45" i="1" s="1"/>
  <c r="G44" i="1" s="1"/>
  <c r="G41" i="1"/>
  <c r="G40" i="1" s="1"/>
  <c r="G39" i="1" s="1"/>
  <c r="G38" i="1" s="1"/>
  <c r="G68" i="1" l="1"/>
  <c r="G67" i="1" s="1"/>
  <c r="G328" i="1"/>
  <c r="D27" i="3"/>
  <c r="G305" i="1"/>
  <c r="G304" i="1" s="1"/>
  <c r="F91" i="2"/>
  <c r="G321" i="1"/>
  <c r="G320" i="1" s="1"/>
  <c r="G57" i="1"/>
  <c r="G105" i="1"/>
  <c r="G75" i="1" s="1"/>
  <c r="G106" i="1"/>
  <c r="G21" i="1"/>
  <c r="G20" i="1" s="1"/>
  <c r="G37" i="1"/>
  <c r="D10" i="3" s="1"/>
  <c r="G135" i="1"/>
  <c r="G134" i="1" s="1"/>
  <c r="G43" i="1" l="1"/>
  <c r="D12" i="3" s="1"/>
  <c r="D13" i="3"/>
  <c r="D17" i="3"/>
  <c r="D20" i="3"/>
  <c r="G126" i="1"/>
  <c r="G288" i="1"/>
  <c r="G303" i="1"/>
  <c r="F89" i="2"/>
  <c r="F86" i="2" s="1"/>
  <c r="F79" i="2" s="1"/>
  <c r="F78" i="2" s="1"/>
  <c r="F922" i="2" s="1"/>
  <c r="D21" i="3"/>
  <c r="G11" i="1"/>
  <c r="G10" i="1" s="1"/>
  <c r="G282" i="1" l="1"/>
  <c r="G36" i="1"/>
  <c r="D19" i="3"/>
  <c r="D18" i="3" s="1"/>
  <c r="G125" i="1"/>
  <c r="D9" i="3"/>
  <c r="D31" i="3"/>
  <c r="D26" i="3"/>
  <c r="G178" i="1" l="1"/>
  <c r="G35" i="1" s="1"/>
  <c r="D25" i="3"/>
  <c r="D22" i="3" s="1"/>
  <c r="D44" i="3"/>
  <c r="D49" i="3"/>
  <c r="D34" i="3" l="1"/>
  <c r="D43" i="3" l="1"/>
  <c r="G1233" i="1"/>
  <c r="G1200" i="1" s="1"/>
  <c r="G1301" i="1" s="1"/>
  <c r="D57" i="3" l="1"/>
  <c r="F924" i="2"/>
  <c r="G1305" i="1"/>
  <c r="D42" i="3"/>
  <c r="D41" i="3" s="1"/>
  <c r="D55" i="3" s="1"/>
  <c r="D58" i="3" l="1"/>
  <c r="F926" i="2" l="1"/>
</calcChain>
</file>

<file path=xl/sharedStrings.xml><?xml version="1.0" encoding="utf-8"?>
<sst xmlns="http://schemas.openxmlformats.org/spreadsheetml/2006/main" count="8419" uniqueCount="964">
  <si>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</si>
  <si>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</si>
  <si>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</si>
  <si>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</si>
  <si>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</si>
  <si>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</si>
  <si>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</si>
  <si>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</si>
  <si>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</si>
  <si>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Национальная экономика</t>
  </si>
  <si>
    <t>04</t>
  </si>
  <si>
    <t>Транспорт</t>
  </si>
  <si>
    <t>08</t>
  </si>
  <si>
    <t>Иные бюджетные ассигнования</t>
  </si>
  <si>
    <t>Другие вопросы в области национальной экономики</t>
  </si>
  <si>
    <t>12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</si>
  <si>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</si>
  <si>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</si>
  <si>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</si>
  <si>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</si>
  <si>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</si>
  <si>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</si>
  <si>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Социальное обеспечение и иные выплаты населению</t>
  </si>
  <si>
    <t>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</si>
  <si>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</si>
  <si>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</si>
  <si>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</si>
  <si>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</si>
  <si>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Другие вопросы в области социальной политики</t>
  </si>
  <si>
    <t>06</t>
  </si>
  <si>
    <t>Центральный аппарат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</si>
  <si>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</si>
  <si>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</si>
  <si>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</si>
  <si>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</si>
  <si>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</si>
  <si>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</si>
  <si>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</si>
  <si>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</si>
  <si>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</si>
  <si>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</si>
  <si>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</si>
  <si>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</si>
  <si>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</si>
  <si>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</si>
  <si>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</si>
  <si>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99 0 00 20401</t>
  </si>
  <si>
    <t>99 0 00 21100</t>
  </si>
  <si>
    <t>99 0 00 22010</t>
  </si>
  <si>
    <t>99 0 00 22020</t>
  </si>
  <si>
    <t>99 0 00 23000</t>
  </si>
  <si>
    <t>Образование</t>
  </si>
  <si>
    <t>07</t>
  </si>
  <si>
    <t>Дополнительное образование детей</t>
  </si>
  <si>
    <t>600</t>
  </si>
  <si>
    <t>Резервные фонды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</si>
  <si>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</si>
  <si>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</si>
  <si>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</si>
  <si>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</si>
  <si>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</si>
  <si>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</si>
  <si>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</si>
  <si>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</si>
  <si>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</si>
  <si>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</si>
  <si>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</si>
  <si>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</si>
  <si>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</si>
  <si>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</si>
  <si>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</si>
  <si>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</si>
  <si>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</si>
  <si>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</si>
  <si>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</si>
  <si>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</si>
  <si>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</si>
  <si>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</si>
  <si>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</si>
  <si>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</si>
  <si>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</si>
  <si>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</si>
  <si>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</si>
  <si>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</si>
  <si>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</si>
  <si>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</si>
  <si>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</si>
  <si>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</si>
  <si>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</si>
  <si>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99 0 00 04000</t>
  </si>
  <si>
    <t>99 0 00 03560</t>
  </si>
  <si>
    <t>99 0 00 03550</t>
  </si>
  <si>
    <t>284</t>
  </si>
  <si>
    <t>Администрация Миасского городского округа</t>
  </si>
  <si>
    <t>Глава муниципального образования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</si>
  <si>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</si>
  <si>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</si>
  <si>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</si>
  <si>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Жилищно-коммунальное хозяйство</t>
  </si>
  <si>
    <t xml:space="preserve">05 </t>
  </si>
  <si>
    <t>Охрана объектов растительного и животного мира и среды их обитания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</si>
  <si>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</si>
  <si>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</si>
  <si>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</si>
  <si>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Физическая культура и спорт</t>
  </si>
  <si>
    <t>Дорожное хозяйство (дорожные фонды)</t>
  </si>
  <si>
    <t>Капитальные вложения в объекты государственной (муниципальной) собственности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</si>
  <si>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</si>
  <si>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</si>
  <si>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Охрана окружающей среды</t>
  </si>
  <si>
    <t>Культура и кинематография</t>
  </si>
  <si>
    <t>(тыс.рублей)</t>
  </si>
  <si>
    <t>Непрограммное направление расходов</t>
  </si>
  <si>
    <t xml:space="preserve">Реализация переданных государственных полномочий в области охраны труда </t>
  </si>
  <si>
    <t>99 0 00 51200</t>
  </si>
  <si>
    <t>Обеспечение проведения выборов и референдумов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</si>
  <si>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</si>
  <si>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</si>
  <si>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</si>
  <si>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</si>
  <si>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"Формирование благоприятного инвестиционного климата"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</si>
  <si>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</si>
  <si>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</si>
  <si>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</si>
  <si>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99 0 00 59300</t>
  </si>
  <si>
    <t>Условно утверждаемые расходы</t>
  </si>
  <si>
    <t>Профессиональная подготовка, переподготовка и повышение квалификации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</si>
  <si>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</si>
  <si>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</si>
  <si>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Проведение комплексных кадастровых работ на территории Челябинской области</t>
  </si>
  <si>
    <t>Муниципальная программа "Обеспечение деятельности Администрации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</si>
  <si>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</si>
  <si>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</si>
  <si>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</si>
  <si>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</si>
  <si>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</si>
  <si>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</si>
  <si>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</si>
  <si>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Муниципальная программа "Обеспечение деятельности Администрации Миасского городского округа"</t>
  </si>
  <si>
    <t>Приложение 3</t>
  </si>
  <si>
    <t xml:space="preserve"> 2025 год      </t>
  </si>
  <si>
    <t>Охрана окружающей  среды</t>
  </si>
  <si>
    <t>Культура, кинематография</t>
  </si>
  <si>
    <t>Другие вопросы в области культуры, кинематографии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</si>
  <si>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</si>
  <si>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</si>
  <si>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</si>
  <si>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99 0 00 03570</t>
  </si>
  <si>
    <t>Реализация мероприятий за счет "экологических платежей"</t>
  </si>
  <si>
    <t xml:space="preserve"> 2026 год      </t>
  </si>
  <si>
    <t>99 0 00 99060</t>
  </si>
  <si>
    <t>99 0 00 99400</t>
  </si>
  <si>
    <t xml:space="preserve">Разработка проектной документации на рекультивацию земельных участков, нарушенных размещением твердых коммунальных отходов, и ликвидацию объектов накопленного экологического вреда </t>
  </si>
  <si>
    <t>Проведение комплексных кадастровых работ на территории Челябинской области за счет средств областного бюджета</t>
  </si>
  <si>
    <t>Приложение 4</t>
  </si>
  <si>
    <t>Приложение 5</t>
  </si>
  <si>
    <t>Ведомственная структура расходов бюджета Миасского городского округа на 2025 год и на плановый период 2026 и 2027 годов</t>
  </si>
  <si>
    <t>01 0 00 00000</t>
  </si>
  <si>
    <t>02 0 00 00000</t>
  </si>
  <si>
    <t>04 0 00 00000</t>
  </si>
  <si>
    <t>Муниципальная  программа "Профилактика терроризма, экстремизма и иных правонарушений в Миасском городском округе"</t>
  </si>
  <si>
    <t>05 0 00 00000</t>
  </si>
  <si>
    <t>06 0 00 00000</t>
  </si>
  <si>
    <t>15 0 00 00000</t>
  </si>
  <si>
    <t>09 0 00 00000</t>
  </si>
  <si>
    <t>10 0 00 00000</t>
  </si>
  <si>
    <t>13 0 00 00000</t>
  </si>
  <si>
    <t>14 0 00 00000</t>
  </si>
  <si>
    <t>11 0 00 00000</t>
  </si>
  <si>
    <t>Муниципальная программа "Реализация отдельных полномочий Администрации Миасского городского округа в области архитектуры, градостроительства и земельных отношений"</t>
  </si>
  <si>
    <t>07 0 00 00000</t>
  </si>
  <si>
    <t>12 0 00 00000</t>
  </si>
  <si>
    <t>08 0 00 00000</t>
  </si>
  <si>
    <t>Комплекс процессных мероприятий "Переселение граждан из аварийного жилищного фонда в Миасском городском округе"</t>
  </si>
  <si>
    <t>Комплексы процессных мероприятий</t>
  </si>
  <si>
    <t>08 4 00 00000</t>
  </si>
  <si>
    <t>08 4 01 00000</t>
  </si>
  <si>
    <t>Региональные проекты, реализуемые в составе национальных проектов</t>
  </si>
  <si>
    <t xml:space="preserve">Комплексы процессных мероприятий </t>
  </si>
  <si>
    <t>01 4 01 00000</t>
  </si>
  <si>
    <t>01 4 01 20300</t>
  </si>
  <si>
    <t>01 4 00 00000</t>
  </si>
  <si>
    <t>01 4 01 20401</t>
  </si>
  <si>
    <t>02 4 00 00000</t>
  </si>
  <si>
    <t>02 4 01 00000</t>
  </si>
  <si>
    <t>02 4 01 67020</t>
  </si>
  <si>
    <t>04 4 00 00000</t>
  </si>
  <si>
    <t>04 4 01 00000</t>
  </si>
  <si>
    <t>04 4 01 03200</t>
  </si>
  <si>
    <t>01 4 01 22010</t>
  </si>
  <si>
    <t>01 4 01 22020</t>
  </si>
  <si>
    <t>01 4 01 23000</t>
  </si>
  <si>
    <t>05 4 00 00000</t>
  </si>
  <si>
    <t>05 4 01 00000</t>
  </si>
  <si>
    <t>15 4 00 00000</t>
  </si>
  <si>
    <t>06 4 00 00000</t>
  </si>
  <si>
    <t>15 4 01 00000</t>
  </si>
  <si>
    <t>15 4 02 00000</t>
  </si>
  <si>
    <t>07 4 00 00000</t>
  </si>
  <si>
    <t>07 4 02 00000</t>
  </si>
  <si>
    <t>Муниципальная программа "Капитальное строительство и реконструкция объектов муниципальной собственности Миасского городского округа "</t>
  </si>
  <si>
    <t>11 4 00 00000</t>
  </si>
  <si>
    <t>12 4 01 00000</t>
  </si>
  <si>
    <t>11 4 01 00000</t>
  </si>
  <si>
    <t>12 4 01 S1030</t>
  </si>
  <si>
    <t>12 4 00 00000</t>
  </si>
  <si>
    <t>13 4 00 00000</t>
  </si>
  <si>
    <t>13 4 01 00000</t>
  </si>
  <si>
    <t>14 4 00 00000</t>
  </si>
  <si>
    <t>14 4 01 00000</t>
  </si>
  <si>
    <t>14 4 01 73121</t>
  </si>
  <si>
    <t>14 4 02 00000</t>
  </si>
  <si>
    <t>14 4 02 73121</t>
  </si>
  <si>
    <t>06 4 01 00000</t>
  </si>
  <si>
    <t>06 4 01 22030</t>
  </si>
  <si>
    <t>10 4 00 00000</t>
  </si>
  <si>
    <t>10 4 01 00000</t>
  </si>
  <si>
    <t>Региональные проекты, реализуемые вне национальных проектов</t>
  </si>
  <si>
    <t>10 2 00 00000</t>
  </si>
  <si>
    <t>18 0 00 00000</t>
  </si>
  <si>
    <t>18 4 01 00000</t>
  </si>
  <si>
    <t>18 4 00 00000</t>
  </si>
  <si>
    <t>08 4 02 00000</t>
  </si>
  <si>
    <t>08 4 02 28190</t>
  </si>
  <si>
    <t>08 4 02 R0820</t>
  </si>
  <si>
    <t>26 0 00 00000</t>
  </si>
  <si>
    <t>Муниципальная программа "Социальная защита населения Миасского городского округа"</t>
  </si>
  <si>
    <t>26 4 00 00000</t>
  </si>
  <si>
    <t>25 0 00 00000</t>
  </si>
  <si>
    <t>25 4 00 00000</t>
  </si>
  <si>
    <t>25 4 01 00000</t>
  </si>
  <si>
    <t>25 4 01 20401</t>
  </si>
  <si>
    <t>25 4 01 22010</t>
  </si>
  <si>
    <t>25 4 01 22020</t>
  </si>
  <si>
    <t>25 4 01 23000</t>
  </si>
  <si>
    <t xml:space="preserve">Комплекс процессных мероприятий "Улучшение условий и охраны труда в целях снижения профессиональных рисков работников организаций, расположенных на территории Миасского городского округа" </t>
  </si>
  <si>
    <t>04 4 02 00000</t>
  </si>
  <si>
    <t>Комплекс процессных мероприятий "Мероприятия по предупреждению безнадзорности, беспризорности, правонарушений и антиобщественных действий несовершеннолетних"</t>
  </si>
  <si>
    <t>Комплекс процессных мероприятий "Обеспечение деятельности комиссии по делам несовершеннолетних и защите их прав"</t>
  </si>
  <si>
    <t>04 4 02 23000</t>
  </si>
  <si>
    <t xml:space="preserve">Комплекс процессных мероприятий "Обеспечение функционирования Администрации Миасского городского Округа" </t>
  </si>
  <si>
    <t>Комплекс процессных мероприятий "Обеспечение условий для формирования благоприятного инвестиционного климата в монопрофильном муниципальном образовании МГО"</t>
  </si>
  <si>
    <t>Комплекс процессных мероприятий  "Содействие росту экономического потенциала туризма"</t>
  </si>
  <si>
    <t>Комплекс процессных мероприятий "Развитие системы профилактики терроризма и экстремизма в Миасском городском округе"</t>
  </si>
  <si>
    <t>Комплекс процессных мероприятий "Осуществление мероприятий в сфере профилактики правонарушений на территории Миасского городского округа"</t>
  </si>
  <si>
    <t>05 4 03 00000</t>
  </si>
  <si>
    <t xml:space="preserve">Расходы на реализацию отраслевых мероприятий </t>
  </si>
  <si>
    <t>01 4 02 23000</t>
  </si>
  <si>
    <t>01 4 02 00000</t>
  </si>
  <si>
    <t>Комплекс процессных мероприятий "Развитие муниципальной службы в Администрации Миасского городского Округа"</t>
  </si>
  <si>
    <t>Комплекс процессных мероприятий "Управление муниципальными финансами в Миасском городском округе"</t>
  </si>
  <si>
    <t>Комплекс процессных мероприятий "Поддержка социально-ориентированных некоммерческих организаций в Миасском городском округе"</t>
  </si>
  <si>
    <t>26 4 07 00000</t>
  </si>
  <si>
    <t>Комплекс процессных мероприятий "Обеспечение содержания и функционирования МБУ "Архив"</t>
  </si>
  <si>
    <t>Комплекс процессных мероприятий "Осуществление переданных государственных полномочий"</t>
  </si>
  <si>
    <t>15 4 02 12010</t>
  </si>
  <si>
    <t>Комплекс процессных мероприятий "Организация и проведение работ по управлению, пользованию и распоряжению имуществом Миасского городского округа"</t>
  </si>
  <si>
    <t xml:space="preserve">Содержание имущества, находящегося в муниципальной собственности </t>
  </si>
  <si>
    <t xml:space="preserve">Приобретение имущества для муниципальных  нужд </t>
  </si>
  <si>
    <t>06 4 01 22040</t>
  </si>
  <si>
    <t>Комплекс процессных мероприятий "Обеспечение повышения уровня благоустройства кладбищ и качества ритуальных услуг"</t>
  </si>
  <si>
    <t>Организация погребения умерших на безвозмездной основе (в рамках гарантированного перечня услуг по погребению)</t>
  </si>
  <si>
    <t>Обеспечение деятельности муниципальных учреждений</t>
  </si>
  <si>
    <t>15 4 01 11000</t>
  </si>
  <si>
    <t>07 4 02 16000</t>
  </si>
  <si>
    <t>05 4 01 16000</t>
  </si>
  <si>
    <t>05 4 03 16000</t>
  </si>
  <si>
    <t>Распределение бюджетных ассигнований по разделам и подразделам классификации расходов бюджета на 2025 год и на плановый период 2026 и 2027 годов</t>
  </si>
  <si>
    <t>10 4 02 00000</t>
  </si>
  <si>
    <t>Комплекс процессных мероприятий "Организация мероприятий по охране окружающей среды в границах Миасского городского округа"</t>
  </si>
  <si>
    <t>10 4 01 16000</t>
  </si>
  <si>
    <t>08 4 01 16000</t>
  </si>
  <si>
    <t>Муниципальная программа "Обеспечение безопасности жизнедеятельности населения Миасского городского округа"</t>
  </si>
  <si>
    <t>Муниципальная программа "Капитальное строительство и реконструкция объектов муниципальной собственности Миасского городского округа"</t>
  </si>
  <si>
    <t>16 0 00 00000</t>
  </si>
  <si>
    <t>Муниципальная программа "Чистый город "</t>
  </si>
  <si>
    <t>17 0 00 00000</t>
  </si>
  <si>
    <t>Муниципальная программа "Благоустройство и озеленение на территории Миасского городского округа "</t>
  </si>
  <si>
    <t>19 0 00 00000</t>
  </si>
  <si>
    <t>Муниципальная программа "Организация функционирования объектов инженерной инфраструктуры Миасского городского округа "</t>
  </si>
  <si>
    <t>20 0 00 00000</t>
  </si>
  <si>
    <t>Муниципальная программа "Организация транспортного и дорожного обслуживания на территории Миасского городского округа "</t>
  </si>
  <si>
    <t>21 0 00 00000</t>
  </si>
  <si>
    <t>22 0 00 00000</t>
  </si>
  <si>
    <t>Муниципальная программа "Поддержка инициативных проектов в Миасском городском округе "</t>
  </si>
  <si>
    <t>23 0 00 00000</t>
  </si>
  <si>
    <t>Муниципальная программа "Организация ритуальных услуг и содержание мест захоронений на территории Миасского городского округа "</t>
  </si>
  <si>
    <t>Муниципальная программа "Содержание общегородских территорий и объектов благоустройства"</t>
  </si>
  <si>
    <t>24 0 00 00000</t>
  </si>
  <si>
    <t>26 4 07 16000</t>
  </si>
  <si>
    <t>Управление социальной защиты населения Администрации Миасского городского округа</t>
  </si>
  <si>
    <t>285</t>
  </si>
  <si>
    <t>27 0 00 00000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</si>
  <si>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</si>
  <si>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28 0 00 00000</t>
  </si>
  <si>
    <t>29 0 00 00000</t>
  </si>
  <si>
    <t>Муниципальная программа "Развитие системы образования в Миасском городском округе"</t>
  </si>
  <si>
    <t>30 0 00 00000</t>
  </si>
  <si>
    <t>Муниципальная программа "Противодействие злоупотреблению наркотическими средствами и их незаконному обороту в Миасском городском округе"</t>
  </si>
  <si>
    <t>31 0 00 00000</t>
  </si>
  <si>
    <t>Муниципальная программа "Развитие культуры в Миасском городском округе"</t>
  </si>
  <si>
    <t>Комплекс процессных мероприятий "Создание условий для развития деятельности субъектов малого и среднего предпринимательства и "самозанятых"</t>
  </si>
  <si>
    <t>13 4 01 16000</t>
  </si>
  <si>
    <t>10 4 02 11000</t>
  </si>
  <si>
    <t>Комплекс процессных мероприятий "Обеспечение детей-сирот и детей, оставшихся без попечения родителей, жилыми помещениями по договорам найма специализированных жилых помещений на территории Миасского городского округа"</t>
  </si>
  <si>
    <t>18 4 01 08300</t>
  </si>
  <si>
    <t>Комплекс процессных мероприятий "Финансовая поддержка садоводческих и огороднических некоммерческих товариществ, расположенных на территории Миасского городского округа"</t>
  </si>
  <si>
    <t>08 2 00 00000</t>
  </si>
  <si>
    <t>08 2 03 00000</t>
  </si>
  <si>
    <t>08 2 03 L4970</t>
  </si>
  <si>
    <t>Региональные проекты, вне национальных проектов</t>
  </si>
  <si>
    <t>Региональный проект "Оказание молодым семьям государственной поддержки для улучшения жилищных условий"</t>
  </si>
  <si>
    <t>Комплекс процессных мероприятий "Организация и осуществление деятельности МКУ "Комитет по строительству"</t>
  </si>
  <si>
    <t>11 4 01 11000</t>
  </si>
  <si>
    <t>Комплекс процессных мероприятий "Выполнение кадастровых работ с целью внесения сведений о земельных участках в Единый государственный реестр недвижимости"</t>
  </si>
  <si>
    <t>07 4 03 00000</t>
  </si>
  <si>
    <t>07 4 03 16000</t>
  </si>
  <si>
    <t>Комплекс процессных мероприятий "Подготовка документов в области градостроительной деятельности"</t>
  </si>
  <si>
    <t>07 4 01 00000</t>
  </si>
  <si>
    <t>07 4 01 16000</t>
  </si>
  <si>
    <t>07 4 03 L5110</t>
  </si>
  <si>
    <t>07 4 03 S9340</t>
  </si>
  <si>
    <t>09 4 00 00000</t>
  </si>
  <si>
    <t>09 4 01 00000</t>
  </si>
  <si>
    <t>09 4 01 11000</t>
  </si>
  <si>
    <t>09 4 02 00000</t>
  </si>
  <si>
    <t>09 4 02 16000</t>
  </si>
  <si>
    <t>Комплекс процессных мероприятий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</si>
  <si>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09 4 03 00000</t>
  </si>
  <si>
    <t>09 4 03 16000</t>
  </si>
  <si>
    <t>Комплекс процессных мероприятий "Обеспечение работоспособности комплексной системы экстренного оповещения населения Миасского городского округа"</t>
  </si>
  <si>
    <t>09 4 04 00000</t>
  </si>
  <si>
    <t>09 4 04 16000</t>
  </si>
  <si>
    <t>Муниципальные проекты</t>
  </si>
  <si>
    <t>11 5 00 00000</t>
  </si>
  <si>
    <t>Проект "Бюджетные инвестиции в объекты социальной сферы"</t>
  </si>
  <si>
    <t>11 5 01 00000</t>
  </si>
  <si>
    <t>Бюджетные инвестиции в объекты капитального строительства государственной (муниципальной) собственности</t>
  </si>
  <si>
    <t>11 5 01 13000</t>
  </si>
  <si>
    <t>11 5 02 00000</t>
  </si>
  <si>
    <t>11 5 02 13000</t>
  </si>
  <si>
    <t>11 5 03 00000</t>
  </si>
  <si>
    <t>11 5 03 13000</t>
  </si>
  <si>
    <t>Проект "Чистая вода" на территории Миасского городского округа</t>
  </si>
  <si>
    <t>11 5 04 00000</t>
  </si>
  <si>
    <t>11 5 04 13000</t>
  </si>
  <si>
    <t>Проект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</si>
  <si>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11 5 05 00000</t>
  </si>
  <si>
    <t>11 5 05 16000</t>
  </si>
  <si>
    <t>Обеспечение жильем молодых семей</t>
  </si>
  <si>
    <t>08 2 02 00000</t>
  </si>
  <si>
    <t xml:space="preserve"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 </t>
  </si>
  <si>
    <t>10 2 05 S3020</t>
  </si>
  <si>
    <t>10 2 05 00000</t>
  </si>
  <si>
    <t>Региональный проект "Чистый регион-74"</t>
  </si>
  <si>
    <t xml:space="preserve">Осуществление переданных государственных полномочий по организации работы комиссий по делам несовершеннолетних и защите их прав </t>
  </si>
  <si>
    <t>Осуществление переданных государственных полномочий по комплектованию, учету, использованию и хранению архивных документов, отнесенных к государственной собственности Челябинской области</t>
  </si>
  <si>
    <t>Осуществление переданных государственных полномочий в области охраны труда</t>
  </si>
  <si>
    <t>99 0 00 99150</t>
  </si>
  <si>
    <t>Осуществление переданных государственных полномочий на государственную регистрацию актов гражданского состояния за счет средств областного бюджета</t>
  </si>
  <si>
    <t xml:space="preserve">Осуществление переданных государственных полномочий по установлению необходимости проведения капитального ремонта общего имущества в многоквартирном доме </t>
  </si>
  <si>
    <t>Оказание поддержки садоводческим некоммерческим товариществам, расположенным на территории Миасского городского округа</t>
  </si>
  <si>
    <t>26 4 05 00000</t>
  </si>
  <si>
    <t>Реализация полномочий Российской Федерации на оплату жилищно-коммунальных услуг отдельным категориям граждан</t>
  </si>
  <si>
    <t>26 4 05 52500</t>
  </si>
  <si>
    <t>Доплаты к пенсиям государственных служащих субъектов Российской Федерации и муниципальных служащих</t>
  </si>
  <si>
    <t>26 4 05 84910</t>
  </si>
  <si>
    <t>Комплекс процессных мероприятий "Формирование доступной среды для инвалидов и маломобильных групп населения"</t>
  </si>
  <si>
    <t>26 4 02 00000</t>
  </si>
  <si>
    <t>26 4 02 16000</t>
  </si>
  <si>
    <t>26 4 05 28340</t>
  </si>
  <si>
    <t>26 4 05 28350</t>
  </si>
  <si>
    <t>26 4 05 28360</t>
  </si>
  <si>
    <t>26 4 05 28380</t>
  </si>
  <si>
    <t>26 4 05 28390</t>
  </si>
  <si>
    <t>26 4 05 28400</t>
  </si>
  <si>
    <t>26 4 05 28420</t>
  </si>
  <si>
    <t>26 4 05 28430</t>
  </si>
  <si>
    <t>26 4 05 28440</t>
  </si>
  <si>
    <t>26 4 05 28450</t>
  </si>
  <si>
    <t>26 4 05 28460</t>
  </si>
  <si>
    <t>26 4 05 52200</t>
  </si>
  <si>
    <t>Компенсация отдельным категориям граждан оплаты взноса на капитальный ремонт общего имущества в многоквартирном доме</t>
  </si>
  <si>
    <t>26 4 05 R4620</t>
  </si>
  <si>
    <t>Единовременное социальное пособие</t>
  </si>
  <si>
    <t>26 4 05 85051</t>
  </si>
  <si>
    <t>Социальная поддержка граждан, имеющих звание "Почетный гражданин города Миасса"</t>
  </si>
  <si>
    <t>26 4 05 85052</t>
  </si>
  <si>
    <t>Компенсация расходов на медицинское обслуживание муниципальным служащим, вышедшим на пенсию, включая членов их семей</t>
  </si>
  <si>
    <t>26 4 05 85054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</si>
  <si>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</si>
  <si>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26 4 05 85056</t>
  </si>
  <si>
    <t>Единовременная денежная выплата гражданам, заключившим контракт с Министерством обороны Российской Федерации о прохождении военной службы в Вооруженных силах Российской Федерации</t>
  </si>
  <si>
    <t>26 4 05 85057</t>
  </si>
  <si>
    <t>Оказание дополнительной медико-социальной помощи родителям, находящимся в трудной жизненной ситуации</t>
  </si>
  <si>
    <t>26 4 05 85058</t>
  </si>
  <si>
    <t>Общегородские мероприятия в области социальной политики</t>
  </si>
  <si>
    <t>26 4 05 85059</t>
  </si>
  <si>
    <t>Комплекс процессных мероприятий "Предоставление дополнительных мер социальной поддержки в сфере здравоохранения Миасского городского округа"</t>
  </si>
  <si>
    <t>26 4 06 00000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</si>
  <si>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</si>
  <si>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>26 4 06 85053</t>
  </si>
  <si>
    <t>27 4 00 00000</t>
  </si>
  <si>
    <t>Комплекс процессных мероприятий "Организация предоставления дополнительных мер социальной поддержки отдельным категориям граждан в части проезда в городском и пригородном транспорте общего пользования"</t>
  </si>
  <si>
    <t>27 4 01 00000</t>
  </si>
  <si>
    <t>Сопровождение автоматизированной системы оплаты проезда и изготовление социальных карт</t>
  </si>
  <si>
    <t>27 4 01 85060</t>
  </si>
  <si>
    <t>26 4 03 00000</t>
  </si>
  <si>
    <t>26 4 03 28040</t>
  </si>
  <si>
    <t>26 4 03 28050</t>
  </si>
  <si>
    <t>Комплекс процессных мероприятий "Предоставление мер социальной поддержки детям-сиротам и детям, оставшимся без попечения родителей"</t>
  </si>
  <si>
    <t>26 4 04 00000</t>
  </si>
  <si>
    <t>26 4 04 28200</t>
  </si>
  <si>
    <t>26 4 01 00000</t>
  </si>
  <si>
    <t>26 4 01 20401</t>
  </si>
  <si>
    <t>26 4 01 22010</t>
  </si>
  <si>
    <t>26 4 01 22020</t>
  </si>
  <si>
    <t>26 4 01 23000</t>
  </si>
  <si>
    <t>26 4 01 28120</t>
  </si>
  <si>
    <t>Осуществление переданных государственных полномочий по организации и осуществлению деятельности по опеке и попечительству</t>
  </si>
  <si>
    <t>26 4 01 28170</t>
  </si>
  <si>
    <t xml:space="preserve">Организация работы органов управления социальной защиты населения муниципальных образований </t>
  </si>
  <si>
    <t>26 4 01 28370</t>
  </si>
  <si>
    <t>26 4 01 28420</t>
  </si>
  <si>
    <t xml:space="preserve">Осуществление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</si>
  <si>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26 4 01 28560</t>
  </si>
  <si>
    <t>26 4 01 28580</t>
  </si>
  <si>
    <t>Осуществление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и формированию электронных реестров для зачисления денежных средств на счета физических лиц, открытых в кредитных организациях</t>
  </si>
  <si>
    <t>26 4 01 28600</t>
  </si>
  <si>
    <t>24 4 01 28600</t>
  </si>
  <si>
    <t>Осуществление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 для ребенка, обучающегося в общеобразовательной организации по очной форме обучения</t>
  </si>
  <si>
    <t>26 4 01 28770</t>
  </si>
  <si>
    <t>Организация работы органов управления социальной защиты населения муниципальных образований  (софинансирование)</t>
  </si>
  <si>
    <t>26 4 01 S8370</t>
  </si>
  <si>
    <t>Комплекс процессных мероприятий "Предоставление мер социальной поддержки отдельным категориям граждан"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</si>
  <si>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"Почетный донор России" </t>
  </si>
  <si>
    <t>Комплекс процессных мероприятий "Обеспечение деятельности органов управления социальной защиты населения"</t>
  </si>
  <si>
    <t>Управление по физической культуре и спорту Администрации Миасского городского округа</t>
  </si>
  <si>
    <t>287</t>
  </si>
  <si>
    <t>288</t>
  </si>
  <si>
    <t>Муниципальная  программа "Развитие системы образования в Миасском городском округе"</t>
  </si>
  <si>
    <t>29 4 00 00000</t>
  </si>
  <si>
    <t>29 4 01 00000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</si>
  <si>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</si>
  <si>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29 4 01 11000</t>
  </si>
  <si>
    <t>Комплекс процессных мероприятий "Поддержка и развитие образовательных организаций"</t>
  </si>
  <si>
    <t>29 4 02 00000</t>
  </si>
  <si>
    <t>29 4 02 16000</t>
  </si>
  <si>
    <t>Оснащение современным оборудованием муниципальных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</si>
  <si>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Комплекс процессных мероприятий "Сопровождение функционирования и обеспечение безопасности организаций"</t>
  </si>
  <si>
    <t>29 4 08 00000</t>
  </si>
  <si>
    <t>29 4 08 16000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</si>
  <si>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</si>
  <si>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>29 4 08 S3500</t>
  </si>
  <si>
    <t>Разработка проектно-сметной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</si>
  <si>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29 1 00 00000</t>
  </si>
  <si>
    <t>29 2 00 00000</t>
  </si>
  <si>
    <t>29 2 01 00000</t>
  </si>
  <si>
    <t>Реализация мероприятий по модернизации школьных систем образования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</si>
  <si>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</si>
  <si>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Проведение ремонтных работ по замене оконных блоков в муниципальных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</si>
  <si>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</si>
  <si>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</si>
  <si>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</si>
  <si>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</si>
  <si>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</si>
  <si>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Обеспечение образовательных организаций 1-й и 2-й категорий квалифицированной охраной</t>
  </si>
  <si>
    <t>Создание научных детских площадок</t>
  </si>
  <si>
    <t>Комплекс процессных мероприятий "Поддержка и развитие профессионального мастерства педагогических работников"</t>
  </si>
  <si>
    <t>29 4 04 00000</t>
  </si>
  <si>
    <t>29 4 04 16000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</si>
  <si>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</si>
  <si>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29 4 06 00000</t>
  </si>
  <si>
    <t>29 4 06 16000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</si>
  <si>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</t>
  </si>
  <si>
    <t>Финансовое обеспечение муниципального задания на оказание муниципальных услуг (выполнение работ) (обеспечение функционирования модели персонифицированного финансирования дополнительного образования детей)</t>
  </si>
  <si>
    <t>29 4 01 32610</t>
  </si>
  <si>
    <t>Возмещение затрат юридическим лицам, индивидуальным предпринимателям, физическим лицам – производителям товаров, работ, услуг в целях исполнения государственного (муниципального) социального заказа на оказание государственных (муниципальных) услуг в социальной сфере в соответствии с социальным сертификатом</t>
  </si>
  <si>
    <t>29 4 01 56000</t>
  </si>
  <si>
    <t>Молодежная политика</t>
  </si>
  <si>
    <t>30 4 00 00000</t>
  </si>
  <si>
    <t>Комплекс процессных мероприятий "Система мер, направленных на профилактику наркомании среди молодежи"</t>
  </si>
  <si>
    <t>30 4 01 00000</t>
  </si>
  <si>
    <t>30 4 01 16000</t>
  </si>
  <si>
    <t>Реализация мероприятий с детьми и молодежью</t>
  </si>
  <si>
    <t>Комплекс процессных мероприятий "Финансовое обеспечение мероприятий по организации отдыха и занятости детей в каникулярное время"</t>
  </si>
  <si>
    <t>29 4 05 00000</t>
  </si>
  <si>
    <t>Организация временной трудовой занятости несовершеннолетних граждан МГО</t>
  </si>
  <si>
    <t>29 4 05 43105</t>
  </si>
  <si>
    <t>Организация отдыха и оздоровления детей в лагерях с дневным пребыванием</t>
  </si>
  <si>
    <t>Организация отдыха детей в каникулярное время</t>
  </si>
  <si>
    <t>Организация профильных смен для детей, состоящих на профилактическом учете</t>
  </si>
  <si>
    <t>Комплекс процессных мероприятий "Организация и осуществление деятельности Управления образования Администрации МГО и МКУ МГО  "Централизованная бухгалтерия"</t>
  </si>
  <si>
    <t>Реализация муниципальных функций связанных с общегосударственным управлением</t>
  </si>
  <si>
    <t>Единовременная социальная выплата педагогическим работникам муниципальных общеобразовательных учреждений, расположенных на территории Миасского городского округа</t>
  </si>
  <si>
    <t>29 4 04 40045</t>
  </si>
  <si>
    <t>29 4 03 00000</t>
  </si>
  <si>
    <t>Управление образования Администрации  Миасского городского округа</t>
  </si>
  <si>
    <t xml:space="preserve"> Управление культуры Администрации Миасского городского округа</t>
  </si>
  <si>
    <t>289</t>
  </si>
  <si>
    <t>Предоставление субсидий бюджетным и автономным учреждениям и иным некоммерческим организациям</t>
  </si>
  <si>
    <t>31 2 00 00000</t>
  </si>
  <si>
    <t>Региональный проект "Сохранение и развитие учреждений в сфере культуры"</t>
  </si>
  <si>
    <t>31 2 03 00000</t>
  </si>
  <si>
    <t>Укрепление материально-технической базы и оснащение оборудованием детских школ искусств</t>
  </si>
  <si>
    <t>31 2 03 S8120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</si>
  <si>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 и приобретение основных средств для указанных учреждений</t>
  </si>
  <si>
    <t>31 2 03 S8140</t>
  </si>
  <si>
    <t>31 4 00 00000</t>
  </si>
  <si>
    <t>Комплекс процессных мероприятий "Организация и осуществление деятельности учреждений культуры и дополнительного образования в сфере культуры"</t>
  </si>
  <si>
    <t>31 4 03 00000</t>
  </si>
  <si>
    <t>31 4 03 11000</t>
  </si>
  <si>
    <t>Комплекс процессных мероприятий "Создание условий для формирования культурного пространства"</t>
  </si>
  <si>
    <t>31 4 04 00000</t>
  </si>
  <si>
    <t>31 4 04 16000</t>
  </si>
  <si>
    <t>Комплекс процессных мероприятий "Развитие материально-технической базы отрасли культуры Миасского городского округа"</t>
  </si>
  <si>
    <t>31 4 05 00000</t>
  </si>
  <si>
    <t>Комплекс процессных мероприятий "Повышение эффективности реализации молодежной политики в Миасском городском округе"</t>
  </si>
  <si>
    <t xml:space="preserve">Региональные проекты, реализуемые вне национальных проектов </t>
  </si>
  <si>
    <t>Региональный проект "Культурно-досуговая сфера"</t>
  </si>
  <si>
    <t>31 2 01 00000</t>
  </si>
  <si>
    <t>31 4 06 00000</t>
  </si>
  <si>
    <t xml:space="preserve">Другие вопросы в области культуры, кинематографии </t>
  </si>
  <si>
    <t>Комплекс процессных мероприятий "Организация и осуществление деятельности отраслевого органа"</t>
  </si>
  <si>
    <t>31 4 01 00000</t>
  </si>
  <si>
    <t>31 4 01 20401</t>
  </si>
  <si>
    <t>31 4 01 22010</t>
  </si>
  <si>
    <t>31 4 01 23000</t>
  </si>
  <si>
    <t>31 4 02 00000</t>
  </si>
  <si>
    <t>31 4 02 11000</t>
  </si>
  <si>
    <t>Итого</t>
  </si>
  <si>
    <t>Комплекс процессных мероприятий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округа, закреплённых за учреждениями культуры на праве оперативного управления"</t>
  </si>
  <si>
    <t>20 2 00 00000</t>
  </si>
  <si>
    <t>Региональный проект "Развитие инфраструктуры пассажирского транспорта общего пользования в Челябинской области"</t>
  </si>
  <si>
    <t>20 2 05 00000</t>
  </si>
  <si>
    <t>Создание, модернизация (реконструкция), ремонт, капитальный ремонт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</t>
  </si>
  <si>
    <t xml:space="preserve">20 2 05 S6140 </t>
  </si>
  <si>
    <t>Региональный проект "Организация транcпортного обслуживания населения автомобильным и городским наземным электрическим транспортом общего пользования по маршрутам регулярных перевозок в Челябинской области"</t>
  </si>
  <si>
    <t>20 2 07 00000</t>
  </si>
  <si>
    <t>Организация регулярных перевозок пассажиров и багажа автомобильным транспортом общего пользования по муниципальным маршрутам регулярных перевозок по регулируемым тарифам</t>
  </si>
  <si>
    <t>20 2 07 S6120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</si>
  <si>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</si>
  <si>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20 2 07 S6130</t>
  </si>
  <si>
    <t>20 4 00 00000</t>
  </si>
  <si>
    <t>Комплекс процессных мероприятий "Транспортное обслуживание населения на территории Миасского городского округа"</t>
  </si>
  <si>
    <t>20 4 01 00000</t>
  </si>
  <si>
    <t>Мероприятия в области автомобильного транспорта</t>
  </si>
  <si>
    <t>20 4 01 73130</t>
  </si>
  <si>
    <t>Мероприятия в области электрического транспорта</t>
  </si>
  <si>
    <t>20 4 01 73170</t>
  </si>
  <si>
    <t>Региональный проект "Развитие и совершенствование сети автомобильных дорог общего пользования"</t>
  </si>
  <si>
    <t>20 2 06 00000</t>
  </si>
  <si>
    <t>Капитальный ремонт, ремонт и содержание автомобильных дорог общего пользования местного значения</t>
  </si>
  <si>
    <t>20 2 06 SД010</t>
  </si>
  <si>
    <t>Комплекс процессных мероприятий "Дорожное обслуживание населения на территории Миасского городского округа"</t>
  </si>
  <si>
    <t>20 4 02 00000</t>
  </si>
  <si>
    <t>Расходы на реализацию мероприятий по капитальному ремонту, ремонту и содержанию автомобильных дорог общего пользования местного значения</t>
  </si>
  <si>
    <t>20 4 02 9Д012</t>
  </si>
  <si>
    <t>Комплекс процессных мероприятий "Безопасность дорожного движения  на территории Миасского городского округа"</t>
  </si>
  <si>
    <t>20 4 03 00000</t>
  </si>
  <si>
    <t>Организация безопасности дорожного движения</t>
  </si>
  <si>
    <t>20 4 03 9Д401</t>
  </si>
  <si>
    <t>18 4 01 08200</t>
  </si>
  <si>
    <t>Доставка тел (останков) умерших (погибших) граждан до морга</t>
  </si>
  <si>
    <t>19 2 00 00000</t>
  </si>
  <si>
    <t>Региональный проект "Модернизация объектов коммунальной инфраструктуры"</t>
  </si>
  <si>
    <t>19 2 01 00000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</si>
  <si>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</si>
  <si>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19 2 01 S4020</t>
  </si>
  <si>
    <t>19 4 00 00000</t>
  </si>
  <si>
    <t>19 4 01 00000</t>
  </si>
  <si>
    <t>19 4 01 16000</t>
  </si>
  <si>
    <t>Комплекс процессных мероприятий "Организация функционирования объектов коммунальной инфраструктуры МГО"</t>
  </si>
  <si>
    <t>19 4 02 00000</t>
  </si>
  <si>
    <t>19 4 02 16000</t>
  </si>
  <si>
    <t>Комплекс процессных мероприятий "Организация функционирования объектов газоснабжения МГО"</t>
  </si>
  <si>
    <t>19 4 03 00000</t>
  </si>
  <si>
    <t>19 4 03 16000</t>
  </si>
  <si>
    <t>16 1 00 00000</t>
  </si>
  <si>
    <t>Региональный проект "Экономика замкнутого цикла (Челябинская область)"</t>
  </si>
  <si>
    <t>16 4 00 00000</t>
  </si>
  <si>
    <t>Комплекс процессных мероприятий "Организация работ по содержанию территорий Миасского городского округа"</t>
  </si>
  <si>
    <t>16 4 01 00000</t>
  </si>
  <si>
    <t>16 4 01 16000</t>
  </si>
  <si>
    <t>Муниципальная программа "Благоустройство и озеленение на территории Миасского городского округа"</t>
  </si>
  <si>
    <t>17 2 00 00000</t>
  </si>
  <si>
    <t>Региональный проект "Создание условий для уменьшения количества животных без владельцев"</t>
  </si>
  <si>
    <t>17 2 05 00000</t>
  </si>
  <si>
    <t>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</si>
  <si>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17 2 05 61040</t>
  </si>
  <si>
    <t>17 4 00 00000</t>
  </si>
  <si>
    <t>Комплекс процессных мероприятий "Обеспечение повышения уровня благоустройства на территории Миасского городского округа"</t>
  </si>
  <si>
    <t>17 4 01 00000</t>
  </si>
  <si>
    <t>17 4 01 16000</t>
  </si>
  <si>
    <t>Комплекс процессных мероприятий "Обеспечение организации мероприятий по озеленению на территории Миасского городского округа"</t>
  </si>
  <si>
    <t>17 4 02 00000</t>
  </si>
  <si>
    <t>17 4 02 16000</t>
  </si>
  <si>
    <t>Содержание и благоустройство кладбищ</t>
  </si>
  <si>
    <t>18 4 01 08100</t>
  </si>
  <si>
    <t>Комплекс процессных мероприятий "Организация функционирования прочих объектов инженерной инфраструктуры"</t>
  </si>
  <si>
    <t>19 4 04 00000</t>
  </si>
  <si>
    <t>19 4 04 16000</t>
  </si>
  <si>
    <t>21 1 00 00000</t>
  </si>
  <si>
    <t>Региональный проект "Формирование комфортной городской среды"</t>
  </si>
  <si>
    <t>21 1 F2 00000</t>
  </si>
  <si>
    <t>Реализация программ формирования современной городской среды</t>
  </si>
  <si>
    <t>21 1 F2 55550</t>
  </si>
  <si>
    <t>21 5 00 00000</t>
  </si>
  <si>
    <t>Проект комплексного благоустройства дворовых и общественных территорий</t>
  </si>
  <si>
    <t>21 5 01 00000</t>
  </si>
  <si>
    <t>Мероприятия по формированию современной городской среды</t>
  </si>
  <si>
    <t>21 5 01 17000</t>
  </si>
  <si>
    <t>22 2 00 00000</t>
  </si>
  <si>
    <t>22 2 01 00000</t>
  </si>
  <si>
    <t>Реализация инициативных проектов</t>
  </si>
  <si>
    <t>22 2 01 S4010</t>
  </si>
  <si>
    <t>23 4 00 00000</t>
  </si>
  <si>
    <t>Комплекс процессных мероприятий  "Санитарное содержание общегородских территорий"</t>
  </si>
  <si>
    <t>23 4 01 00000</t>
  </si>
  <si>
    <t>Комплекс процессных мероприятий  "Озеленение и уход за зелеными насаждениями и газонами"</t>
  </si>
  <si>
    <t>23 4 02 00000</t>
  </si>
  <si>
    <t>Комплекс процессных мероприятий  "Содержание и ремонт малых архитектурных форм"</t>
  </si>
  <si>
    <t>23 4 03 00000</t>
  </si>
  <si>
    <t>23 4 04 00000</t>
  </si>
  <si>
    <t>Региональный проект "Мероприятия по переселению граждан из жилищного фонда, признанного непригодным для проживания"</t>
  </si>
  <si>
    <t>08 2 02 S4041</t>
  </si>
  <si>
    <t xml:space="preserve">Приобретение зданий для размещения муниципальных учреждений культуры, в том числе путем инвестирования в строительство, и приобретение основных средств для указанных учреждений </t>
  </si>
  <si>
    <t>06 2 00 00000</t>
  </si>
  <si>
    <t>06 2 03 00000</t>
  </si>
  <si>
    <t>06 2 03 S8170</t>
  </si>
  <si>
    <t>Муниципальная программа "Формирование современной городской среды на территории Миасского городского округа на 2025-2027 годы"</t>
  </si>
  <si>
    <t>21 2 00 00000</t>
  </si>
  <si>
    <t>Региональный проект "Благоустройство территорий рекреационного назначения"</t>
  </si>
  <si>
    <t>21 2 01 00000</t>
  </si>
  <si>
    <t>Благоустройство мест отдыха, расположенных в городах с численностью населения до 500 тысяч человек</t>
  </si>
  <si>
    <t>21 2 01 S5010</t>
  </si>
  <si>
    <t xml:space="preserve"> Мероприятия по формированию современной городской среды</t>
  </si>
  <si>
    <t xml:space="preserve">Физическая культура </t>
  </si>
  <si>
    <t>28 4 00 00000</t>
  </si>
  <si>
    <t>Комплекс процессных мероприятий "Проведение мероприятий в сфере физической культуры и спорта"</t>
  </si>
  <si>
    <t>28 4 01 00000</t>
  </si>
  <si>
    <t>28 4 01 16000</t>
  </si>
  <si>
    <t>28 4 03 00000</t>
  </si>
  <si>
    <t>28 4 03 11000</t>
  </si>
  <si>
    <t>Предоставление субсидий бюджетным,
автономным учреждениям и иным некоммерческим организациям</t>
  </si>
  <si>
    <t>Комплекс процессных мероприятий "Сопровождение функционирования и обеспечение безопасности спортивных учреждений дополнительного образования"</t>
  </si>
  <si>
    <t>28 4 04 00000</t>
  </si>
  <si>
    <t>Комплекс процессных мероприятий "Обеспечение качественного общедоступного и бесплатного образования"</t>
  </si>
  <si>
    <t>Повышение уровня доступности муниципальных учреждений физической культуры и спорта для инвалидов и других маломобильных групп населения</t>
  </si>
  <si>
    <t>26 4 02 S8690</t>
  </si>
  <si>
    <t>28 2 00 00000</t>
  </si>
  <si>
    <t>28 2 01 00000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</si>
  <si>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</si>
  <si>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28 2 01 S0012</t>
  </si>
  <si>
    <t>Приобретение спортивного инвентаря и оборудования для спортивных школ и физкультурно-спортивных организаций</t>
  </si>
  <si>
    <t>28 2 01 S0013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</si>
  <si>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29 лет</t>
  </si>
  <si>
    <t>28 2 01 S0014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</si>
  <si>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</si>
  <si>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28 2 01 S0016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</si>
  <si>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</si>
  <si>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28 2 01 S0018</t>
  </si>
  <si>
    <t>28 2 01 S0030</t>
  </si>
  <si>
    <t>28 2 01 S0040</t>
  </si>
  <si>
    <t>28 2 01 S0120</t>
  </si>
  <si>
    <t>28 2 04 00000</t>
  </si>
  <si>
    <t>28 2 04 S0060</t>
  </si>
  <si>
    <t>Государственная поддержка организаций, входящих в систему спортивной подготовки</t>
  </si>
  <si>
    <t>Финансовая поддержка муниципальных учреждений, реализующих дополнительные образовательные программы спортивной подготовки на учебно-тренировочных этапах (этапах спортивной специализации), в том числе для приобретения спортивного инвентаря и оборудования</t>
  </si>
  <si>
    <t>28 2 01 S0017</t>
  </si>
  <si>
    <t>Комплекс процессных мероприятий "Организация и осуществление деятельности Управления по физической культуре и спорту"</t>
  </si>
  <si>
    <t>28 4 02 00000</t>
  </si>
  <si>
    <t>28 4 02 20401</t>
  </si>
  <si>
    <t>28 4 02 22010</t>
  </si>
  <si>
    <t>28 4 02 22020</t>
  </si>
  <si>
    <t>28 4 02 23000</t>
  </si>
  <si>
    <t>Комплекс процессных мероприятий "Организация основных мероприятий в области гражданской обороны, предупреждения и ликвидации чрезвычайных ситуаций"</t>
  </si>
  <si>
    <t>Комплекс процессных мероприятий "Обеспечение деятельности МКУ "Управление ГОЧС" Миасского городского округа"</t>
  </si>
  <si>
    <t xml:space="preserve">03 </t>
  </si>
  <si>
    <t>09 2 00 00000</t>
  </si>
  <si>
    <t>09 2 01 00000</t>
  </si>
  <si>
    <t>Мероприятия по организации пляжей в традиционных местах неорганизованного отдыха людей вблизи водоемов</t>
  </si>
  <si>
    <t>09 2 01 S6100</t>
  </si>
  <si>
    <t>Региональный проект "Организация пляжей в традиционных местах неорганизованного отдыха людей вблизи водоемов в Челябинской области"</t>
  </si>
  <si>
    <t>11 2 00 00000</t>
  </si>
  <si>
    <t>11 2 06 00000</t>
  </si>
  <si>
    <t>Строительство и реконструкция автомобильных дорог общего пользования местного значения</t>
  </si>
  <si>
    <t>11 2 06 SД009</t>
  </si>
  <si>
    <t>11 2 04 00000</t>
  </si>
  <si>
    <t>Капитальные вложения в муниципальные объекты физической культуры и спорта</t>
  </si>
  <si>
    <t>11 2 04 S0240</t>
  </si>
  <si>
    <t>Региональный проект "Развитие спортивной инфраструктуры"</t>
  </si>
  <si>
    <t>Капитальный ремонт и ремонт дворовых территорий многоквартирных  домов, проездов к дворовым территориям многоквартирных домов</t>
  </si>
  <si>
    <t>17 4 01 9Д201</t>
  </si>
  <si>
    <t>21 5 01 9Д201</t>
  </si>
  <si>
    <t>24 2 00 00000</t>
  </si>
  <si>
    <t>24 2 03 00000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</si>
  <si>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</si>
  <si>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24 2 03 S3130</t>
  </si>
  <si>
    <t>24 4 00 00000</t>
  </si>
  <si>
    <t>24 4 01 00000</t>
  </si>
  <si>
    <t>24 4 01 16000</t>
  </si>
  <si>
    <t>Региональный проект "Защита от наводнений и иных негативных воздействий вод и обеспечение безопасности гидротехнических сооружений"</t>
  </si>
  <si>
    <t>Комплекс процессных мероприятий "Обеспечение безопасности гидротехнических сооружений МГО, выполнение Плана мероприятий по предотвращению негативного воздействия паводковых вод и его последствий в паводкоопасный период на территории Миасского городского округа"</t>
  </si>
  <si>
    <t>23 4 01 16000</t>
  </si>
  <si>
    <t>23 4 02 16000</t>
  </si>
  <si>
    <t>23 4 03 16000</t>
  </si>
  <si>
    <t>23 4 04 11000</t>
  </si>
  <si>
    <t>Комплекс процессных мероприятий "Обеспечение деятельности МКУ "Управление по экологии и природопользованию МГО"</t>
  </si>
  <si>
    <t>Комплекс процессных мероприятий "Обеспечение деятельности МКУ "Центр коммунального обслуживания и благоустройства"</t>
  </si>
  <si>
    <t>Комплекс процессных мероприятий "Организация функционирования объектов наружного освещения МГО"</t>
  </si>
  <si>
    <t>Региональный проект "Реализация инициативных проектов на территории Челябинской области"</t>
  </si>
  <si>
    <t>Региональный проект "Развитие физической культуры, массового спорта и подготовка спортивного резерва"</t>
  </si>
  <si>
    <t>Оплата услуг специалистов по организации обучения детей плаванию по межведомственной программе "Плавание для всех"</t>
  </si>
  <si>
    <t>Оплата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"Готов к труду и обороне" в центрах тестирования, созданных муниципальными образованиями</t>
  </si>
  <si>
    <t>10 2 02 00000</t>
  </si>
  <si>
    <t>10 2 02 46130</t>
  </si>
  <si>
    <t>Региональный проект "Обеспечение первичных мер пожарной безопасности на территории Челябинской области"</t>
  </si>
  <si>
    <t>11 2 03 00000</t>
  </si>
  <si>
    <t>11 2 03 S7010</t>
  </si>
  <si>
    <t>Мероприятия по проведению строительно-монтажных и проектно-изыскательских работ на объектах коммунального хозяйства и систем инженерной инфраструктуры, находящихся в муниципальной собственности, в целях энергосбережения и повышения энергетической эффективности</t>
  </si>
  <si>
    <t>11 2 01 00000</t>
  </si>
  <si>
    <t>Строительство газопроводов и газовых сетей, в том числе проектно-изыскательские работы</t>
  </si>
  <si>
    <t>Региональный проект "Обеспечение энергосбережения и повышения энергетической эффективности"</t>
  </si>
  <si>
    <t>Комплекс процессных мероприятий "Организация  и осуществление деятельности муниципального казённого учреждения "Финансово- хозяйственный комплекс" Миасского городского округа"</t>
  </si>
  <si>
    <t>Комплекс процессных мероприятий "Организация  и осуществление деятельности муниципального казённого учреждения "Финансово - хозяйственный комплекс" Миасского городского округа"</t>
  </si>
  <si>
    <t>Проект "Бюджетные инвестиции в объекты коммунального хозяйства Миасского городского округа"</t>
  </si>
  <si>
    <t>28 4 04 16000</t>
  </si>
  <si>
    <t>20 4 01 16000</t>
  </si>
  <si>
    <t>20 4 02 16000</t>
  </si>
  <si>
    <t>Комплекс процессных мероприятий "Содействие росту реальных доходов семей с детьми"</t>
  </si>
  <si>
    <t xml:space="preserve"> 2027 год      </t>
  </si>
  <si>
    <t xml:space="preserve">    2025 год            </t>
  </si>
  <si>
    <t xml:space="preserve">         2026 год            </t>
  </si>
  <si>
    <t xml:space="preserve">     2027 год            </t>
  </si>
  <si>
    <t>31 1 00 00000</t>
  </si>
  <si>
    <t>Муниципальная программа "Поддержка садоводческих и огороднических некоммерческих объединений граждан, расположенных на территории Миасского городского округа"</t>
  </si>
  <si>
    <t>Комплекс процессных мероприятий "Сопровождение функционирования и обеспечение безопасности организаций, подведомственных Управлению образования"</t>
  </si>
  <si>
    <t>Комплекс процессных мероприятий "Организация и осуществление деятельности муниципальных спортивных учреждений дополнительного образования"</t>
  </si>
  <si>
    <t xml:space="preserve"> Региональные проекты, реализуемые вне национальных проектов</t>
  </si>
  <si>
    <t>16 1 Ч2 00000</t>
  </si>
  <si>
    <t>21 1 И4 55550</t>
  </si>
  <si>
    <t>21 1 И4 00000</t>
  </si>
  <si>
    <t>Проект "Проектирование и строительство объектов улично-дорожной сети и транспортной инфраструктуры муниципального значения в Миасском городском округе"</t>
  </si>
  <si>
    <t>Распределение бюджетных ассигнований по целевым статьям (муниципальным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2025 год и на плановый период 2026 и 2027 годов</t>
  </si>
  <si>
    <t>11 2 01 S401А</t>
  </si>
  <si>
    <t>Муниципальная программа "Формирование и использование  жилищного фонда Миасского городского округа"</t>
  </si>
  <si>
    <t>Муниципальная программа "Формирование и использование жилищного фонда Миасского городского округа"</t>
  </si>
  <si>
    <t>Муниципальная программа "Поддержка и развитие малого и среднего предпринимательства в  Миасском городском округе"</t>
  </si>
  <si>
    <t>Муниципальная программа "Поддержка и развитие малого и среднего предпринимательства в Миасском городском округе"</t>
  </si>
  <si>
    <t>Комплекс процессных мероприятий "Проектирование архитектурно-художественного освещения с целью повышения качества городской среды"</t>
  </si>
  <si>
    <t>Проект "Комплексное благоустройство дворовых и общественных территорий"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</si>
  <si>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</si>
  <si>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"Обеспечение деятельности муниципального бюджетного учреждения "Миасский окружной архив"</t>
  </si>
  <si>
    <t>Муниципальная программа "Чистый город"</t>
  </si>
  <si>
    <t>Муниципальная программа "Организация функционирования объектов инженерной инфраструктуры Миасского городского округа"</t>
  </si>
  <si>
    <t>Муниципальная программа "Организация транспортного и дорожного обслуживания на территории Миасского городского округа"</t>
  </si>
  <si>
    <t>Муниципальная программа "Поддержка инициативных проектов в Миасском городском округе"</t>
  </si>
  <si>
    <t>16 1 Ч2 S3040</t>
  </si>
  <si>
    <t>05 4 01 S6250</t>
  </si>
  <si>
    <t>Мероприятия по созданию муниципальных автоматизированных систем видеонаблюдения и обеспечению их взаимодействия с региональной системой видеонаблюдения</t>
  </si>
  <si>
    <t>Обустройство мест (площадок) накопления твердых коммунальных отходов жилого фонда</t>
  </si>
  <si>
    <t>21 1 И4 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</si>
  <si>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</si>
  <si>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Региональный проект "Осуществление строительства, модернизации, реконструкции и капитального ремонта объектов систем водоснабжения, водоотведения и очистки сточных вод, а также очистных сооружений канализации"</t>
  </si>
  <si>
    <t>11 2 02 00000</t>
  </si>
  <si>
    <t>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канализации, в том числе проектно-изыскательские работы</t>
  </si>
  <si>
    <t>11 2 02 S6010</t>
  </si>
  <si>
    <t>Осуществление переданных государственных полномочий по созданию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осу-ществление переданного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</si>
  <si>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Осуществление переданных государственных полномочий по организации тушения ландшафтных (природных) пожаров (за исключением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территорий) силами и средствами Челябинской областной подсистемы единой государственной системы предупреждения и ликвидации чрезвычайных ситуаций, функционирующими в соответствии с законодательством в области защиты населения и территорий от чрезвычайных ситуаций</t>
  </si>
  <si>
    <t>Реализация мероприятий по модернизации коммунальной инфраструктуры</t>
  </si>
  <si>
    <t>19 1 00 00000</t>
  </si>
  <si>
    <t>Региональный проект "Модернизация коммунальной инфраструктуры"</t>
  </si>
  <si>
    <t>19 1 И3 00000</t>
  </si>
  <si>
    <t>Осуществление переданных государственных полномочий по социальной поддержке ветеранов труда, ветеранов военной службы, лиц, проработавших в тылу</t>
  </si>
  <si>
    <t>Осуществление переданных государственных полномочий по социальной поддержке реабилитированных лиц и лиц, признанных пострадавшими от политических репрессий</t>
  </si>
  <si>
    <t>Осуществление переданных государственных полномочий по социальной поддержке детей-сирот и детей, оставшихся без попечения родителей, переданных под опеку (попечительство) и на воспитание в приемные семьи, а также лиц из их числа и приемных семей</t>
  </si>
  <si>
    <t>Осуществление переданных государственных полномочий по социальной поддержке ветеранов труда Челябинской области</t>
  </si>
  <si>
    <t>Осуществление переданных государственных полномочий по возмещению стоимости услуг по погребению и выплате социального пособия на погребение</t>
  </si>
  <si>
    <t>Осуществление переданных государственных полномочий по выплате областного единовременного пособия при рождении ребенка</t>
  </si>
  <si>
    <t>Осуществление переданных государственных полномочий по выплате пособия на ребенка</t>
  </si>
  <si>
    <t>Осуществление переданных государственных полномочий по обеспечению детей-сирот и детей, оставшихся без попечения родителей, а также лиц из их числа благоустроенными жилыми помещениями специализированного жилищного фонда по договорам найма специализированных жилых помещений</t>
  </si>
  <si>
    <t>Осуществление переданных государственных полномочий по социальной поддержке отдельных категорий граждан, установленных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области», в части компенсации расходов на оплату жилых помещений и коммунальных услуг</t>
  </si>
  <si>
    <t>Осуществление переданных государственных полномочий по социальной поддержке отдельных категорий граждан, установленных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области», в части осуществления компенсационных выплат за пользование услугами связи</t>
  </si>
  <si>
    <t>Осуществление переданных государственных полномочий по социальной поддержке отдельных категорий граждан, установленных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области», в части компенсации расходов на уплату взноса на капитальный ремонт общего имущества в многоквартирном доме</t>
  </si>
  <si>
    <t>Осуществление переданных государственных полномочий по предоставлению гражданам субсидий на оплату жилого помещения и коммунальных услуг</t>
  </si>
  <si>
    <t>Осуществление переданных государственных полномочий по социальной поддержке граждан, работающих и проживающих в сельских населенных пунктах и рабочих поселках (поселках городского типа) Челябинской области</t>
  </si>
  <si>
    <t>Осуществление переданных государственных полномочий по предоставлению гражданам адресных субсидий в связи с ростом платы за коммунальные услуги</t>
  </si>
  <si>
    <t>Осуществление переданных государственных полномочий по ежемесячной денежной выплате на оплату жилья и коммунальных услуг многодетной семье</t>
  </si>
  <si>
    <t>Осуществление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</si>
  <si>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Осуществление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</si>
  <si>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>Осуществление переданных полномочий Российской Федерации на государственную регистрацию актов гражданского состояния</t>
  </si>
  <si>
    <t>Региональный проект «Семейные ценности и инфраструктура культуры»</t>
  </si>
  <si>
    <t>31 1 Я5 00000</t>
  </si>
  <si>
    <t>Создание модельных муниципальных библиотек</t>
  </si>
  <si>
    <t>31 1 Я5 54540</t>
  </si>
  <si>
    <t>Модернизация муниципальных учреждений культурно-досугового типа в населенных пунктах с численностью до 500 тысяч человек</t>
  </si>
  <si>
    <t>31 1 Я5 55131</t>
  </si>
  <si>
    <t>31 2 01 L5194</t>
  </si>
  <si>
    <t>Государственная поддержка лучших работников муниципальных учреждений культуры, находящихся на территориях сельских поселений</t>
  </si>
  <si>
    <t>Региональный проект «Бизнес-спринт (Я выбираю спорт)»</t>
  </si>
  <si>
    <t>28 2 03 00000</t>
  </si>
  <si>
    <t>Закупка и монтаж оборудования для создания "умных" спортивных площадок</t>
  </si>
  <si>
    <t>28 2 03 L7530</t>
  </si>
  <si>
    <t>Закупка и монтаж оборудования для создания модульных спортивных сооружений</t>
  </si>
  <si>
    <t>28 2 04 L1440</t>
  </si>
  <si>
    <t>Региональный проект «Развитие спорта высших достижений»</t>
  </si>
  <si>
    <t>28 2 02 00000</t>
  </si>
  <si>
    <t>28 2 02 L0810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</si>
  <si>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</t>
  </si>
  <si>
    <t>28 2 02 L2290</t>
  </si>
  <si>
    <t>Ведомственные проекты</t>
  </si>
  <si>
    <t>29 3 00 00000</t>
  </si>
  <si>
    <t>Ведомственный проект "Обеспечение доступности качественного общего, дополнительного образования"</t>
  </si>
  <si>
    <t>29 3 01 00000</t>
  </si>
  <si>
    <t>29 3 01 S3500</t>
  </si>
  <si>
    <t>Ведомственный проект "Создание условий для повышения качества дошкольного образования"</t>
  </si>
  <si>
    <t>29 3 02 00000</t>
  </si>
  <si>
    <t>29 3 02 04070</t>
  </si>
  <si>
    <t>Создание в муниципальных образовательных организациях, реализующих образовательные программы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</si>
  <si>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29 3 02 S4030</t>
  </si>
  <si>
    <t>29 3 02 S4040</t>
  </si>
  <si>
    <t>29 3 02 S4110</t>
  </si>
  <si>
    <t>Региональный проект "Поддержка семьи"</t>
  </si>
  <si>
    <t>29 1 Я1 00000</t>
  </si>
  <si>
    <t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</si>
  <si>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29 4 03 16000</t>
  </si>
  <si>
    <t>Региональный проект "Все лучшее детям"</t>
  </si>
  <si>
    <t>29 1 Ю4 00000</t>
  </si>
  <si>
    <t>29 1 Ю4 S3172</t>
  </si>
  <si>
    <t>Благоустройство территорий, прилегающих к зданиям муниципальных образовательных организаций, оснащение оборудованием и капитальный ремонт открытых плоскостных спортивных сооружений муниципальных образовательных организаций</t>
  </si>
  <si>
    <t>29 1 Ю4 S3550</t>
  </si>
  <si>
    <t>Оснащение предметных кабинетов общеобразовательных организаций средствами обучения и воспитания</t>
  </si>
  <si>
    <t>Региональный проект "Педагоги и наставники"</t>
  </si>
  <si>
    <t>29 1 Ю6 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</si>
  <si>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</si>
  <si>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29 1 Ю6 50501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</si>
  <si>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</si>
  <si>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29 1 Ю6 51790</t>
  </si>
  <si>
    <t>29 1 Ю6 53035</t>
  </si>
  <si>
    <t>Региональный проект "Создание условий для популяризации науки и высшего образования среди обучающихся, молодых исследователей, ученых"</t>
  </si>
  <si>
    <t>29 2 02 00000</t>
  </si>
  <si>
    <t>29 2 02 S9050</t>
  </si>
  <si>
    <t>29 3 01 03230</t>
  </si>
  <si>
    <t>29 3 01 03260</t>
  </si>
  <si>
    <t>Осуществление переданных государственных полномочий по обеспечению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</si>
  <si>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29 3 01 03310</t>
  </si>
  <si>
    <t>Осуществление переданных государственных полномочий по обеспечению бесплатным горячим питанием один раз в день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являющихся членами семей, признанных многодетными в соответствии с Законом Челябинской области от 31 марта 2010 года № 548-ЗО "О статусе и дополнительных мерах социальной поддержки многодетной семьи в Челябинской области", со среднедушевым доходом, размер которого не превышает однократную величину прожиточного минимума для трудоспособного населения, установленную в соответствии с законодательством Челябинской области</t>
  </si>
  <si>
    <t>29 3 01 03520</t>
  </si>
  <si>
    <t>29 3 01 L3040</t>
  </si>
  <si>
    <t>29 3 01 S3190</t>
  </si>
  <si>
    <t>29 3 01 S3290</t>
  </si>
  <si>
    <t>29 3 01 S3510</t>
  </si>
  <si>
    <t xml:space="preserve">Комплекс процессных мероприятий "Обеспечение качественного общедоступного и бесплатного образования" </t>
  </si>
  <si>
    <t>29 3 01 03261</t>
  </si>
  <si>
    <t>Комплекс процессных мероприятий "Проведение мероприятий, направленных на выявление, развитие одаренных, талантливых детей и  повышение эффективности реализации молодежной политики в МГО"</t>
  </si>
  <si>
    <t>Региональный проект "Мы вместе (Воспитание гармонично развитой личности)"</t>
  </si>
  <si>
    <t>29 1 Ю2 00000</t>
  </si>
  <si>
    <t>29 1 Ю2 S1010</t>
  </si>
  <si>
    <t>29 4 04 43105</t>
  </si>
  <si>
    <t>Региональный проект "Создание условий для обучения, отдыха и оздоровления детей и молодежи"</t>
  </si>
  <si>
    <t>29 2 01 S3350</t>
  </si>
  <si>
    <t>Осуществление переданных государственных полномочий по организации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</si>
  <si>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29 3 01 03210</t>
  </si>
  <si>
    <t xml:space="preserve">Ведомственный проект "Формирование условий для комплексного решения проблем безнадзорности и правонарушений несовершеннолетних" </t>
  </si>
  <si>
    <t>29 3 03 00000</t>
  </si>
  <si>
    <t>29 3 03 S9010</t>
  </si>
  <si>
    <t>29 4 01 40044</t>
  </si>
  <si>
    <t>Комплекс процессных мероприятий «Поддержка и развитие профессионального мастерства педагогических работников»</t>
  </si>
  <si>
    <t>Комплекс процессных мероприятий "Организация и осуществление деятельности Управления образования Администрации МГО и МКУ МГО "Централизованная бухгалтерия"</t>
  </si>
  <si>
    <t>29 4 05 11000</t>
  </si>
  <si>
    <t>29 4 05 16000</t>
  </si>
  <si>
    <t>29 4 05 20401</t>
  </si>
  <si>
    <t>29 4 05 22010</t>
  </si>
  <si>
    <t>29 4 05 22020</t>
  </si>
  <si>
    <t>29 4 05 23000</t>
  </si>
  <si>
    <t>Осуществление переданных государственных полномочий по компенсации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</si>
  <si>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29 3 01 03180</t>
  </si>
  <si>
    <t>Осуществление переданных государственных полномочий по компенсации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</si>
  <si>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29 3 01 03300</t>
  </si>
  <si>
    <t>Осуществление переданных государственных полномочий по предоставлению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</si>
  <si>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29 3 02 04090</t>
  </si>
  <si>
    <t>Привлечение детей из малообеспеченных, неблагополучных семей, а также семей, оказавшихся в трудной жизненной ситуации, в муниципальные образовательные организации, реализующие образовательные программы дошкольного образования, через предоставление компенсации части родительской платы</t>
  </si>
  <si>
    <t>29 3 02 S4100</t>
  </si>
  <si>
    <t>19 1 И3 51540</t>
  </si>
  <si>
    <t>Осуществление переданных государственных полномочий по возмещению расходов, связанных с оплатой проезда детей погибших участников Великой Отечественной войны и приравненных к ним лиц и предоставлению им ежемесячного социального пособия</t>
  </si>
  <si>
    <t>29 4 03 40045</t>
  </si>
  <si>
    <t>26 4 03 28010</t>
  </si>
  <si>
    <t>Повышение квалификации педагогических работников и руководителей муниципальных учреждений, реализующих дополнительные образовательные программы спортивной подготовки</t>
  </si>
  <si>
    <t xml:space="preserve">от </t>
  </si>
  <si>
    <t>Муниципальная  программа "Профилактика терроризма и иных правонарушений в Миасском городском округе"</t>
  </si>
  <si>
    <t>99 0 00 99000</t>
  </si>
  <si>
    <t>Обеспечение деятельности (оказание услуг) подведомственных казенных учреждений (для непрограммных направлений деятельности)</t>
  </si>
  <si>
    <t>11 2 05 00000</t>
  </si>
  <si>
    <t>11 2 05 S6140</t>
  </si>
  <si>
    <t>Реализация инициативного проекта "Благоустройство дворовой территории многоквартирных домов №№ 33, 35а, по ул. Набережная в г. Миассе"</t>
  </si>
  <si>
    <t>Реализация инициативного проекта "Благоустройство дворовой территории многоквартирного дома № 17 по ул. Попова в г. Миассе"</t>
  </si>
  <si>
    <t>Реализация инициативного проекта "Благоустройство дворовой территории многоквартирных домов №№ 6, 8, 16 по ул. Жуковского в г. Миассе"</t>
  </si>
  <si>
    <t>Реализация инициативного проекта "Благоустройство дворовой территории многоквартирного дома № 5 по ул. МЖК в г. Миассе"</t>
  </si>
  <si>
    <t>Реализация инициативного проекта "Благоустройство дворовой территории многоквартирных домов №№ 118, 114 по ул. Уральская в г. Миассе"</t>
  </si>
  <si>
    <t>Реализация инициативного проекта "Благоустройство дворовой территории многоквартирного дома № 16 по ул. Циолковского в г. Миассе"</t>
  </si>
  <si>
    <t>Реализация инициативного проекта "Благоустройство дворовой территории многоквартирного дома № 30 по пр. Октября в г. Миассе"</t>
  </si>
  <si>
    <t>Реализация инициативного проекта "Благоустройство дворовой территории многоквартирного дома № 2 по ул. Свердлова в г. Миассе"</t>
  </si>
  <si>
    <t>Реализация инициативного проекта "Благоустройство дворовой территории многоквартирных домов №№ 16, 18 по ул. Орловская в г. Миассе"</t>
  </si>
  <si>
    <t>Реализация инициативного проекта "Благоустройство дворовой территории многоквартирных домов №№ 1, 3 по ул. Попова в г. Миассе"</t>
  </si>
  <si>
    <t>Реализация инициативного проекта "Благоустройство дворовой территории многоквартирных домов №№ 32, 34 по ул. Молодежная и домов №№ 9, 9а по ул. Ильмен-Тау в г. Миассе"</t>
  </si>
  <si>
    <t>Реализация инициативного проекта "Благоустройство дворовой территории многоквартирного дома № 29 по ул. Романенко в г. Миассе"</t>
  </si>
  <si>
    <t>Реализация инициативного проекта "Благоустройство дворовой территории многоквартирных домов №№ 3, 5, 9 по б-ру Седова в г. Миассе"</t>
  </si>
  <si>
    <t>Реализация инициативного проекта "Благоустройство дворовой территории многоквартирных домов №№ 12, 14, 16 по ул. Вернадского в г. Миассе"</t>
  </si>
  <si>
    <t>Реализация инициативного проекта "Благоустройство дворовой территории многоквартирных домов №№ 17, 19 по ул. Калинина в г. Миассе"</t>
  </si>
  <si>
    <t>Реализация инициативного проекта "Благоустройство дворовой территории многоквартирного дома № 22 по пр. Автозаводцев в г. Миассе"</t>
  </si>
  <si>
    <t>Реализация инициативного проекта "Благоустройство дворовой территории многоквартирного дома № 36 по ул. Малышева в г. Миассе"</t>
  </si>
  <si>
    <t>Реализация инициативного проекта "Благоустройство дворовой территории многоквартирного дома № 3 по ул. Степана Разина в г. Миассе"</t>
  </si>
  <si>
    <t>Реализация инициативного проекта "Благоустройство дворовой территории многоквартирного дома № 35 по ул. Лихачева в г. Миассе"</t>
  </si>
  <si>
    <t>Реализация инициативного проекта "Благоустройство дворовой территории многоквартирного дома № 2 по ул. Циолковского в г. Миассе"</t>
  </si>
  <si>
    <t>22 2 01 S401Б</t>
  </si>
  <si>
    <t>22 2 01 S401Г</t>
  </si>
  <si>
    <t>22 2 01 S401Е</t>
  </si>
  <si>
    <t>22 2 01 S401Ж</t>
  </si>
  <si>
    <t>22 2 01 S401И</t>
  </si>
  <si>
    <t>22 2 01 S401К</t>
  </si>
  <si>
    <t>22 2 01 S401Л</t>
  </si>
  <si>
    <t>22 2 01 S401М</t>
  </si>
  <si>
    <t>22 2 01 S401Н</t>
  </si>
  <si>
    <t>22 2 01 S401П</t>
  </si>
  <si>
    <t>22 2 01 S401С</t>
  </si>
  <si>
    <t>22 2 01 S401Т</t>
  </si>
  <si>
    <t>22 2 01 S401У</t>
  </si>
  <si>
    <t>22 2 01 S401Ф</t>
  </si>
  <si>
    <t>22 2 01 S401Ц</t>
  </si>
  <si>
    <t>22 2 01 S401Ч</t>
  </si>
  <si>
    <t>22 2 01 S401Ш</t>
  </si>
  <si>
    <t>22 2 01 S401Щ</t>
  </si>
  <si>
    <t>22 2 01 S401Ю</t>
  </si>
  <si>
    <t>22 2 01 S401Я</t>
  </si>
  <si>
    <t>Реализация инициативного проекта "Благоустройство дворовой территории многоквартирных домов №№ 9, 13, 15 по ул. Уральских Добровольцев в г. Миассе"</t>
  </si>
  <si>
    <t>Реализация инициативного проекта "Благоустройство дворовой территории многоквартирного дома № 1 по пл. Революции в г. Миассе"</t>
  </si>
  <si>
    <t>Реализация инициативного проекта "Благоустройство дворовой территории многоквартирного дома № 21 по пр. Октября в г. Миассе"</t>
  </si>
  <si>
    <t>Проект "Реализация инициативных проектов"</t>
  </si>
  <si>
    <t>Реализация инициативного проекта "Благоустройство дворовой территории многоквартирного дома № 21 по пр. Октября в г. Миассе" (вне софинансирования)</t>
  </si>
  <si>
    <t>22 2 01 S401В</t>
  </si>
  <si>
    <t>22 2 01 S401Р</t>
  </si>
  <si>
    <t>22 2 01 S401Э</t>
  </si>
  <si>
    <t>22 5 00 00000</t>
  </si>
  <si>
    <t>22 5 01 00000</t>
  </si>
  <si>
    <t>22 5 01 2401Э</t>
  </si>
  <si>
    <t>22 2 01S401Р</t>
  </si>
  <si>
    <t>29 1 Я1 53150</t>
  </si>
  <si>
    <t>29 1 Ю4 57500</t>
  </si>
  <si>
    <t>29 1 Ю4 03171</t>
  </si>
  <si>
    <t>29 1 Ю4 55590</t>
  </si>
  <si>
    <t>Реализация инициативного проекта "Благоустройство территории сельского клуба по ул. Ленина, 25 в селе Черновское Миасского городского округа"</t>
  </si>
  <si>
    <t>22 2 01 S401Д</t>
  </si>
  <si>
    <t>31 4 05 16000</t>
  </si>
  <si>
    <t>31 4 06 16000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</si>
  <si>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населения, создание модульных и каркасно-тентовых объектов</t>
  </si>
  <si>
    <t>03 0 00 00000</t>
  </si>
  <si>
    <t>Муниципальная программа "Реализация государственной национальной политики на территории Миасского городского округа"</t>
  </si>
  <si>
    <t>Муниципальная  программа "Реализация государственной национальной политики на территории Миасского городского округа"</t>
  </si>
  <si>
    <t>03 4 00 00000</t>
  </si>
  <si>
    <r>
      <t>Комплекс процессных мероприятий "Повышение эффективности реализации государственной национальной политики на территории Миасского городского округа</t>
    </r>
    <r>
      <rPr>
        <sz val="12"/>
        <color indexed="10"/>
        <rFont val="Times New Roman"/>
        <family val="1"/>
        <charset val="204"/>
      </rPr>
      <t>"</t>
    </r>
  </si>
  <si>
    <t>03 4 01 00000</t>
  </si>
  <si>
    <t>03 4 01 16000</t>
  </si>
  <si>
    <t>Комплекс процессных мероприятий "Повышение эффективности реализации государственной национальной политики на территории Миасского городского округа"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</si>
</sst>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?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i/>
      <sz val="12"/>
      <color rgb="FF0070C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indexed="0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21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/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/>
    </xf>
    <xf numFmtId="0" fontId="3" fillId="0" borderId="1" xfId="0" applyFont="1" applyFill="1" applyBorder="1"/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wrapText="1"/>
    </xf>
    <xf numFmtId="165" fontId="4" fillId="3" borderId="1" xfId="0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6" fontId="11" fillId="0" borderId="4" xfId="0" applyNumberFormat="1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5" applyFont="1" applyFill="1" applyBorder="1" applyAlignment="1">
      <alignment horizontal="justify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justify" vertical="center" wrapText="1"/>
    </xf>
    <xf numFmtId="43" fontId="3" fillId="2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wrapText="1"/>
    </xf>
    <xf numFmtId="0" fontId="12" fillId="0" borderId="0" xfId="0" applyFont="1" applyFill="1" applyAlignment="1">
      <alignment horizontal="justify" wrapText="1"/>
    </xf>
    <xf numFmtId="165" fontId="4" fillId="0" borderId="1" xfId="0" applyNumberFormat="1" applyFont="1" applyFill="1" applyBorder="1" applyAlignment="1">
      <alignment horizontal="center" vertical="center"/>
    </xf>
    <xf numFmtId="0" fontId="15" fillId="0" borderId="0" xfId="9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/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/>
    <xf numFmtId="49" fontId="1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3" fontId="3" fillId="0" borderId="1" xfId="6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justify" vertical="center" wrapText="1"/>
    </xf>
    <xf numFmtId="0" fontId="14" fillId="0" borderId="1" xfId="0" applyFont="1" applyFill="1" applyBorder="1" applyAlignment="1">
      <alignment horizontal="justify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justify" vertical="center" wrapText="1"/>
    </xf>
    <xf numFmtId="0" fontId="3" fillId="0" borderId="5" xfId="1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11" fillId="0" borderId="4" xfId="0" applyNumberFormat="1" applyFont="1" applyFill="1" applyBorder="1" applyAlignment="1">
      <alignment horizontal="justify" vertical="center" wrapText="1"/>
    </xf>
    <xf numFmtId="166" fontId="11" fillId="0" borderId="4" xfId="0" applyNumberFormat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justify" vertical="center" wrapText="1"/>
    </xf>
    <xf numFmtId="0" fontId="4" fillId="3" borderId="1" xfId="3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5" fontId="4" fillId="3" borderId="1" xfId="6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justify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/>
    <xf numFmtId="43" fontId="14" fillId="0" borderId="1" xfId="6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8" fillId="0" borderId="6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justify" vertical="center" wrapText="1"/>
    </xf>
    <xf numFmtId="0" fontId="14" fillId="0" borderId="1" xfId="0" applyNumberFormat="1" applyFont="1" applyFill="1" applyBorder="1" applyAlignment="1">
      <alignment horizontal="justify" vertical="center" wrapText="1"/>
    </xf>
    <xf numFmtId="0" fontId="19" fillId="0" borderId="4" xfId="0" applyNumberFormat="1" applyFont="1" applyFill="1" applyBorder="1" applyAlignment="1">
      <alignment horizontal="justify" vertical="center" wrapText="1"/>
    </xf>
    <xf numFmtId="166" fontId="19" fillId="0" borderId="4" xfId="0" applyNumberFormat="1" applyFont="1" applyFill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5" applyFont="1" applyBorder="1" applyAlignment="1">
      <alignment horizontal="center" vertical="center"/>
    </xf>
    <xf numFmtId="16" fontId="3" fillId="0" borderId="0" xfId="0" applyNumberFormat="1" applyFont="1" applyFill="1"/>
    <xf numFmtId="2" fontId="3" fillId="0" borderId="1" xfId="0" applyNumberFormat="1" applyFont="1" applyFill="1" applyBorder="1" applyAlignment="1">
      <alignment horizontal="justify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justify" vertical="center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14" fillId="0" borderId="8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/>
    <xf numFmtId="0" fontId="12" fillId="0" borderId="3" xfId="0" applyFont="1" applyBorder="1" applyAlignment="1">
      <alignment horizontal="justify" vertical="center" wrapText="1"/>
    </xf>
    <xf numFmtId="4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3" fillId="0" borderId="0" xfId="9" applyFill="1"/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3" fillId="0" borderId="4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/>
    </xf>
    <xf numFmtId="0" fontId="12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0">
    <cellStyle name="Гиперссылка" xfId="9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927"/>
  <sheetViews>
    <sheetView tabSelected="1" topLeftCell="A7" zoomScale="90" zoomScaleNormal="90" workbookViewId="0">
      <pane xSplit="1" ySplit="2" topLeftCell="B912" activePane="bottomRight" state="frozen"/>
      <selection activeCell="A7" sqref="A7"/>
      <selection pane="topRight" activeCell="B7" sqref="B7"/>
      <selection pane="bottomLeft" activeCell="A9" sqref="A9"/>
      <selection pane="bottomRight" activeCell="M284" sqref="M284"/>
    </sheetView>
  </sheetViews>
  <sheetFormatPr defaultRowHeight="15.75" x14ac:dyDescent="0.25"/>
  <cols>
    <col min="1" max="1" width="71" style="13" customWidth="1"/>
    <col min="2" max="2" width="17.28515625" style="15" customWidth="1"/>
    <col min="3" max="3" width="9.42578125" style="12" customWidth="1"/>
    <col min="4" max="4" width="9.28515625" style="7" customWidth="1"/>
    <col min="5" max="5" width="8.7109375" style="7" customWidth="1"/>
    <col min="6" max="8" width="15.85546875" style="26" customWidth="1"/>
    <col min="9" max="16384" width="9.140625" style="7"/>
  </cols>
  <sheetData>
    <row r="1" spans="1:8" x14ac:dyDescent="0.25">
      <c r="D1" s="11"/>
      <c r="E1" s="11"/>
      <c r="G1" s="1" t="s">
        <v>139</v>
      </c>
    </row>
    <row r="2" spans="1:8" x14ac:dyDescent="0.25">
      <c r="D2" s="11"/>
      <c r="E2" s="11"/>
      <c r="G2" s="1" t="s">
        <v>0</v>
      </c>
    </row>
    <row r="3" spans="1:8" x14ac:dyDescent="0.25">
      <c r="D3" s="11"/>
      <c r="E3" s="11"/>
      <c r="G3" s="1" t="s">
        <v>1</v>
      </c>
    </row>
    <row r="4" spans="1:8" x14ac:dyDescent="0.25">
      <c r="D4" s="11"/>
      <c r="E4" s="11"/>
      <c r="G4" s="1" t="s">
        <v>2</v>
      </c>
    </row>
    <row r="5" spans="1:8" x14ac:dyDescent="0.25">
      <c r="D5" s="11"/>
      <c r="E5" s="11"/>
      <c r="G5" s="1" t="s">
        <v>889</v>
      </c>
    </row>
    <row r="6" spans="1:8" ht="40.5" customHeight="1" x14ac:dyDescent="0.25">
      <c r="A6" s="206" t="s">
        <v>744</v>
      </c>
      <c r="B6" s="206"/>
      <c r="C6" s="206"/>
      <c r="D6" s="206"/>
      <c r="E6" s="206"/>
      <c r="F6" s="206"/>
      <c r="G6" s="207"/>
      <c r="H6" s="207"/>
    </row>
    <row r="7" spans="1:8" x14ac:dyDescent="0.25">
      <c r="A7" s="25"/>
      <c r="C7" s="15"/>
      <c r="D7" s="18"/>
      <c r="E7" s="18"/>
      <c r="H7" s="26" t="s">
        <v>111</v>
      </c>
    </row>
    <row r="8" spans="1:8" ht="63" x14ac:dyDescent="0.25">
      <c r="A8" s="19" t="s">
        <v>56</v>
      </c>
      <c r="B8" s="19" t="s">
        <v>57</v>
      </c>
      <c r="C8" s="19" t="s">
        <v>58</v>
      </c>
      <c r="D8" s="19" t="s">
        <v>60</v>
      </c>
      <c r="E8" s="19" t="s">
        <v>61</v>
      </c>
      <c r="F8" s="6" t="s">
        <v>140</v>
      </c>
      <c r="G8" s="6" t="s">
        <v>149</v>
      </c>
      <c r="H8" s="6" t="s">
        <v>731</v>
      </c>
    </row>
    <row r="9" spans="1:8" ht="31.5" x14ac:dyDescent="0.25">
      <c r="A9" s="54" t="s">
        <v>138</v>
      </c>
      <c r="B9" s="55" t="s">
        <v>157</v>
      </c>
      <c r="C9" s="55"/>
      <c r="D9" s="56"/>
      <c r="E9" s="56"/>
      <c r="F9" s="57">
        <f>F10</f>
        <v>355150.2</v>
      </c>
      <c r="G9" s="57">
        <f t="shared" ref="G9:H9" si="0">G10</f>
        <v>203865.70000000004</v>
      </c>
      <c r="H9" s="57">
        <f t="shared" si="0"/>
        <v>290664.7</v>
      </c>
    </row>
    <row r="10" spans="1:8" x14ac:dyDescent="0.25">
      <c r="A10" s="176" t="s">
        <v>178</v>
      </c>
      <c r="B10" s="177" t="s">
        <v>181</v>
      </c>
      <c r="C10" s="21"/>
      <c r="D10" s="4"/>
      <c r="E10" s="4"/>
      <c r="F10" s="8">
        <f>F11+F27</f>
        <v>355150.2</v>
      </c>
      <c r="G10" s="8">
        <f t="shared" ref="G10:H10" si="1">G11+G27</f>
        <v>203865.70000000004</v>
      </c>
      <c r="H10" s="8">
        <f t="shared" si="1"/>
        <v>290664.7</v>
      </c>
    </row>
    <row r="11" spans="1:8" ht="31.5" x14ac:dyDescent="0.25">
      <c r="A11" s="176" t="s">
        <v>240</v>
      </c>
      <c r="B11" s="177" t="s">
        <v>179</v>
      </c>
      <c r="C11" s="21"/>
      <c r="D11" s="4"/>
      <c r="E11" s="4"/>
      <c r="F11" s="8">
        <f>F12+F14+F18+F21+F23</f>
        <v>355075.2</v>
      </c>
      <c r="G11" s="8">
        <f t="shared" ref="G11:H11" si="2">G12+G14+G18+G21+G23</f>
        <v>203790.70000000004</v>
      </c>
      <c r="H11" s="8">
        <f t="shared" si="2"/>
        <v>290589.7</v>
      </c>
    </row>
    <row r="12" spans="1:8" x14ac:dyDescent="0.25">
      <c r="A12" s="176" t="s">
        <v>94</v>
      </c>
      <c r="B12" s="177" t="s">
        <v>180</v>
      </c>
      <c r="C12" s="177"/>
      <c r="D12" s="4"/>
      <c r="E12" s="4"/>
      <c r="F12" s="8">
        <f>F13</f>
        <v>7595.6</v>
      </c>
      <c r="G12" s="8">
        <f t="shared" ref="G12:H12" si="3">G13</f>
        <v>5063.7</v>
      </c>
      <c r="H12" s="8">
        <f t="shared" si="3"/>
        <v>5063.7</v>
      </c>
    </row>
    <row r="13" spans="1:8" ht="63" x14ac:dyDescent="0.25">
      <c r="A13" s="2" t="s">
        <v>24</v>
      </c>
      <c r="B13" s="177" t="s">
        <v>180</v>
      </c>
      <c r="C13" s="177" t="s">
        <v>35</v>
      </c>
      <c r="D13" s="4" t="s">
        <v>20</v>
      </c>
      <c r="E13" s="4" t="s">
        <v>23</v>
      </c>
      <c r="F13" s="8">
        <f>SUM(Ведомственная!G42)</f>
        <v>7595.6</v>
      </c>
      <c r="G13" s="8">
        <f>SUM(Ведомственная!H42)</f>
        <v>5063.7</v>
      </c>
      <c r="H13" s="8">
        <f>SUM(Ведомственная!I42)</f>
        <v>5063.7</v>
      </c>
    </row>
    <row r="14" spans="1:8" x14ac:dyDescent="0.25">
      <c r="A14" s="176" t="s">
        <v>30</v>
      </c>
      <c r="B14" s="177" t="s">
        <v>182</v>
      </c>
      <c r="C14" s="177"/>
      <c r="D14" s="4"/>
      <c r="E14" s="4"/>
      <c r="F14" s="8">
        <f>SUM(F15:F17)</f>
        <v>302393.5</v>
      </c>
      <c r="G14" s="8">
        <f t="shared" ref="G14:H14" si="4">SUM(G15:G17)</f>
        <v>141070.20000000001</v>
      </c>
      <c r="H14" s="8">
        <f t="shared" si="4"/>
        <v>227956.3</v>
      </c>
    </row>
    <row r="15" spans="1:8" ht="63" x14ac:dyDescent="0.25">
      <c r="A15" s="2" t="s">
        <v>24</v>
      </c>
      <c r="B15" s="177" t="s">
        <v>182</v>
      </c>
      <c r="C15" s="177" t="s">
        <v>35</v>
      </c>
      <c r="D15" s="4" t="s">
        <v>20</v>
      </c>
      <c r="E15" s="4" t="s">
        <v>10</v>
      </c>
      <c r="F15" s="8">
        <f>Ведомственная!G48</f>
        <v>302290</v>
      </c>
      <c r="G15" s="8">
        <f>Ведомственная!H48</f>
        <v>140966.70000000001</v>
      </c>
      <c r="H15" s="8">
        <f>Ведомственная!I48</f>
        <v>227852.79999999999</v>
      </c>
    </row>
    <row r="16" spans="1:8" ht="31.5" x14ac:dyDescent="0.25">
      <c r="A16" s="176" t="s">
        <v>25</v>
      </c>
      <c r="B16" s="177" t="s">
        <v>182</v>
      </c>
      <c r="C16" s="177" t="s">
        <v>36</v>
      </c>
      <c r="D16" s="4" t="s">
        <v>20</v>
      </c>
      <c r="E16" s="4" t="s">
        <v>10</v>
      </c>
      <c r="F16" s="8">
        <f>Ведомственная!G49</f>
        <v>103.5</v>
      </c>
      <c r="G16" s="8">
        <f>Ведомственная!H49</f>
        <v>103.5</v>
      </c>
      <c r="H16" s="8">
        <f>Ведомственная!I49</f>
        <v>103.5</v>
      </c>
    </row>
    <row r="17" spans="1:8" x14ac:dyDescent="0.25">
      <c r="A17" s="176" t="s">
        <v>22</v>
      </c>
      <c r="B17" s="177" t="s">
        <v>182</v>
      </c>
      <c r="C17" s="177" t="s">
        <v>44</v>
      </c>
      <c r="D17" s="4" t="s">
        <v>20</v>
      </c>
      <c r="E17" s="4" t="s">
        <v>10</v>
      </c>
      <c r="F17" s="8">
        <f>Ведомственная!G50</f>
        <v>0</v>
      </c>
      <c r="G17" s="8">
        <f>Ведомственная!H50</f>
        <v>0</v>
      </c>
      <c r="H17" s="8">
        <f>Ведомственная!I50</f>
        <v>0</v>
      </c>
    </row>
    <row r="18" spans="1:8" x14ac:dyDescent="0.25">
      <c r="A18" s="176" t="s">
        <v>40</v>
      </c>
      <c r="B18" s="21" t="s">
        <v>189</v>
      </c>
      <c r="C18" s="21"/>
      <c r="D18" s="4"/>
      <c r="E18" s="4"/>
      <c r="F18" s="8">
        <f>F19+F20</f>
        <v>2852.9000000000005</v>
      </c>
      <c r="G18" s="8">
        <f t="shared" ref="G18:H18" si="5">G19+G20</f>
        <v>2852.9</v>
      </c>
      <c r="H18" s="8">
        <f t="shared" si="5"/>
        <v>2852.9</v>
      </c>
    </row>
    <row r="19" spans="1:8" ht="31.5" x14ac:dyDescent="0.25">
      <c r="A19" s="176" t="s">
        <v>25</v>
      </c>
      <c r="B19" s="21" t="s">
        <v>189</v>
      </c>
      <c r="C19" s="21">
        <v>200</v>
      </c>
      <c r="D19" s="4" t="s">
        <v>20</v>
      </c>
      <c r="E19" s="4" t="s">
        <v>39</v>
      </c>
      <c r="F19" s="8">
        <f>Ведомственная!G80</f>
        <v>2794.6000000000004</v>
      </c>
      <c r="G19" s="8">
        <f>Ведомственная!H80</f>
        <v>2794.6</v>
      </c>
      <c r="H19" s="8">
        <f>Ведомственная!I80</f>
        <v>2794.6</v>
      </c>
    </row>
    <row r="20" spans="1:8" x14ac:dyDescent="0.25">
      <c r="A20" s="176" t="s">
        <v>13</v>
      </c>
      <c r="B20" s="21" t="s">
        <v>189</v>
      </c>
      <c r="C20" s="21">
        <v>800</v>
      </c>
      <c r="D20" s="4" t="s">
        <v>20</v>
      </c>
      <c r="E20" s="4" t="s">
        <v>39</v>
      </c>
      <c r="F20" s="8">
        <f>Ведомственная!G81</f>
        <v>58.3</v>
      </c>
      <c r="G20" s="8">
        <f>Ведомственная!H81</f>
        <v>58.3</v>
      </c>
      <c r="H20" s="8">
        <f>Ведомственная!I81</f>
        <v>58.3</v>
      </c>
    </row>
    <row r="21" spans="1:8" ht="31.5" x14ac:dyDescent="0.25">
      <c r="A21" s="176" t="s">
        <v>42</v>
      </c>
      <c r="B21" s="21" t="s">
        <v>190</v>
      </c>
      <c r="C21" s="21"/>
      <c r="D21" s="4"/>
      <c r="E21" s="4"/>
      <c r="F21" s="8">
        <f>F22</f>
        <v>25152.7</v>
      </c>
      <c r="G21" s="8">
        <f t="shared" ref="G21:H21" si="6">G22</f>
        <v>25152.7</v>
      </c>
      <c r="H21" s="8">
        <f t="shared" si="6"/>
        <v>25152.7</v>
      </c>
    </row>
    <row r="22" spans="1:8" ht="31.5" x14ac:dyDescent="0.25">
      <c r="A22" s="176" t="s">
        <v>25</v>
      </c>
      <c r="B22" s="21" t="s">
        <v>190</v>
      </c>
      <c r="C22" s="21">
        <v>200</v>
      </c>
      <c r="D22" s="4" t="s">
        <v>20</v>
      </c>
      <c r="E22" s="4" t="s">
        <v>39</v>
      </c>
      <c r="F22" s="8">
        <f>Ведомственная!G83</f>
        <v>25152.7</v>
      </c>
      <c r="G22" s="8">
        <f>Ведомственная!H83</f>
        <v>25152.7</v>
      </c>
      <c r="H22" s="8">
        <f>Ведомственная!I83</f>
        <v>25152.7</v>
      </c>
    </row>
    <row r="23" spans="1:8" ht="31.5" x14ac:dyDescent="0.25">
      <c r="A23" s="176" t="s">
        <v>43</v>
      </c>
      <c r="B23" s="21" t="s">
        <v>191</v>
      </c>
      <c r="C23" s="21"/>
      <c r="D23" s="4"/>
      <c r="E23" s="4"/>
      <c r="F23" s="8">
        <f>SUM(F24:F26)</f>
        <v>17080.5</v>
      </c>
      <c r="G23" s="8">
        <f>SUM(G24:G26)</f>
        <v>29651.200000000004</v>
      </c>
      <c r="H23" s="8">
        <f>SUM(H24:H26)</f>
        <v>29564.1</v>
      </c>
    </row>
    <row r="24" spans="1:8" ht="31.5" x14ac:dyDescent="0.25">
      <c r="A24" s="176" t="s">
        <v>25</v>
      </c>
      <c r="B24" s="21" t="s">
        <v>191</v>
      </c>
      <c r="C24" s="21">
        <v>200</v>
      </c>
      <c r="D24" s="4" t="s">
        <v>20</v>
      </c>
      <c r="E24" s="4" t="s">
        <v>39</v>
      </c>
      <c r="F24" s="8">
        <f>Ведомственная!G85</f>
        <v>14812.9</v>
      </c>
      <c r="G24" s="8">
        <f>Ведомственная!H85</f>
        <v>24905.300000000003</v>
      </c>
      <c r="H24" s="8">
        <f>Ведомственная!I85</f>
        <v>24818.2</v>
      </c>
    </row>
    <row r="25" spans="1:8" x14ac:dyDescent="0.25">
      <c r="A25" s="176" t="s">
        <v>22</v>
      </c>
      <c r="B25" s="21" t="s">
        <v>191</v>
      </c>
      <c r="C25" s="21">
        <v>300</v>
      </c>
      <c r="D25" s="4" t="s">
        <v>20</v>
      </c>
      <c r="E25" s="4" t="s">
        <v>39</v>
      </c>
      <c r="F25" s="8">
        <f>Ведомственная!G86</f>
        <v>600</v>
      </c>
      <c r="G25" s="8">
        <f>Ведомственная!H86</f>
        <v>600</v>
      </c>
      <c r="H25" s="8">
        <f>Ведомственная!I86</f>
        <v>600</v>
      </c>
    </row>
    <row r="26" spans="1:8" x14ac:dyDescent="0.25">
      <c r="A26" s="176" t="s">
        <v>13</v>
      </c>
      <c r="B26" s="21" t="s">
        <v>191</v>
      </c>
      <c r="C26" s="21">
        <v>800</v>
      </c>
      <c r="D26" s="4" t="s">
        <v>20</v>
      </c>
      <c r="E26" s="4" t="s">
        <v>39</v>
      </c>
      <c r="F26" s="8">
        <f>Ведомственная!G87</f>
        <v>1667.6000000000001</v>
      </c>
      <c r="G26" s="8">
        <f>Ведомственная!H87</f>
        <v>4145.8999999999996</v>
      </c>
      <c r="H26" s="8">
        <f>Ведомственная!I87</f>
        <v>4145.8999999999996</v>
      </c>
    </row>
    <row r="27" spans="1:8" ht="31.5" x14ac:dyDescent="0.25">
      <c r="A27" s="176" t="s">
        <v>249</v>
      </c>
      <c r="B27" s="177" t="s">
        <v>248</v>
      </c>
      <c r="C27" s="21"/>
      <c r="D27" s="4"/>
      <c r="E27" s="4"/>
      <c r="F27" s="8">
        <f>F28</f>
        <v>75</v>
      </c>
      <c r="G27" s="8">
        <f t="shared" ref="G27:H27" si="7">G28</f>
        <v>75</v>
      </c>
      <c r="H27" s="8">
        <f t="shared" si="7"/>
        <v>75</v>
      </c>
    </row>
    <row r="28" spans="1:8" ht="31.5" x14ac:dyDescent="0.25">
      <c r="A28" s="176" t="s">
        <v>43</v>
      </c>
      <c r="B28" s="21" t="s">
        <v>247</v>
      </c>
      <c r="C28" s="21"/>
      <c r="D28" s="4"/>
      <c r="E28" s="4"/>
      <c r="F28" s="8">
        <f>SUM(F29:F30)</f>
        <v>75</v>
      </c>
      <c r="G28" s="8">
        <f t="shared" ref="G28:H28" si="8">SUM(G29:G30)</f>
        <v>75</v>
      </c>
      <c r="H28" s="8">
        <f t="shared" si="8"/>
        <v>75</v>
      </c>
    </row>
    <row r="29" spans="1:8" ht="31.5" x14ac:dyDescent="0.25">
      <c r="A29" s="176" t="s">
        <v>25</v>
      </c>
      <c r="B29" s="21" t="s">
        <v>247</v>
      </c>
      <c r="C29" s="21">
        <v>200</v>
      </c>
      <c r="D29" s="4" t="s">
        <v>20</v>
      </c>
      <c r="E29" s="4" t="s">
        <v>39</v>
      </c>
      <c r="F29" s="8">
        <f>Ведомственная!G90</f>
        <v>45</v>
      </c>
      <c r="G29" s="8">
        <f>Ведомственная!H90</f>
        <v>75</v>
      </c>
      <c r="H29" s="8">
        <f>Ведомственная!I90</f>
        <v>75</v>
      </c>
    </row>
    <row r="30" spans="1:8" ht="31.5" x14ac:dyDescent="0.25">
      <c r="A30" s="176" t="s">
        <v>25</v>
      </c>
      <c r="B30" s="21" t="s">
        <v>247</v>
      </c>
      <c r="C30" s="21">
        <v>200</v>
      </c>
      <c r="D30" s="4" t="s">
        <v>52</v>
      </c>
      <c r="E30" s="4" t="s">
        <v>66</v>
      </c>
      <c r="F30" s="8">
        <f>Ведомственная!G556</f>
        <v>30</v>
      </c>
      <c r="G30" s="8">
        <f>Ведомственная!H556</f>
        <v>0</v>
      </c>
      <c r="H30" s="8">
        <f>Ведомственная!I556</f>
        <v>0</v>
      </c>
    </row>
    <row r="31" spans="1:8" ht="31.5" x14ac:dyDescent="0.25">
      <c r="A31" s="54" t="s">
        <v>116</v>
      </c>
      <c r="B31" s="58" t="s">
        <v>158</v>
      </c>
      <c r="C31" s="55"/>
      <c r="D31" s="59"/>
      <c r="E31" s="59"/>
      <c r="F31" s="57">
        <f>F32</f>
        <v>1037.3</v>
      </c>
      <c r="G31" s="57">
        <f t="shared" ref="G31:H31" si="9">G32</f>
        <v>1037.3</v>
      </c>
      <c r="H31" s="57">
        <f t="shared" si="9"/>
        <v>1037.3</v>
      </c>
    </row>
    <row r="32" spans="1:8" x14ac:dyDescent="0.25">
      <c r="A32" s="176" t="s">
        <v>178</v>
      </c>
      <c r="B32" s="21" t="s">
        <v>183</v>
      </c>
      <c r="C32" s="21"/>
      <c r="D32" s="4"/>
      <c r="E32" s="4"/>
      <c r="F32" s="8">
        <f>F33</f>
        <v>1037.3</v>
      </c>
      <c r="G32" s="8">
        <f t="shared" ref="G32:H32" si="10">G33</f>
        <v>1037.3</v>
      </c>
      <c r="H32" s="8">
        <f t="shared" si="10"/>
        <v>1037.3</v>
      </c>
    </row>
    <row r="33" spans="1:8" ht="63" x14ac:dyDescent="0.25">
      <c r="A33" s="176" t="s">
        <v>235</v>
      </c>
      <c r="B33" s="21" t="s">
        <v>184</v>
      </c>
      <c r="C33" s="21"/>
      <c r="D33" s="4"/>
      <c r="E33" s="4"/>
      <c r="F33" s="8">
        <f>F34</f>
        <v>1037.3</v>
      </c>
      <c r="G33" s="8">
        <f t="shared" ref="G33:H33" si="11">G34</f>
        <v>1037.3</v>
      </c>
      <c r="H33" s="8">
        <f t="shared" si="11"/>
        <v>1037.3</v>
      </c>
    </row>
    <row r="34" spans="1:8" ht="31.5" x14ac:dyDescent="0.25">
      <c r="A34" s="176" t="s">
        <v>113</v>
      </c>
      <c r="B34" s="21" t="s">
        <v>185</v>
      </c>
      <c r="C34" s="21"/>
      <c r="D34" s="4"/>
      <c r="E34" s="4"/>
      <c r="F34" s="8">
        <f>SUM(F35:F36)</f>
        <v>1037.3</v>
      </c>
      <c r="G34" s="8">
        <f t="shared" ref="G34:H34" si="12">SUM(G35:G36)</f>
        <v>1037.3</v>
      </c>
      <c r="H34" s="8">
        <f t="shared" si="12"/>
        <v>1037.3</v>
      </c>
    </row>
    <row r="35" spans="1:8" ht="63" x14ac:dyDescent="0.25">
      <c r="A35" s="2" t="s">
        <v>24</v>
      </c>
      <c r="B35" s="21" t="s">
        <v>185</v>
      </c>
      <c r="C35" s="21">
        <v>100</v>
      </c>
      <c r="D35" s="4" t="s">
        <v>20</v>
      </c>
      <c r="E35" s="4" t="s">
        <v>10</v>
      </c>
      <c r="F35" s="8">
        <f>Ведомственная!G55</f>
        <v>983.9</v>
      </c>
      <c r="G35" s="8">
        <f>Ведомственная!H55</f>
        <v>743.5</v>
      </c>
      <c r="H35" s="8">
        <f>Ведомственная!I55</f>
        <v>743.5</v>
      </c>
    </row>
    <row r="36" spans="1:8" ht="31.5" x14ac:dyDescent="0.25">
      <c r="A36" s="176" t="s">
        <v>25</v>
      </c>
      <c r="B36" s="21" t="s">
        <v>185</v>
      </c>
      <c r="C36" s="177" t="s">
        <v>36</v>
      </c>
      <c r="D36" s="4" t="s">
        <v>20</v>
      </c>
      <c r="E36" s="4" t="s">
        <v>10</v>
      </c>
      <c r="F36" s="8">
        <f>Ведомственная!G56</f>
        <v>53.4</v>
      </c>
      <c r="G36" s="8">
        <f>Ведомственная!H56</f>
        <v>293.8</v>
      </c>
      <c r="H36" s="8">
        <f>Ведомственная!I56</f>
        <v>293.8</v>
      </c>
    </row>
    <row r="37" spans="1:8" ht="47.25" x14ac:dyDescent="0.25">
      <c r="A37" s="54" t="s">
        <v>957</v>
      </c>
      <c r="B37" s="55" t="s">
        <v>956</v>
      </c>
      <c r="C37" s="55"/>
      <c r="D37" s="59"/>
      <c r="E37" s="59"/>
      <c r="F37" s="57">
        <f>F38</f>
        <v>253</v>
      </c>
      <c r="G37" s="57">
        <f t="shared" ref="G37:H38" si="13">G38</f>
        <v>111</v>
      </c>
      <c r="H37" s="57">
        <f t="shared" si="13"/>
        <v>111</v>
      </c>
    </row>
    <row r="38" spans="1:8" x14ac:dyDescent="0.25">
      <c r="A38" s="193" t="s">
        <v>178</v>
      </c>
      <c r="B38" s="194" t="s">
        <v>959</v>
      </c>
      <c r="C38" s="194"/>
      <c r="D38" s="4"/>
      <c r="E38" s="4"/>
      <c r="F38" s="8">
        <f>F39</f>
        <v>253</v>
      </c>
      <c r="G38" s="8">
        <f t="shared" si="13"/>
        <v>111</v>
      </c>
      <c r="H38" s="8">
        <f t="shared" si="13"/>
        <v>111</v>
      </c>
    </row>
    <row r="39" spans="1:8" ht="47.25" x14ac:dyDescent="0.25">
      <c r="A39" s="193" t="s">
        <v>963</v>
      </c>
      <c r="B39" s="194" t="s">
        <v>961</v>
      </c>
      <c r="C39" s="194"/>
      <c r="D39" s="4"/>
      <c r="E39" s="4"/>
      <c r="F39" s="8">
        <f>F40</f>
        <v>253</v>
      </c>
      <c r="G39" s="8">
        <f t="shared" ref="G39:H39" si="14">G40</f>
        <v>111</v>
      </c>
      <c r="H39" s="8">
        <f t="shared" si="14"/>
        <v>111</v>
      </c>
    </row>
    <row r="40" spans="1:8" x14ac:dyDescent="0.25">
      <c r="A40" s="193" t="s">
        <v>246</v>
      </c>
      <c r="B40" s="194" t="s">
        <v>962</v>
      </c>
      <c r="C40" s="194"/>
      <c r="D40" s="4"/>
      <c r="E40" s="4"/>
      <c r="F40" s="8">
        <f>F41</f>
        <v>253</v>
      </c>
      <c r="G40" s="8">
        <f t="shared" ref="G40:H40" si="15">G41</f>
        <v>111</v>
      </c>
      <c r="H40" s="8">
        <f t="shared" si="15"/>
        <v>111</v>
      </c>
    </row>
    <row r="41" spans="1:8" ht="31.5" x14ac:dyDescent="0.25">
      <c r="A41" s="193" t="s">
        <v>25</v>
      </c>
      <c r="B41" s="194" t="s">
        <v>962</v>
      </c>
      <c r="C41" s="194" t="s">
        <v>36</v>
      </c>
      <c r="D41" s="4" t="s">
        <v>52</v>
      </c>
      <c r="E41" s="4" t="s">
        <v>52</v>
      </c>
      <c r="F41" s="8">
        <f>Ведомственная!G1091</f>
        <v>253</v>
      </c>
      <c r="G41" s="8">
        <f>Ведомственная!H1091</f>
        <v>111</v>
      </c>
      <c r="H41" s="8">
        <f>Ведомственная!I1091</f>
        <v>111</v>
      </c>
    </row>
    <row r="42" spans="1:8" ht="31.5" x14ac:dyDescent="0.25">
      <c r="A42" s="54" t="s">
        <v>133</v>
      </c>
      <c r="B42" s="58" t="s">
        <v>159</v>
      </c>
      <c r="C42" s="58"/>
      <c r="D42" s="59"/>
      <c r="E42" s="59"/>
      <c r="F42" s="57">
        <f>F43</f>
        <v>6402.9000000000005</v>
      </c>
      <c r="G42" s="57">
        <f t="shared" ref="G42:H42" si="16">G43</f>
        <v>6402.9000000000005</v>
      </c>
      <c r="H42" s="57">
        <f t="shared" si="16"/>
        <v>6402.9000000000005</v>
      </c>
    </row>
    <row r="43" spans="1:8" x14ac:dyDescent="0.25">
      <c r="A43" s="176" t="s">
        <v>178</v>
      </c>
      <c r="B43" s="177" t="s">
        <v>186</v>
      </c>
      <c r="C43" s="177"/>
      <c r="D43" s="4"/>
      <c r="E43" s="4"/>
      <c r="F43" s="8">
        <f>F44+F48</f>
        <v>6402.9000000000005</v>
      </c>
      <c r="G43" s="8">
        <f t="shared" ref="G43:H43" si="17">G44+G48</f>
        <v>6402.9000000000005</v>
      </c>
      <c r="H43" s="8">
        <f t="shared" si="17"/>
        <v>6402.9000000000005</v>
      </c>
    </row>
    <row r="44" spans="1:8" ht="31.5" x14ac:dyDescent="0.25">
      <c r="A44" s="176" t="s">
        <v>238</v>
      </c>
      <c r="B44" s="177" t="s">
        <v>187</v>
      </c>
      <c r="C44" s="177"/>
      <c r="D44" s="4"/>
      <c r="E44" s="4"/>
      <c r="F44" s="8">
        <f>F45</f>
        <v>6222.9000000000005</v>
      </c>
      <c r="G44" s="8">
        <f t="shared" ref="G44:H44" si="18">G45</f>
        <v>6222.9000000000005</v>
      </c>
      <c r="H44" s="8">
        <f t="shared" si="18"/>
        <v>6222.9000000000005</v>
      </c>
    </row>
    <row r="45" spans="1:8" ht="47.25" x14ac:dyDescent="0.25">
      <c r="A45" s="176" t="s">
        <v>355</v>
      </c>
      <c r="B45" s="177" t="s">
        <v>188</v>
      </c>
      <c r="C45" s="177"/>
      <c r="D45" s="4"/>
      <c r="E45" s="4"/>
      <c r="F45" s="8">
        <f>SUM(F46:F47)</f>
        <v>6222.9000000000005</v>
      </c>
      <c r="G45" s="8">
        <f t="shared" ref="G45:H45" si="19">SUM(G46:G47)</f>
        <v>6222.9000000000005</v>
      </c>
      <c r="H45" s="8">
        <f t="shared" si="19"/>
        <v>6222.9000000000005</v>
      </c>
    </row>
    <row r="46" spans="1:8" ht="63" x14ac:dyDescent="0.25">
      <c r="A46" s="2" t="s">
        <v>24</v>
      </c>
      <c r="B46" s="177" t="s">
        <v>188</v>
      </c>
      <c r="C46" s="21">
        <v>100</v>
      </c>
      <c r="D46" s="4" t="s">
        <v>20</v>
      </c>
      <c r="E46" s="4" t="s">
        <v>10</v>
      </c>
      <c r="F46" s="8">
        <f>Ведомственная!G61</f>
        <v>5926.3</v>
      </c>
      <c r="G46" s="8">
        <f>Ведомственная!H61</f>
        <v>4830.6000000000004</v>
      </c>
      <c r="H46" s="8">
        <f>Ведомственная!I61</f>
        <v>4830.6000000000004</v>
      </c>
    </row>
    <row r="47" spans="1:8" ht="31.5" x14ac:dyDescent="0.25">
      <c r="A47" s="176" t="s">
        <v>25</v>
      </c>
      <c r="B47" s="177" t="s">
        <v>188</v>
      </c>
      <c r="C47" s="177" t="s">
        <v>36</v>
      </c>
      <c r="D47" s="4" t="s">
        <v>20</v>
      </c>
      <c r="E47" s="4" t="s">
        <v>10</v>
      </c>
      <c r="F47" s="8">
        <f>Ведомственная!G62</f>
        <v>296.60000000000002</v>
      </c>
      <c r="G47" s="8">
        <f>Ведомственная!H62</f>
        <v>1392.3</v>
      </c>
      <c r="H47" s="8">
        <f>Ведомственная!I62</f>
        <v>1392.3</v>
      </c>
    </row>
    <row r="48" spans="1:8" ht="47.25" x14ac:dyDescent="0.25">
      <c r="A48" s="176" t="s">
        <v>237</v>
      </c>
      <c r="B48" s="21" t="s">
        <v>236</v>
      </c>
      <c r="C48" s="21"/>
      <c r="D48" s="4"/>
      <c r="E48" s="4"/>
      <c r="F48" s="8">
        <f>F49</f>
        <v>180</v>
      </c>
      <c r="G48" s="8">
        <f t="shared" ref="G48:H48" si="20">G49</f>
        <v>180</v>
      </c>
      <c r="H48" s="8">
        <f t="shared" si="20"/>
        <v>180</v>
      </c>
    </row>
    <row r="49" spans="1:8" ht="31.5" x14ac:dyDescent="0.25">
      <c r="A49" s="2" t="s">
        <v>43</v>
      </c>
      <c r="B49" s="21" t="s">
        <v>239</v>
      </c>
      <c r="C49" s="21"/>
      <c r="D49" s="4"/>
      <c r="E49" s="4"/>
      <c r="F49" s="8">
        <f>SUM(F50:F50)</f>
        <v>180</v>
      </c>
      <c r="G49" s="8">
        <f>SUM(G50:G50)</f>
        <v>180</v>
      </c>
      <c r="H49" s="8">
        <f>SUM(H50:H50)</f>
        <v>180</v>
      </c>
    </row>
    <row r="50" spans="1:8" ht="31.5" x14ac:dyDescent="0.25">
      <c r="A50" s="2" t="s">
        <v>25</v>
      </c>
      <c r="B50" s="21" t="s">
        <v>239</v>
      </c>
      <c r="C50" s="21">
        <v>200</v>
      </c>
      <c r="D50" s="4" t="s">
        <v>20</v>
      </c>
      <c r="E50" s="4" t="s">
        <v>39</v>
      </c>
      <c r="F50" s="8">
        <f>Ведомственная!G95</f>
        <v>180</v>
      </c>
      <c r="G50" s="8">
        <f>Ведомственная!H95</f>
        <v>180</v>
      </c>
      <c r="H50" s="8">
        <f>Ведомственная!I95</f>
        <v>180</v>
      </c>
    </row>
    <row r="51" spans="1:8" ht="31.5" x14ac:dyDescent="0.25">
      <c r="A51" s="54" t="s">
        <v>890</v>
      </c>
      <c r="B51" s="58" t="s">
        <v>161</v>
      </c>
      <c r="C51" s="58"/>
      <c r="D51" s="59"/>
      <c r="E51" s="59"/>
      <c r="F51" s="57">
        <f>F52</f>
        <v>56600</v>
      </c>
      <c r="G51" s="57">
        <f t="shared" ref="G51:H51" si="21">G52</f>
        <v>600</v>
      </c>
      <c r="H51" s="57">
        <f t="shared" si="21"/>
        <v>600</v>
      </c>
    </row>
    <row r="52" spans="1:8" x14ac:dyDescent="0.25">
      <c r="A52" s="176" t="s">
        <v>178</v>
      </c>
      <c r="B52" s="177" t="s">
        <v>192</v>
      </c>
      <c r="C52" s="177"/>
      <c r="D52" s="4"/>
      <c r="E52" s="4"/>
      <c r="F52" s="8">
        <f>F53+F58</f>
        <v>56600</v>
      </c>
      <c r="G52" s="8">
        <f t="shared" ref="G52:H52" si="22">G53+G58</f>
        <v>600</v>
      </c>
      <c r="H52" s="8">
        <f t="shared" si="22"/>
        <v>600</v>
      </c>
    </row>
    <row r="53" spans="1:8" ht="47.25" x14ac:dyDescent="0.25">
      <c r="A53" s="176" t="s">
        <v>243</v>
      </c>
      <c r="B53" s="177" t="s">
        <v>193</v>
      </c>
      <c r="C53" s="177"/>
      <c r="D53" s="4"/>
      <c r="E53" s="4"/>
      <c r="F53" s="8">
        <f>F54+F56</f>
        <v>45450</v>
      </c>
      <c r="G53" s="8">
        <f t="shared" ref="G53:H53" si="23">G54+G56</f>
        <v>450</v>
      </c>
      <c r="H53" s="8">
        <f t="shared" si="23"/>
        <v>450</v>
      </c>
    </row>
    <row r="54" spans="1:8" x14ac:dyDescent="0.25">
      <c r="A54" s="176" t="s">
        <v>246</v>
      </c>
      <c r="B54" s="177" t="s">
        <v>265</v>
      </c>
      <c r="C54" s="177"/>
      <c r="D54" s="4"/>
      <c r="E54" s="4"/>
      <c r="F54" s="8">
        <f>F55</f>
        <v>405</v>
      </c>
      <c r="G54" s="8">
        <f t="shared" ref="G54:H54" si="24">G55</f>
        <v>450</v>
      </c>
      <c r="H54" s="8">
        <f t="shared" si="24"/>
        <v>450</v>
      </c>
    </row>
    <row r="55" spans="1:8" ht="31.5" x14ac:dyDescent="0.25">
      <c r="A55" s="176" t="s">
        <v>25</v>
      </c>
      <c r="B55" s="177" t="s">
        <v>265</v>
      </c>
      <c r="C55" s="177" t="s">
        <v>36</v>
      </c>
      <c r="D55" s="4" t="s">
        <v>20</v>
      </c>
      <c r="E55" s="4" t="s">
        <v>39</v>
      </c>
      <c r="F55" s="8">
        <f>Ведомственная!G100</f>
        <v>405</v>
      </c>
      <c r="G55" s="8">
        <f>Ведомственная!H100</f>
        <v>450</v>
      </c>
      <c r="H55" s="8">
        <f>Ведомственная!I100</f>
        <v>450</v>
      </c>
    </row>
    <row r="56" spans="1:8" ht="47.25" x14ac:dyDescent="0.25">
      <c r="A56" s="176" t="s">
        <v>760</v>
      </c>
      <c r="B56" s="177" t="s">
        <v>759</v>
      </c>
      <c r="C56" s="177"/>
      <c r="D56" s="4"/>
      <c r="E56" s="4"/>
      <c r="F56" s="8">
        <f>F57</f>
        <v>45045</v>
      </c>
      <c r="G56" s="8">
        <f t="shared" ref="G56:H56" si="25">G57</f>
        <v>0</v>
      </c>
      <c r="H56" s="8">
        <f t="shared" si="25"/>
        <v>0</v>
      </c>
    </row>
    <row r="57" spans="1:8" ht="31.5" x14ac:dyDescent="0.25">
      <c r="A57" s="176" t="s">
        <v>25</v>
      </c>
      <c r="B57" s="177" t="s">
        <v>759</v>
      </c>
      <c r="C57" s="177" t="s">
        <v>36</v>
      </c>
      <c r="D57" s="4" t="s">
        <v>10</v>
      </c>
      <c r="E57" s="4" t="s">
        <v>15</v>
      </c>
      <c r="F57" s="8">
        <f>Ведомственная!G287</f>
        <v>45045</v>
      </c>
      <c r="G57" s="8">
        <f>Ведомственная!H287</f>
        <v>0</v>
      </c>
      <c r="H57" s="8">
        <f>Ведомственная!I287</f>
        <v>0</v>
      </c>
    </row>
    <row r="58" spans="1:8" ht="47.25" x14ac:dyDescent="0.25">
      <c r="A58" s="176" t="s">
        <v>244</v>
      </c>
      <c r="B58" s="177" t="s">
        <v>245</v>
      </c>
      <c r="C58" s="177"/>
      <c r="D58" s="4"/>
      <c r="E58" s="4"/>
      <c r="F58" s="8">
        <f>F59</f>
        <v>11150</v>
      </c>
      <c r="G58" s="8">
        <f t="shared" ref="G58:H58" si="26">G59</f>
        <v>150</v>
      </c>
      <c r="H58" s="8">
        <f t="shared" si="26"/>
        <v>150</v>
      </c>
    </row>
    <row r="59" spans="1:8" x14ac:dyDescent="0.25">
      <c r="A59" s="176" t="s">
        <v>246</v>
      </c>
      <c r="B59" s="177" t="s">
        <v>266</v>
      </c>
      <c r="C59" s="177"/>
      <c r="D59" s="4"/>
      <c r="E59" s="4"/>
      <c r="F59" s="8">
        <f>F60+F61</f>
        <v>11150</v>
      </c>
      <c r="G59" s="8">
        <f t="shared" ref="G59:H59" si="27">G60+G61</f>
        <v>150</v>
      </c>
      <c r="H59" s="8">
        <f t="shared" si="27"/>
        <v>150</v>
      </c>
    </row>
    <row r="60" spans="1:8" ht="31.5" x14ac:dyDescent="0.25">
      <c r="A60" s="186" t="s">
        <v>25</v>
      </c>
      <c r="B60" s="187" t="s">
        <v>266</v>
      </c>
      <c r="C60" s="187" t="s">
        <v>36</v>
      </c>
      <c r="D60" s="4" t="s">
        <v>20</v>
      </c>
      <c r="E60" s="4" t="s">
        <v>39</v>
      </c>
      <c r="F60" s="8">
        <f>Ведомственная!G103</f>
        <v>11000</v>
      </c>
      <c r="G60" s="8">
        <f>Ведомственная!H103</f>
        <v>0</v>
      </c>
      <c r="H60" s="8">
        <f>Ведомственная!I103</f>
        <v>0</v>
      </c>
    </row>
    <row r="61" spans="1:8" x14ac:dyDescent="0.25">
      <c r="A61" s="2" t="s">
        <v>22</v>
      </c>
      <c r="B61" s="177" t="s">
        <v>266</v>
      </c>
      <c r="C61" s="177" t="s">
        <v>44</v>
      </c>
      <c r="D61" s="4" t="s">
        <v>20</v>
      </c>
      <c r="E61" s="4" t="s">
        <v>39</v>
      </c>
      <c r="F61" s="8">
        <f>Ведомственная!G104</f>
        <v>150</v>
      </c>
      <c r="G61" s="8">
        <f>Ведомственная!H104</f>
        <v>150</v>
      </c>
      <c r="H61" s="8">
        <f>Ведомственная!I104</f>
        <v>150</v>
      </c>
    </row>
    <row r="62" spans="1:8" ht="47.25" x14ac:dyDescent="0.25">
      <c r="A62" s="54" t="s">
        <v>118</v>
      </c>
      <c r="B62" s="55" t="s">
        <v>162</v>
      </c>
      <c r="C62" s="55"/>
      <c r="D62" s="59"/>
      <c r="E62" s="59"/>
      <c r="F62" s="57">
        <f>F67+F63</f>
        <v>13459.5</v>
      </c>
      <c r="G62" s="57">
        <f t="shared" ref="G62:H62" si="28">G67+G63</f>
        <v>147559.5</v>
      </c>
      <c r="H62" s="57">
        <f t="shared" si="28"/>
        <v>14719.5</v>
      </c>
    </row>
    <row r="63" spans="1:8" x14ac:dyDescent="0.25">
      <c r="A63" s="176" t="s">
        <v>217</v>
      </c>
      <c r="B63" s="177" t="s">
        <v>627</v>
      </c>
      <c r="C63" s="177"/>
      <c r="D63" s="4"/>
      <c r="E63" s="4"/>
      <c r="F63" s="8">
        <f>F64</f>
        <v>0</v>
      </c>
      <c r="G63" s="8">
        <f t="shared" ref="G63:H63" si="29">G64</f>
        <v>132972.79999999999</v>
      </c>
      <c r="H63" s="8">
        <f t="shared" si="29"/>
        <v>0</v>
      </c>
    </row>
    <row r="64" spans="1:8" ht="31.5" x14ac:dyDescent="0.25">
      <c r="A64" s="176" t="s">
        <v>502</v>
      </c>
      <c r="B64" s="21" t="s">
        <v>628</v>
      </c>
      <c r="C64" s="21"/>
      <c r="D64" s="4"/>
      <c r="E64" s="4"/>
      <c r="F64" s="8">
        <f>F65</f>
        <v>0</v>
      </c>
      <c r="G64" s="8">
        <f t="shared" ref="G64:H64" si="30">G65</f>
        <v>132972.79999999999</v>
      </c>
      <c r="H64" s="8">
        <f t="shared" si="30"/>
        <v>0</v>
      </c>
    </row>
    <row r="65" spans="1:8" ht="47.25" x14ac:dyDescent="0.25">
      <c r="A65" s="176" t="s">
        <v>626</v>
      </c>
      <c r="B65" s="21" t="s">
        <v>629</v>
      </c>
      <c r="C65" s="21"/>
      <c r="D65" s="4"/>
      <c r="E65" s="4"/>
      <c r="F65" s="8">
        <f>F66</f>
        <v>0</v>
      </c>
      <c r="G65" s="8">
        <f>G66</f>
        <v>132972.79999999999</v>
      </c>
      <c r="H65" s="8">
        <f>H66</f>
        <v>0</v>
      </c>
    </row>
    <row r="66" spans="1:8" ht="31.5" x14ac:dyDescent="0.25">
      <c r="A66" s="2" t="s">
        <v>106</v>
      </c>
      <c r="B66" s="21" t="s">
        <v>629</v>
      </c>
      <c r="C66" s="21">
        <v>400</v>
      </c>
      <c r="D66" s="4" t="s">
        <v>12</v>
      </c>
      <c r="E66" s="4" t="s">
        <v>20</v>
      </c>
      <c r="F66" s="8">
        <f>Ведомственная!G569</f>
        <v>0</v>
      </c>
      <c r="G66" s="8">
        <f>Ведомственная!H569</f>
        <v>132972.79999999999</v>
      </c>
      <c r="H66" s="8">
        <f>Ведомственная!I569</f>
        <v>0</v>
      </c>
    </row>
    <row r="67" spans="1:8" x14ac:dyDescent="0.25">
      <c r="A67" s="176" t="s">
        <v>178</v>
      </c>
      <c r="B67" s="177" t="s">
        <v>195</v>
      </c>
      <c r="C67" s="177"/>
      <c r="D67" s="4"/>
      <c r="E67" s="4"/>
      <c r="F67" s="8">
        <f>F68</f>
        <v>13459.5</v>
      </c>
      <c r="G67" s="8">
        <f t="shared" ref="G67:H67" si="31">G68</f>
        <v>14586.7</v>
      </c>
      <c r="H67" s="8">
        <f t="shared" si="31"/>
        <v>14719.5</v>
      </c>
    </row>
    <row r="68" spans="1:8" ht="47.25" x14ac:dyDescent="0.25">
      <c r="A68" s="176" t="s">
        <v>256</v>
      </c>
      <c r="B68" s="21" t="s">
        <v>213</v>
      </c>
      <c r="C68" s="21"/>
      <c r="D68" s="4"/>
      <c r="E68" s="4"/>
      <c r="F68" s="8">
        <f>F69+F74</f>
        <v>13459.5</v>
      </c>
      <c r="G68" s="8">
        <f t="shared" ref="G68:H68" si="32">G69+G74</f>
        <v>14586.7</v>
      </c>
      <c r="H68" s="8">
        <f t="shared" si="32"/>
        <v>14719.5</v>
      </c>
    </row>
    <row r="69" spans="1:8" ht="31.5" x14ac:dyDescent="0.25">
      <c r="A69" s="176" t="s">
        <v>257</v>
      </c>
      <c r="B69" s="21" t="s">
        <v>214</v>
      </c>
      <c r="C69" s="21"/>
      <c r="D69" s="4"/>
      <c r="E69" s="4"/>
      <c r="F69" s="8">
        <f>SUM(F70:F73)</f>
        <v>9285.1</v>
      </c>
      <c r="G69" s="8">
        <f t="shared" ref="G69:H69" si="33">SUM(G70:G73)</f>
        <v>14586.7</v>
      </c>
      <c r="H69" s="8">
        <f t="shared" si="33"/>
        <v>14719.5</v>
      </c>
    </row>
    <row r="70" spans="1:8" ht="31.5" x14ac:dyDescent="0.25">
      <c r="A70" s="176" t="s">
        <v>25</v>
      </c>
      <c r="B70" s="21" t="s">
        <v>214</v>
      </c>
      <c r="C70" s="21">
        <v>200</v>
      </c>
      <c r="D70" s="4" t="s">
        <v>20</v>
      </c>
      <c r="E70" s="4" t="s">
        <v>39</v>
      </c>
      <c r="F70" s="8">
        <f>Ведомственная!G109</f>
        <v>4614.3</v>
      </c>
      <c r="G70" s="8">
        <f>Ведомственная!H109</f>
        <v>9915.9</v>
      </c>
      <c r="H70" s="8">
        <f>Ведомственная!I109</f>
        <v>10048.700000000001</v>
      </c>
    </row>
    <row r="71" spans="1:8" ht="31.5" x14ac:dyDescent="0.25">
      <c r="A71" s="176" t="s">
        <v>25</v>
      </c>
      <c r="B71" s="21" t="s">
        <v>214</v>
      </c>
      <c r="C71" s="21">
        <v>200</v>
      </c>
      <c r="D71" s="4" t="s">
        <v>66</v>
      </c>
      <c r="E71" s="4" t="s">
        <v>23</v>
      </c>
      <c r="F71" s="8">
        <f>Ведомственная!G344</f>
        <v>3785.8</v>
      </c>
      <c r="G71" s="8">
        <f>Ведомственная!H344</f>
        <v>1300</v>
      </c>
      <c r="H71" s="8">
        <f>Ведомственная!I344</f>
        <v>1300</v>
      </c>
    </row>
    <row r="72" spans="1:8" ht="31.5" x14ac:dyDescent="0.25">
      <c r="A72" s="176" t="s">
        <v>25</v>
      </c>
      <c r="B72" s="21" t="s">
        <v>214</v>
      </c>
      <c r="C72" s="21">
        <v>200</v>
      </c>
      <c r="D72" s="4" t="s">
        <v>66</v>
      </c>
      <c r="E72" s="4" t="s">
        <v>27</v>
      </c>
      <c r="F72" s="8">
        <f>Ведомственная!G391</f>
        <v>880</v>
      </c>
      <c r="G72" s="8">
        <f>Ведомственная!H391</f>
        <v>3365.8</v>
      </c>
      <c r="H72" s="8">
        <f>Ведомственная!I391</f>
        <v>3365.8</v>
      </c>
    </row>
    <row r="73" spans="1:8" x14ac:dyDescent="0.25">
      <c r="A73" s="176" t="s">
        <v>13</v>
      </c>
      <c r="B73" s="21" t="s">
        <v>214</v>
      </c>
      <c r="C73" s="21">
        <v>800</v>
      </c>
      <c r="D73" s="4" t="s">
        <v>20</v>
      </c>
      <c r="E73" s="4" t="s">
        <v>39</v>
      </c>
      <c r="F73" s="8">
        <f>Ведомственная!G110</f>
        <v>5</v>
      </c>
      <c r="G73" s="8">
        <f>Ведомственная!H110</f>
        <v>5</v>
      </c>
      <c r="H73" s="8">
        <f>Ведомственная!I110</f>
        <v>5</v>
      </c>
    </row>
    <row r="74" spans="1:8" ht="15.75" customHeight="1" x14ac:dyDescent="0.25">
      <c r="A74" s="176" t="s">
        <v>258</v>
      </c>
      <c r="B74" s="21" t="s">
        <v>259</v>
      </c>
      <c r="C74" s="21"/>
      <c r="D74" s="4"/>
      <c r="E74" s="4"/>
      <c r="F74" s="8">
        <f>F75+F76+F77</f>
        <v>4174.3999999999996</v>
      </c>
      <c r="G74" s="8">
        <f t="shared" ref="G74:H74" si="34">G75+G76+G77</f>
        <v>0</v>
      </c>
      <c r="H74" s="8">
        <f t="shared" si="34"/>
        <v>0</v>
      </c>
    </row>
    <row r="75" spans="1:8" x14ac:dyDescent="0.25">
      <c r="A75" s="196" t="s">
        <v>25</v>
      </c>
      <c r="B75" s="21" t="s">
        <v>259</v>
      </c>
      <c r="C75" s="21">
        <v>200</v>
      </c>
      <c r="D75" s="4" t="s">
        <v>20</v>
      </c>
      <c r="E75" s="4" t="s">
        <v>39</v>
      </c>
      <c r="F75" s="8">
        <f>Ведомственная!G112</f>
        <v>434.4</v>
      </c>
      <c r="G75" s="8">
        <f>Ведомственная!H112</f>
        <v>0</v>
      </c>
      <c r="H75" s="8">
        <f>Ведомственная!I112</f>
        <v>0</v>
      </c>
    </row>
    <row r="76" spans="1:8" x14ac:dyDescent="0.25">
      <c r="A76" s="197"/>
      <c r="B76" s="21" t="s">
        <v>259</v>
      </c>
      <c r="C76" s="21">
        <v>200</v>
      </c>
      <c r="D76" s="4" t="s">
        <v>66</v>
      </c>
      <c r="E76" s="4" t="s">
        <v>23</v>
      </c>
      <c r="F76" s="8">
        <f>Ведомственная!G346</f>
        <v>3653</v>
      </c>
      <c r="G76" s="8">
        <f>Ведомственная!H346</f>
        <v>0</v>
      </c>
      <c r="H76" s="8">
        <f>Ведомственная!I346</f>
        <v>0</v>
      </c>
    </row>
    <row r="77" spans="1:8" x14ac:dyDescent="0.25">
      <c r="A77" s="198"/>
      <c r="B77" s="21" t="s">
        <v>259</v>
      </c>
      <c r="C77" s="21">
        <v>200</v>
      </c>
      <c r="D77" s="4" t="s">
        <v>66</v>
      </c>
      <c r="E77" s="4" t="s">
        <v>27</v>
      </c>
      <c r="F77" s="8">
        <f>Ведомственная!G393</f>
        <v>87</v>
      </c>
      <c r="G77" s="8">
        <f>Ведомственная!H393</f>
        <v>0</v>
      </c>
      <c r="H77" s="8">
        <f>Ведомственная!I393</f>
        <v>0</v>
      </c>
    </row>
    <row r="78" spans="1:8" ht="47.25" x14ac:dyDescent="0.25">
      <c r="A78" s="60" t="s">
        <v>169</v>
      </c>
      <c r="B78" s="55" t="s">
        <v>170</v>
      </c>
      <c r="C78" s="55"/>
      <c r="D78" s="59"/>
      <c r="E78" s="59"/>
      <c r="F78" s="57">
        <f>F79</f>
        <v>12572.3</v>
      </c>
      <c r="G78" s="57">
        <f t="shared" ref="G78:H78" si="35">G79</f>
        <v>12572.3</v>
      </c>
      <c r="H78" s="57">
        <f t="shared" si="35"/>
        <v>12572.3</v>
      </c>
    </row>
    <row r="79" spans="1:8" x14ac:dyDescent="0.25">
      <c r="A79" s="176" t="s">
        <v>178</v>
      </c>
      <c r="B79" s="21" t="s">
        <v>198</v>
      </c>
      <c r="C79" s="177"/>
      <c r="D79" s="4"/>
      <c r="E79" s="4"/>
      <c r="F79" s="8">
        <f>F80+F83+F86</f>
        <v>12572.3</v>
      </c>
      <c r="G79" s="8">
        <f t="shared" ref="G79:H79" si="36">G80+G83+G86</f>
        <v>12572.3</v>
      </c>
      <c r="H79" s="8">
        <f t="shared" si="36"/>
        <v>12572.3</v>
      </c>
    </row>
    <row r="80" spans="1:8" ht="47.25" x14ac:dyDescent="0.25">
      <c r="A80" s="176" t="s">
        <v>750</v>
      </c>
      <c r="B80" s="21" t="s">
        <v>318</v>
      </c>
      <c r="C80" s="177"/>
      <c r="D80" s="4"/>
      <c r="E80" s="4"/>
      <c r="F80" s="8">
        <f>F81</f>
        <v>1000</v>
      </c>
      <c r="G80" s="8">
        <f t="shared" ref="G80:H80" si="37">G81</f>
        <v>1000</v>
      </c>
      <c r="H80" s="8">
        <f t="shared" si="37"/>
        <v>1000</v>
      </c>
    </row>
    <row r="81" spans="1:8" x14ac:dyDescent="0.25">
      <c r="A81" s="2" t="s">
        <v>21</v>
      </c>
      <c r="B81" s="21" t="s">
        <v>319</v>
      </c>
      <c r="C81" s="177"/>
      <c r="D81" s="4"/>
      <c r="E81" s="4"/>
      <c r="F81" s="8">
        <f>F82</f>
        <v>1000</v>
      </c>
      <c r="G81" s="8">
        <f t="shared" ref="G81:H81" si="38">G82</f>
        <v>1000</v>
      </c>
      <c r="H81" s="8">
        <f t="shared" si="38"/>
        <v>1000</v>
      </c>
    </row>
    <row r="82" spans="1:8" ht="31.5" x14ac:dyDescent="0.25">
      <c r="A82" s="2" t="s">
        <v>25</v>
      </c>
      <c r="B82" s="21" t="s">
        <v>319</v>
      </c>
      <c r="C82" s="177" t="s">
        <v>36</v>
      </c>
      <c r="D82" s="4" t="s">
        <v>10</v>
      </c>
      <c r="E82" s="4" t="s">
        <v>15</v>
      </c>
      <c r="F82" s="8">
        <f>Ведомственная!G292</f>
        <v>1000</v>
      </c>
      <c r="G82" s="8">
        <f>Ведомственная!H292</f>
        <v>1000</v>
      </c>
      <c r="H82" s="8">
        <f>Ведомственная!I292</f>
        <v>1000</v>
      </c>
    </row>
    <row r="83" spans="1:8" ht="31.5" x14ac:dyDescent="0.25">
      <c r="A83" s="176" t="s">
        <v>317</v>
      </c>
      <c r="B83" s="21" t="s">
        <v>199</v>
      </c>
      <c r="C83" s="177"/>
      <c r="D83" s="4"/>
      <c r="E83" s="4"/>
      <c r="F83" s="8">
        <f>F84</f>
        <v>8398</v>
      </c>
      <c r="G83" s="8">
        <f t="shared" ref="G83:H83" si="39">G84</f>
        <v>250</v>
      </c>
      <c r="H83" s="8">
        <f t="shared" si="39"/>
        <v>250</v>
      </c>
    </row>
    <row r="84" spans="1:8" x14ac:dyDescent="0.25">
      <c r="A84" s="2" t="s">
        <v>21</v>
      </c>
      <c r="B84" s="21" t="s">
        <v>264</v>
      </c>
      <c r="C84" s="177"/>
      <c r="D84" s="4"/>
      <c r="E84" s="4"/>
      <c r="F84" s="8">
        <f>F85</f>
        <v>8398</v>
      </c>
      <c r="G84" s="8">
        <f t="shared" ref="G84:H84" si="40">G85</f>
        <v>250</v>
      </c>
      <c r="H84" s="8">
        <f t="shared" si="40"/>
        <v>250</v>
      </c>
    </row>
    <row r="85" spans="1:8" ht="31.5" x14ac:dyDescent="0.25">
      <c r="A85" s="2" t="s">
        <v>25</v>
      </c>
      <c r="B85" s="21" t="s">
        <v>264</v>
      </c>
      <c r="C85" s="177" t="s">
        <v>36</v>
      </c>
      <c r="D85" s="4" t="s">
        <v>10</v>
      </c>
      <c r="E85" s="4" t="s">
        <v>15</v>
      </c>
      <c r="F85" s="8">
        <f>SUM(Ведомственная!G295)</f>
        <v>8398</v>
      </c>
      <c r="G85" s="8">
        <f>SUM(Ведомственная!H295)</f>
        <v>250</v>
      </c>
      <c r="H85" s="8">
        <f>SUM(Ведомственная!I295)</f>
        <v>250</v>
      </c>
    </row>
    <row r="86" spans="1:8" ht="47.25" x14ac:dyDescent="0.25">
      <c r="A86" s="176" t="s">
        <v>314</v>
      </c>
      <c r="B86" s="21" t="s">
        <v>315</v>
      </c>
      <c r="C86" s="21"/>
      <c r="D86" s="4"/>
      <c r="E86" s="4"/>
      <c r="F86" s="8">
        <f>F87+F89</f>
        <v>3174.3</v>
      </c>
      <c r="G86" s="8">
        <f t="shared" ref="G86:H86" si="41">G87+G89</f>
        <v>11322.3</v>
      </c>
      <c r="H86" s="8">
        <f t="shared" si="41"/>
        <v>11322.3</v>
      </c>
    </row>
    <row r="87" spans="1:8" x14ac:dyDescent="0.25">
      <c r="A87" s="2" t="s">
        <v>21</v>
      </c>
      <c r="B87" s="21" t="s">
        <v>316</v>
      </c>
      <c r="C87" s="21"/>
      <c r="D87" s="4"/>
      <c r="E87" s="4"/>
      <c r="F87" s="8">
        <f>F88</f>
        <v>3174.3</v>
      </c>
      <c r="G87" s="8">
        <f t="shared" ref="G87:H87" si="42">G88</f>
        <v>11322.3</v>
      </c>
      <c r="H87" s="8">
        <f t="shared" si="42"/>
        <v>11322.3</v>
      </c>
    </row>
    <row r="88" spans="1:8" ht="31.5" x14ac:dyDescent="0.25">
      <c r="A88" s="2" t="s">
        <v>25</v>
      </c>
      <c r="B88" s="21" t="s">
        <v>316</v>
      </c>
      <c r="C88" s="177" t="s">
        <v>36</v>
      </c>
      <c r="D88" s="4" t="s">
        <v>10</v>
      </c>
      <c r="E88" s="4" t="s">
        <v>15</v>
      </c>
      <c r="F88" s="8">
        <f>Ведомственная!G298</f>
        <v>3174.3</v>
      </c>
      <c r="G88" s="8">
        <f>Ведомственная!H298</f>
        <v>11322.3</v>
      </c>
      <c r="H88" s="8">
        <f>Ведомственная!I298</f>
        <v>11322.3</v>
      </c>
    </row>
    <row r="89" spans="1:8" ht="31.5" hidden="1" x14ac:dyDescent="0.25">
      <c r="A89" s="176" t="s">
        <v>129</v>
      </c>
      <c r="B89" s="21" t="s">
        <v>320</v>
      </c>
      <c r="C89" s="21"/>
      <c r="D89" s="4"/>
      <c r="E89" s="4"/>
      <c r="F89" s="8">
        <f>F90</f>
        <v>0</v>
      </c>
      <c r="G89" s="8">
        <f t="shared" ref="G89:H89" si="43">G90</f>
        <v>0</v>
      </c>
      <c r="H89" s="8">
        <f t="shared" si="43"/>
        <v>0</v>
      </c>
    </row>
    <row r="90" spans="1:8" ht="31.5" hidden="1" x14ac:dyDescent="0.25">
      <c r="A90" s="176" t="s">
        <v>25</v>
      </c>
      <c r="B90" s="21" t="s">
        <v>320</v>
      </c>
      <c r="C90" s="21">
        <v>200</v>
      </c>
      <c r="D90" s="4" t="s">
        <v>10</v>
      </c>
      <c r="E90" s="4" t="s">
        <v>15</v>
      </c>
      <c r="F90" s="8">
        <f>Ведомственная!G300</f>
        <v>0</v>
      </c>
      <c r="G90" s="8">
        <f>Ведомственная!H300</f>
        <v>0</v>
      </c>
      <c r="H90" s="8">
        <f>Ведомственная!I300</f>
        <v>0</v>
      </c>
    </row>
    <row r="91" spans="1:8" ht="31.5" hidden="1" x14ac:dyDescent="0.25">
      <c r="A91" s="176" t="s">
        <v>153</v>
      </c>
      <c r="B91" s="21" t="s">
        <v>321</v>
      </c>
      <c r="C91" s="21"/>
      <c r="D91" s="4"/>
      <c r="E91" s="4"/>
      <c r="F91" s="8">
        <f>F92</f>
        <v>0</v>
      </c>
      <c r="G91" s="8">
        <f t="shared" ref="G91:H91" si="44">G92</f>
        <v>0</v>
      </c>
      <c r="H91" s="8">
        <f t="shared" si="44"/>
        <v>0</v>
      </c>
    </row>
    <row r="92" spans="1:8" ht="31.5" hidden="1" x14ac:dyDescent="0.25">
      <c r="A92" s="176" t="s">
        <v>25</v>
      </c>
      <c r="B92" s="21" t="s">
        <v>321</v>
      </c>
      <c r="C92" s="21">
        <v>200</v>
      </c>
      <c r="D92" s="4" t="s">
        <v>10</v>
      </c>
      <c r="E92" s="4" t="s">
        <v>15</v>
      </c>
      <c r="F92" s="8">
        <f>Ведомственная!G302</f>
        <v>0</v>
      </c>
      <c r="G92" s="8">
        <f>Ведомственная!H302</f>
        <v>0</v>
      </c>
      <c r="H92" s="8">
        <f>Ведомственная!I302</f>
        <v>0</v>
      </c>
    </row>
    <row r="93" spans="1:8" ht="31.5" x14ac:dyDescent="0.25">
      <c r="A93" s="54" t="s">
        <v>746</v>
      </c>
      <c r="B93" s="55" t="s">
        <v>172</v>
      </c>
      <c r="C93" s="55"/>
      <c r="D93" s="59"/>
      <c r="E93" s="59"/>
      <c r="F93" s="57">
        <f>F94+F101</f>
        <v>101418.20000000001</v>
      </c>
      <c r="G93" s="57">
        <f t="shared" ref="G93:H93" si="45">G94+G101</f>
        <v>104582.39999999999</v>
      </c>
      <c r="H93" s="57">
        <f t="shared" si="45"/>
        <v>191607</v>
      </c>
    </row>
    <row r="94" spans="1:8" x14ac:dyDescent="0.25">
      <c r="A94" s="176" t="s">
        <v>217</v>
      </c>
      <c r="B94" s="21" t="s">
        <v>307</v>
      </c>
      <c r="C94" s="177"/>
      <c r="D94" s="4"/>
      <c r="E94" s="4"/>
      <c r="F94" s="8">
        <f>F98+F95</f>
        <v>11167.6</v>
      </c>
      <c r="G94" s="8">
        <f t="shared" ref="G94:H94" si="46">G98+G95</f>
        <v>11511.5</v>
      </c>
      <c r="H94" s="8">
        <f t="shared" si="46"/>
        <v>98536.1</v>
      </c>
    </row>
    <row r="95" spans="1:8" ht="31.5" x14ac:dyDescent="0.25">
      <c r="A95" s="176" t="s">
        <v>624</v>
      </c>
      <c r="B95" s="21" t="s">
        <v>350</v>
      </c>
      <c r="C95" s="177"/>
      <c r="D95" s="4"/>
      <c r="E95" s="4"/>
      <c r="F95" s="8">
        <f>F96</f>
        <v>0</v>
      </c>
      <c r="G95" s="8">
        <f t="shared" ref="G95:H95" si="47">G96</f>
        <v>0</v>
      </c>
      <c r="H95" s="8">
        <f t="shared" si="47"/>
        <v>87018.1</v>
      </c>
    </row>
    <row r="96" spans="1:8" ht="47.25" x14ac:dyDescent="0.25">
      <c r="A96" s="176" t="s">
        <v>351</v>
      </c>
      <c r="B96" s="21" t="s">
        <v>625</v>
      </c>
      <c r="C96" s="177"/>
      <c r="D96" s="4"/>
      <c r="E96" s="4"/>
      <c r="F96" s="8">
        <f>F97</f>
        <v>0</v>
      </c>
      <c r="G96" s="8">
        <f t="shared" ref="G96:H96" si="48">G97</f>
        <v>0</v>
      </c>
      <c r="H96" s="8">
        <f t="shared" si="48"/>
        <v>87018.1</v>
      </c>
    </row>
    <row r="97" spans="1:8" ht="31.5" x14ac:dyDescent="0.25">
      <c r="A97" s="2" t="s">
        <v>106</v>
      </c>
      <c r="B97" s="21" t="s">
        <v>625</v>
      </c>
      <c r="C97" s="177" t="s">
        <v>101</v>
      </c>
      <c r="D97" s="4" t="s">
        <v>66</v>
      </c>
      <c r="E97" s="4" t="s">
        <v>20</v>
      </c>
      <c r="F97" s="8">
        <f>Ведомственная!G334</f>
        <v>0</v>
      </c>
      <c r="G97" s="8">
        <f>Ведомственная!H334</f>
        <v>0</v>
      </c>
      <c r="H97" s="8">
        <f>Ведомственная!I334</f>
        <v>87018.1</v>
      </c>
    </row>
    <row r="98" spans="1:8" ht="31.5" x14ac:dyDescent="0.25">
      <c r="A98" s="176" t="s">
        <v>311</v>
      </c>
      <c r="B98" s="21" t="s">
        <v>308</v>
      </c>
      <c r="C98" s="177"/>
      <c r="D98" s="4"/>
      <c r="E98" s="4"/>
      <c r="F98" s="8">
        <f>F99</f>
        <v>11167.6</v>
      </c>
      <c r="G98" s="8">
        <f t="shared" ref="G98:H98" si="49">G99</f>
        <v>11511.5</v>
      </c>
      <c r="H98" s="8">
        <f t="shared" si="49"/>
        <v>11518</v>
      </c>
    </row>
    <row r="99" spans="1:8" x14ac:dyDescent="0.25">
      <c r="A99" s="176" t="s">
        <v>349</v>
      </c>
      <c r="B99" s="21" t="s">
        <v>309</v>
      </c>
      <c r="C99" s="177"/>
      <c r="D99" s="4"/>
      <c r="E99" s="4"/>
      <c r="F99" s="8">
        <f>F100</f>
        <v>11167.6</v>
      </c>
      <c r="G99" s="8">
        <f t="shared" ref="G99:H99" si="50">G100</f>
        <v>11511.5</v>
      </c>
      <c r="H99" s="8">
        <f t="shared" si="50"/>
        <v>11518</v>
      </c>
    </row>
    <row r="100" spans="1:8" x14ac:dyDescent="0.25">
      <c r="A100" s="176" t="s">
        <v>22</v>
      </c>
      <c r="B100" s="21" t="s">
        <v>309</v>
      </c>
      <c r="C100" s="177" t="s">
        <v>44</v>
      </c>
      <c r="D100" s="4" t="s">
        <v>17</v>
      </c>
      <c r="E100" s="4" t="s">
        <v>10</v>
      </c>
      <c r="F100" s="8">
        <f>Ведомственная!G581</f>
        <v>11167.6</v>
      </c>
      <c r="G100" s="8">
        <f>Ведомственная!H581</f>
        <v>11511.5</v>
      </c>
      <c r="H100" s="8">
        <f>Ведомственная!I581</f>
        <v>11518</v>
      </c>
    </row>
    <row r="101" spans="1:8" x14ac:dyDescent="0.25">
      <c r="A101" s="176" t="s">
        <v>178</v>
      </c>
      <c r="B101" s="21" t="s">
        <v>175</v>
      </c>
      <c r="C101" s="177"/>
      <c r="D101" s="4"/>
      <c r="E101" s="4"/>
      <c r="F101" s="8">
        <f>F102+F105</f>
        <v>90250.6</v>
      </c>
      <c r="G101" s="8">
        <f t="shared" ref="G101:H101" si="51">G102+G105</f>
        <v>93070.9</v>
      </c>
      <c r="H101" s="8">
        <f t="shared" si="51"/>
        <v>93070.9</v>
      </c>
    </row>
    <row r="102" spans="1:8" ht="31.5" hidden="1" x14ac:dyDescent="0.25">
      <c r="A102" s="176" t="s">
        <v>173</v>
      </c>
      <c r="B102" s="21" t="s">
        <v>176</v>
      </c>
      <c r="C102" s="177"/>
      <c r="D102" s="4"/>
      <c r="E102" s="4"/>
      <c r="F102" s="8">
        <f>F103</f>
        <v>0</v>
      </c>
      <c r="G102" s="8">
        <f t="shared" ref="G102:H102" si="52">G103</f>
        <v>0</v>
      </c>
      <c r="H102" s="8">
        <f t="shared" si="52"/>
        <v>0</v>
      </c>
    </row>
    <row r="103" spans="1:8" hidden="1" x14ac:dyDescent="0.25">
      <c r="A103" s="2" t="s">
        <v>21</v>
      </c>
      <c r="B103" s="21" t="s">
        <v>271</v>
      </c>
      <c r="C103" s="177"/>
      <c r="D103" s="4"/>
      <c r="E103" s="4"/>
      <c r="F103" s="8">
        <f>F104</f>
        <v>0</v>
      </c>
      <c r="G103" s="8">
        <f t="shared" ref="G103:H103" si="53">G104</f>
        <v>0</v>
      </c>
      <c r="H103" s="8">
        <f t="shared" si="53"/>
        <v>0</v>
      </c>
    </row>
    <row r="104" spans="1:8" hidden="1" x14ac:dyDescent="0.25">
      <c r="A104" s="2" t="s">
        <v>13</v>
      </c>
      <c r="B104" s="21" t="s">
        <v>271</v>
      </c>
      <c r="C104" s="177" t="s">
        <v>41</v>
      </c>
      <c r="D104" s="4" t="s">
        <v>66</v>
      </c>
      <c r="E104" s="4" t="s">
        <v>20</v>
      </c>
      <c r="F104" s="8">
        <f>Ведомственная!G338</f>
        <v>0</v>
      </c>
      <c r="G104" s="8">
        <f>Ведомственная!H338</f>
        <v>0</v>
      </c>
      <c r="H104" s="8">
        <f>Ведомственная!I338</f>
        <v>0</v>
      </c>
    </row>
    <row r="105" spans="1:8" ht="63" x14ac:dyDescent="0.25">
      <c r="A105" s="176" t="s">
        <v>304</v>
      </c>
      <c r="B105" s="21" t="s">
        <v>222</v>
      </c>
      <c r="C105" s="21"/>
      <c r="D105" s="4"/>
      <c r="E105" s="4"/>
      <c r="F105" s="8">
        <f>F106+F108</f>
        <v>90250.6</v>
      </c>
      <c r="G105" s="8">
        <f t="shared" ref="G105:H105" si="54">G106+G108</f>
        <v>93070.9</v>
      </c>
      <c r="H105" s="8">
        <f t="shared" si="54"/>
        <v>93070.9</v>
      </c>
    </row>
    <row r="106" spans="1:8" ht="78.75" x14ac:dyDescent="0.25">
      <c r="A106" s="2" t="s">
        <v>781</v>
      </c>
      <c r="B106" s="21" t="s">
        <v>223</v>
      </c>
      <c r="C106" s="21"/>
      <c r="D106" s="4"/>
      <c r="E106" s="4"/>
      <c r="F106" s="8">
        <f>F107</f>
        <v>90250.6</v>
      </c>
      <c r="G106" s="8">
        <f t="shared" ref="G106:H106" si="55">G107</f>
        <v>93070.9</v>
      </c>
      <c r="H106" s="8">
        <f t="shared" si="55"/>
        <v>93070.9</v>
      </c>
    </row>
    <row r="107" spans="1:8" ht="31.5" x14ac:dyDescent="0.25">
      <c r="A107" s="2" t="s">
        <v>106</v>
      </c>
      <c r="B107" s="21" t="s">
        <v>223</v>
      </c>
      <c r="C107" s="21">
        <v>400</v>
      </c>
      <c r="D107" s="4" t="s">
        <v>17</v>
      </c>
      <c r="E107" s="4" t="s">
        <v>10</v>
      </c>
      <c r="F107" s="8">
        <f>Ведомственная!G585</f>
        <v>90250.6</v>
      </c>
      <c r="G107" s="8">
        <f>Ведомственная!H585</f>
        <v>93070.9</v>
      </c>
      <c r="H107" s="8">
        <f>Ведомственная!I585</f>
        <v>93070.9</v>
      </c>
    </row>
    <row r="108" spans="1:8" ht="47.25" hidden="1" x14ac:dyDescent="0.25">
      <c r="A108" s="176" t="s">
        <v>102</v>
      </c>
      <c r="B108" s="177" t="s">
        <v>224</v>
      </c>
      <c r="C108" s="21"/>
      <c r="D108" s="4"/>
      <c r="E108" s="4"/>
      <c r="F108" s="8">
        <f>F109</f>
        <v>0</v>
      </c>
      <c r="G108" s="8">
        <f t="shared" ref="G108:H108" si="56">G109</f>
        <v>0</v>
      </c>
      <c r="H108" s="8">
        <f t="shared" si="56"/>
        <v>0</v>
      </c>
    </row>
    <row r="109" spans="1:8" ht="31.5" hidden="1" x14ac:dyDescent="0.25">
      <c r="A109" s="2" t="s">
        <v>106</v>
      </c>
      <c r="B109" s="177" t="s">
        <v>224</v>
      </c>
      <c r="C109" s="177" t="s">
        <v>101</v>
      </c>
      <c r="D109" s="4" t="s">
        <v>17</v>
      </c>
      <c r="E109" s="4" t="s">
        <v>10</v>
      </c>
      <c r="F109" s="8">
        <f>Ведомственная!G587</f>
        <v>0</v>
      </c>
      <c r="G109" s="8">
        <f>Ведомственная!H587</f>
        <v>0</v>
      </c>
      <c r="H109" s="8">
        <f>Ведомственная!I587</f>
        <v>0</v>
      </c>
    </row>
    <row r="110" spans="1:8" ht="31.5" x14ac:dyDescent="0.25">
      <c r="A110" s="54" t="s">
        <v>272</v>
      </c>
      <c r="B110" s="55" t="s">
        <v>164</v>
      </c>
      <c r="C110" s="55"/>
      <c r="D110" s="59"/>
      <c r="E110" s="59"/>
      <c r="F110" s="57">
        <f>F115+F111</f>
        <v>42986.3</v>
      </c>
      <c r="G110" s="57">
        <f t="shared" ref="G110:H110" si="57">G115+G111</f>
        <v>35408.700000000004</v>
      </c>
      <c r="H110" s="57">
        <f t="shared" si="57"/>
        <v>35408.700000000004</v>
      </c>
    </row>
    <row r="111" spans="1:8" x14ac:dyDescent="0.25">
      <c r="A111" s="2" t="s">
        <v>217</v>
      </c>
      <c r="B111" s="4" t="s">
        <v>679</v>
      </c>
      <c r="C111" s="4"/>
      <c r="D111" s="4"/>
      <c r="E111" s="4"/>
      <c r="F111" s="8">
        <f>F112</f>
        <v>5605.6</v>
      </c>
      <c r="G111" s="8">
        <f t="shared" ref="G111:H113" si="58">G112</f>
        <v>0</v>
      </c>
      <c r="H111" s="8">
        <f t="shared" si="58"/>
        <v>0</v>
      </c>
    </row>
    <row r="112" spans="1:8" ht="47.25" x14ac:dyDescent="0.25">
      <c r="A112" s="2" t="s">
        <v>683</v>
      </c>
      <c r="B112" s="4" t="s">
        <v>680</v>
      </c>
      <c r="C112" s="4"/>
      <c r="D112" s="4"/>
      <c r="E112" s="4"/>
      <c r="F112" s="8">
        <f>F113</f>
        <v>5605.6</v>
      </c>
      <c r="G112" s="8">
        <f t="shared" si="58"/>
        <v>0</v>
      </c>
      <c r="H112" s="8">
        <f t="shared" si="58"/>
        <v>0</v>
      </c>
    </row>
    <row r="113" spans="1:8" ht="31.5" x14ac:dyDescent="0.25">
      <c r="A113" s="2" t="s">
        <v>681</v>
      </c>
      <c r="B113" s="4" t="s">
        <v>682</v>
      </c>
      <c r="C113" s="4"/>
      <c r="D113" s="4"/>
      <c r="E113" s="4"/>
      <c r="F113" s="8">
        <f>F114</f>
        <v>5605.6</v>
      </c>
      <c r="G113" s="8">
        <f t="shared" si="58"/>
        <v>0</v>
      </c>
      <c r="H113" s="8">
        <f t="shared" si="58"/>
        <v>0</v>
      </c>
    </row>
    <row r="114" spans="1:8" ht="31.5" x14ac:dyDescent="0.25">
      <c r="A114" s="2" t="s">
        <v>25</v>
      </c>
      <c r="B114" s="4" t="s">
        <v>682</v>
      </c>
      <c r="C114" s="4" t="s">
        <v>36</v>
      </c>
      <c r="D114" s="4" t="s">
        <v>27</v>
      </c>
      <c r="E114" s="4" t="s">
        <v>17</v>
      </c>
      <c r="F114" s="8">
        <f>Ведомственная!G153</f>
        <v>5605.6</v>
      </c>
      <c r="G114" s="8">
        <f>Ведомственная!H153</f>
        <v>0</v>
      </c>
      <c r="H114" s="8">
        <f>Ведомственная!I153</f>
        <v>0</v>
      </c>
    </row>
    <row r="115" spans="1:8" x14ac:dyDescent="0.25">
      <c r="A115" s="52" t="s">
        <v>178</v>
      </c>
      <c r="B115" s="21" t="s">
        <v>322</v>
      </c>
      <c r="C115" s="21"/>
      <c r="D115" s="4"/>
      <c r="E115" s="4"/>
      <c r="F115" s="8">
        <f>F116+F121+F124+F127</f>
        <v>37380.700000000004</v>
      </c>
      <c r="G115" s="8">
        <f t="shared" ref="G115:H115" si="59">G116+G121+G124+G127</f>
        <v>35408.700000000004</v>
      </c>
      <c r="H115" s="8">
        <f t="shared" si="59"/>
        <v>35408.700000000004</v>
      </c>
    </row>
    <row r="116" spans="1:8" ht="31.5" x14ac:dyDescent="0.25">
      <c r="A116" s="52" t="s">
        <v>677</v>
      </c>
      <c r="B116" s="21" t="s">
        <v>323</v>
      </c>
      <c r="C116" s="21"/>
      <c r="D116" s="4"/>
      <c r="E116" s="4"/>
      <c r="F116" s="8">
        <f>F117</f>
        <v>31045.600000000002</v>
      </c>
      <c r="G116" s="8">
        <f t="shared" ref="G116:H116" si="60">G117</f>
        <v>30916.600000000002</v>
      </c>
      <c r="H116" s="8">
        <f t="shared" si="60"/>
        <v>30916.600000000002</v>
      </c>
    </row>
    <row r="117" spans="1:8" x14ac:dyDescent="0.25">
      <c r="A117" s="52" t="s">
        <v>262</v>
      </c>
      <c r="B117" s="21" t="s">
        <v>324</v>
      </c>
      <c r="C117" s="21"/>
      <c r="D117" s="4"/>
      <c r="E117" s="4"/>
      <c r="F117" s="8">
        <f>SUM(F118:F120)</f>
        <v>31045.600000000002</v>
      </c>
      <c r="G117" s="8">
        <f t="shared" ref="G117:H117" si="61">SUM(G118:G120)</f>
        <v>30916.600000000002</v>
      </c>
      <c r="H117" s="8">
        <f t="shared" si="61"/>
        <v>30916.600000000002</v>
      </c>
    </row>
    <row r="118" spans="1:8" ht="63" x14ac:dyDescent="0.25">
      <c r="A118" s="52" t="s">
        <v>24</v>
      </c>
      <c r="B118" s="21" t="s">
        <v>324</v>
      </c>
      <c r="C118" s="21">
        <v>100</v>
      </c>
      <c r="D118" s="4" t="s">
        <v>27</v>
      </c>
      <c r="E118" s="4" t="s">
        <v>69</v>
      </c>
      <c r="F118" s="8">
        <f>Ведомственная!G139</f>
        <v>27870.9</v>
      </c>
      <c r="G118" s="8">
        <f>Ведомственная!H139</f>
        <v>27870.9</v>
      </c>
      <c r="H118" s="8">
        <f>Ведомственная!I139</f>
        <v>27870.9</v>
      </c>
    </row>
    <row r="119" spans="1:8" ht="31.5" x14ac:dyDescent="0.25">
      <c r="A119" s="52" t="s">
        <v>25</v>
      </c>
      <c r="B119" s="21" t="s">
        <v>324</v>
      </c>
      <c r="C119" s="21">
        <v>200</v>
      </c>
      <c r="D119" s="4" t="s">
        <v>27</v>
      </c>
      <c r="E119" s="4" t="s">
        <v>69</v>
      </c>
      <c r="F119" s="8">
        <f>Ведомственная!G140</f>
        <v>3052.2</v>
      </c>
      <c r="G119" s="8">
        <f>Ведомственная!H140</f>
        <v>2923.2</v>
      </c>
      <c r="H119" s="8">
        <f>Ведомственная!I140</f>
        <v>2923.2</v>
      </c>
    </row>
    <row r="120" spans="1:8" x14ac:dyDescent="0.25">
      <c r="A120" s="2" t="s">
        <v>13</v>
      </c>
      <c r="B120" s="21" t="s">
        <v>324</v>
      </c>
      <c r="C120" s="21">
        <v>800</v>
      </c>
      <c r="D120" s="4" t="s">
        <v>27</v>
      </c>
      <c r="E120" s="4" t="s">
        <v>69</v>
      </c>
      <c r="F120" s="8">
        <f>Ведомственная!G141</f>
        <v>122.5</v>
      </c>
      <c r="G120" s="8">
        <f>Ведомственная!H141</f>
        <v>122.5</v>
      </c>
      <c r="H120" s="8">
        <f>Ведомственная!I141</f>
        <v>122.5</v>
      </c>
    </row>
    <row r="121" spans="1:8" ht="47.25" x14ac:dyDescent="0.25">
      <c r="A121" s="2" t="s">
        <v>676</v>
      </c>
      <c r="B121" s="4" t="s">
        <v>325</v>
      </c>
      <c r="C121" s="21"/>
      <c r="D121" s="4"/>
      <c r="E121" s="4"/>
      <c r="F121" s="8">
        <f>F122</f>
        <v>110</v>
      </c>
      <c r="G121" s="8">
        <f t="shared" ref="G121:H122" si="62">G122</f>
        <v>110</v>
      </c>
      <c r="H121" s="8">
        <f t="shared" si="62"/>
        <v>110</v>
      </c>
    </row>
    <row r="122" spans="1:8" x14ac:dyDescent="0.25">
      <c r="A122" s="2" t="s">
        <v>246</v>
      </c>
      <c r="B122" s="4" t="s">
        <v>326</v>
      </c>
      <c r="C122" s="21"/>
      <c r="D122" s="4"/>
      <c r="E122" s="4"/>
      <c r="F122" s="8">
        <f>F123</f>
        <v>110</v>
      </c>
      <c r="G122" s="8">
        <f t="shared" si="62"/>
        <v>110</v>
      </c>
      <c r="H122" s="8">
        <f t="shared" si="62"/>
        <v>110</v>
      </c>
    </row>
    <row r="123" spans="1:8" ht="31.5" x14ac:dyDescent="0.25">
      <c r="A123" s="2" t="s">
        <v>25</v>
      </c>
      <c r="B123" s="4" t="s">
        <v>326</v>
      </c>
      <c r="C123" s="21">
        <v>200</v>
      </c>
      <c r="D123" s="4" t="s">
        <v>27</v>
      </c>
      <c r="E123" s="4" t="s">
        <v>69</v>
      </c>
      <c r="F123" s="8">
        <f>Ведомственная!G144</f>
        <v>110</v>
      </c>
      <c r="G123" s="8">
        <f>Ведомственная!H144</f>
        <v>110</v>
      </c>
      <c r="H123" s="8">
        <f>Ведомственная!I144</f>
        <v>110</v>
      </c>
    </row>
    <row r="124" spans="1:8" ht="49.5" customHeight="1" x14ac:dyDescent="0.25">
      <c r="A124" s="2" t="s">
        <v>327</v>
      </c>
      <c r="B124" s="21" t="s">
        <v>328</v>
      </c>
      <c r="C124" s="21"/>
      <c r="D124" s="4"/>
      <c r="E124" s="4"/>
      <c r="F124" s="8">
        <f>F125</f>
        <v>6010.7</v>
      </c>
      <c r="G124" s="8">
        <f t="shared" ref="G124:H125" si="63">G125</f>
        <v>4167.7</v>
      </c>
      <c r="H124" s="8">
        <f t="shared" si="63"/>
        <v>4167.7</v>
      </c>
    </row>
    <row r="125" spans="1:8" x14ac:dyDescent="0.25">
      <c r="A125" s="2" t="s">
        <v>246</v>
      </c>
      <c r="B125" s="21" t="s">
        <v>329</v>
      </c>
      <c r="C125" s="21"/>
      <c r="D125" s="4"/>
      <c r="E125" s="4"/>
      <c r="F125" s="8">
        <f>F126</f>
        <v>6010.7</v>
      </c>
      <c r="G125" s="8">
        <f t="shared" si="63"/>
        <v>4167.7</v>
      </c>
      <c r="H125" s="8">
        <f t="shared" si="63"/>
        <v>4167.7</v>
      </c>
    </row>
    <row r="126" spans="1:8" ht="31.5" x14ac:dyDescent="0.25">
      <c r="A126" s="2" t="s">
        <v>25</v>
      </c>
      <c r="B126" s="21" t="s">
        <v>329</v>
      </c>
      <c r="C126" s="21">
        <v>200</v>
      </c>
      <c r="D126" s="4" t="s">
        <v>27</v>
      </c>
      <c r="E126" s="4" t="s">
        <v>17</v>
      </c>
      <c r="F126" s="8">
        <f>Ведомственная!G157</f>
        <v>6010.7</v>
      </c>
      <c r="G126" s="8">
        <f>Ведомственная!H157</f>
        <v>4167.7</v>
      </c>
      <c r="H126" s="8">
        <f>Ведомственная!I157</f>
        <v>4167.7</v>
      </c>
    </row>
    <row r="127" spans="1:8" ht="47.25" x14ac:dyDescent="0.25">
      <c r="A127" s="2" t="s">
        <v>330</v>
      </c>
      <c r="B127" s="21" t="s">
        <v>331</v>
      </c>
      <c r="C127" s="21"/>
      <c r="D127" s="4"/>
      <c r="E127" s="4"/>
      <c r="F127" s="8">
        <f>F128</f>
        <v>214.4</v>
      </c>
      <c r="G127" s="8">
        <f t="shared" ref="G127:H128" si="64">G128</f>
        <v>214.4</v>
      </c>
      <c r="H127" s="8">
        <f t="shared" si="64"/>
        <v>214.4</v>
      </c>
    </row>
    <row r="128" spans="1:8" x14ac:dyDescent="0.25">
      <c r="A128" s="2" t="s">
        <v>246</v>
      </c>
      <c r="B128" s="21" t="s">
        <v>332</v>
      </c>
      <c r="C128" s="21"/>
      <c r="D128" s="4"/>
      <c r="E128" s="4"/>
      <c r="F128" s="8">
        <f>F129</f>
        <v>214.4</v>
      </c>
      <c r="G128" s="8">
        <f t="shared" si="64"/>
        <v>214.4</v>
      </c>
      <c r="H128" s="8">
        <f t="shared" si="64"/>
        <v>214.4</v>
      </c>
    </row>
    <row r="129" spans="1:8" ht="31.5" x14ac:dyDescent="0.25">
      <c r="A129" s="2" t="s">
        <v>25</v>
      </c>
      <c r="B129" s="21" t="s">
        <v>332</v>
      </c>
      <c r="C129" s="21">
        <v>200</v>
      </c>
      <c r="D129" s="4" t="s">
        <v>27</v>
      </c>
      <c r="E129" s="4" t="s">
        <v>17</v>
      </c>
      <c r="F129" s="8">
        <f>Ведомственная!G160</f>
        <v>214.4</v>
      </c>
      <c r="G129" s="8">
        <f>Ведомственная!H160</f>
        <v>214.4</v>
      </c>
      <c r="H129" s="8">
        <f>Ведомственная!I160</f>
        <v>214.4</v>
      </c>
    </row>
    <row r="130" spans="1:8" ht="31.5" x14ac:dyDescent="0.25">
      <c r="A130" s="54" t="s">
        <v>131</v>
      </c>
      <c r="B130" s="55" t="s">
        <v>165</v>
      </c>
      <c r="C130" s="55"/>
      <c r="D130" s="59"/>
      <c r="E130" s="59"/>
      <c r="F130" s="57">
        <f>F131+F139</f>
        <v>28056.2</v>
      </c>
      <c r="G130" s="57">
        <f>G131+G139</f>
        <v>19319.2</v>
      </c>
      <c r="H130" s="57">
        <f>H131+H139</f>
        <v>19319.2</v>
      </c>
    </row>
    <row r="131" spans="1:8" x14ac:dyDescent="0.25">
      <c r="A131" s="176" t="s">
        <v>217</v>
      </c>
      <c r="B131" s="5" t="s">
        <v>218</v>
      </c>
      <c r="C131" s="177"/>
      <c r="D131" s="4"/>
      <c r="E131" s="4"/>
      <c r="F131" s="8">
        <f>F136+F132</f>
        <v>7031.3</v>
      </c>
      <c r="G131" s="8">
        <f t="shared" ref="G131:H131" si="65">G136+G132</f>
        <v>81.2</v>
      </c>
      <c r="H131" s="8">
        <f t="shared" si="65"/>
        <v>81.2</v>
      </c>
    </row>
    <row r="132" spans="1:8" ht="31.5" x14ac:dyDescent="0.25">
      <c r="A132" s="176" t="s">
        <v>717</v>
      </c>
      <c r="B132" s="5" t="s">
        <v>715</v>
      </c>
      <c r="C132" s="177"/>
      <c r="D132" s="4"/>
      <c r="E132" s="4"/>
      <c r="F132" s="8">
        <f>F133</f>
        <v>81.2</v>
      </c>
      <c r="G132" s="8">
        <f t="shared" ref="G132:H132" si="66">G133</f>
        <v>81.2</v>
      </c>
      <c r="H132" s="8">
        <f t="shared" si="66"/>
        <v>81.2</v>
      </c>
    </row>
    <row r="133" spans="1:8" ht="157.5" x14ac:dyDescent="0.25">
      <c r="A133" s="176" t="s">
        <v>769</v>
      </c>
      <c r="B133" s="5" t="s">
        <v>716</v>
      </c>
      <c r="C133" s="177"/>
      <c r="D133" s="4"/>
      <c r="E133" s="4"/>
      <c r="F133" s="8">
        <f>F135+F134</f>
        <v>81.2</v>
      </c>
      <c r="G133" s="8">
        <f t="shared" ref="G133:H133" si="67">G135+G134</f>
        <v>81.2</v>
      </c>
      <c r="H133" s="8">
        <f t="shared" si="67"/>
        <v>81.2</v>
      </c>
    </row>
    <row r="134" spans="1:8" ht="63" x14ac:dyDescent="0.25">
      <c r="A134" s="52" t="s">
        <v>24</v>
      </c>
      <c r="B134" s="5" t="s">
        <v>716</v>
      </c>
      <c r="C134" s="177" t="s">
        <v>35</v>
      </c>
      <c r="D134" s="4" t="s">
        <v>27</v>
      </c>
      <c r="E134" s="4" t="s">
        <v>17</v>
      </c>
      <c r="F134" s="8">
        <f>Ведомственная!G165</f>
        <v>12</v>
      </c>
      <c r="G134" s="8">
        <f>Ведомственная!H165</f>
        <v>12</v>
      </c>
      <c r="H134" s="8">
        <f>Ведомственная!I165</f>
        <v>12</v>
      </c>
    </row>
    <row r="135" spans="1:8" ht="31.5" x14ac:dyDescent="0.25">
      <c r="A135" s="176" t="s">
        <v>25</v>
      </c>
      <c r="B135" s="5" t="s">
        <v>716</v>
      </c>
      <c r="C135" s="177" t="s">
        <v>36</v>
      </c>
      <c r="D135" s="4" t="s">
        <v>29</v>
      </c>
      <c r="E135" s="4" t="s">
        <v>66</v>
      </c>
      <c r="F135" s="8">
        <f>Ведомственная!G537</f>
        <v>69.2</v>
      </c>
      <c r="G135" s="8">
        <f>Ведомственная!H537</f>
        <v>69.2</v>
      </c>
      <c r="H135" s="8">
        <f>Ведомственная!I537</f>
        <v>69.2</v>
      </c>
    </row>
    <row r="136" spans="1:8" x14ac:dyDescent="0.25">
      <c r="A136" s="176" t="s">
        <v>354</v>
      </c>
      <c r="B136" s="5" t="s">
        <v>353</v>
      </c>
      <c r="C136" s="177"/>
      <c r="D136" s="4"/>
      <c r="E136" s="4"/>
      <c r="F136" s="8">
        <f>F137</f>
        <v>6950.1</v>
      </c>
      <c r="G136" s="8">
        <f t="shared" ref="G136:H136" si="68">G137</f>
        <v>0</v>
      </c>
      <c r="H136" s="8">
        <f t="shared" si="68"/>
        <v>0</v>
      </c>
    </row>
    <row r="137" spans="1:8" ht="47.25" x14ac:dyDescent="0.25">
      <c r="A137" s="176" t="s">
        <v>152</v>
      </c>
      <c r="B137" s="5" t="s">
        <v>352</v>
      </c>
      <c r="C137" s="177"/>
      <c r="D137" s="4"/>
      <c r="E137" s="4"/>
      <c r="F137" s="8">
        <f>F138</f>
        <v>6950.1</v>
      </c>
      <c r="G137" s="8">
        <f t="shared" ref="G137:H137" si="69">G138</f>
        <v>0</v>
      </c>
      <c r="H137" s="8">
        <f t="shared" si="69"/>
        <v>0</v>
      </c>
    </row>
    <row r="138" spans="1:8" ht="31.5" x14ac:dyDescent="0.25">
      <c r="A138" s="176" t="s">
        <v>25</v>
      </c>
      <c r="B138" s="5" t="s">
        <v>352</v>
      </c>
      <c r="C138" s="177" t="s">
        <v>36</v>
      </c>
      <c r="D138" s="4" t="s">
        <v>29</v>
      </c>
      <c r="E138" s="4" t="s">
        <v>66</v>
      </c>
      <c r="F138" s="8">
        <f>Ведомственная!G540</f>
        <v>6950.1</v>
      </c>
      <c r="G138" s="8">
        <f>Ведомственная!H540</f>
        <v>0</v>
      </c>
      <c r="H138" s="8">
        <f>Ведомственная!I540</f>
        <v>0</v>
      </c>
    </row>
    <row r="139" spans="1:8" x14ac:dyDescent="0.25">
      <c r="A139" s="176" t="s">
        <v>178</v>
      </c>
      <c r="B139" s="21" t="s">
        <v>215</v>
      </c>
      <c r="C139" s="21"/>
      <c r="D139" s="4"/>
      <c r="E139" s="4"/>
      <c r="F139" s="8">
        <f>F140+F143</f>
        <v>21024.9</v>
      </c>
      <c r="G139" s="8">
        <f>G140+G143</f>
        <v>19238</v>
      </c>
      <c r="H139" s="8">
        <f>H140+H143</f>
        <v>19238</v>
      </c>
    </row>
    <row r="140" spans="1:8" ht="31.5" x14ac:dyDescent="0.25">
      <c r="A140" s="176" t="s">
        <v>269</v>
      </c>
      <c r="B140" s="21" t="s">
        <v>216</v>
      </c>
      <c r="C140" s="21"/>
      <c r="D140" s="4"/>
      <c r="E140" s="4"/>
      <c r="F140" s="8">
        <f>F141</f>
        <v>9696.5</v>
      </c>
      <c r="G140" s="8">
        <f t="shared" ref="G140:H140" si="70">G141</f>
        <v>8216.5</v>
      </c>
      <c r="H140" s="8">
        <f t="shared" si="70"/>
        <v>8216.5</v>
      </c>
    </row>
    <row r="141" spans="1:8" x14ac:dyDescent="0.25">
      <c r="A141" s="176" t="s">
        <v>21</v>
      </c>
      <c r="B141" s="21" t="s">
        <v>270</v>
      </c>
      <c r="C141" s="21"/>
      <c r="D141" s="4"/>
      <c r="E141" s="4"/>
      <c r="F141" s="8">
        <f>F142</f>
        <v>9696.5</v>
      </c>
      <c r="G141" s="8">
        <f t="shared" ref="G141:H141" si="71">G142</f>
        <v>8216.5</v>
      </c>
      <c r="H141" s="8">
        <f t="shared" si="71"/>
        <v>8216.5</v>
      </c>
    </row>
    <row r="142" spans="1:8" ht="31.5" x14ac:dyDescent="0.25">
      <c r="A142" s="176" t="s">
        <v>25</v>
      </c>
      <c r="B142" s="21" t="s">
        <v>270</v>
      </c>
      <c r="C142" s="177" t="s">
        <v>36</v>
      </c>
      <c r="D142" s="4" t="s">
        <v>29</v>
      </c>
      <c r="E142" s="4" t="s">
        <v>66</v>
      </c>
      <c r="F142" s="8">
        <f>Ведомственная!G544</f>
        <v>9696.5</v>
      </c>
      <c r="G142" s="8">
        <f>Ведомственная!H544</f>
        <v>8216.5</v>
      </c>
      <c r="H142" s="8">
        <f>Ведомственная!I544</f>
        <v>8216.5</v>
      </c>
    </row>
    <row r="143" spans="1:8" ht="31.5" x14ac:dyDescent="0.25">
      <c r="A143" s="176" t="s">
        <v>708</v>
      </c>
      <c r="B143" s="21" t="s">
        <v>268</v>
      </c>
      <c r="C143" s="21"/>
      <c r="D143" s="4"/>
      <c r="E143" s="4"/>
      <c r="F143" s="8">
        <f>F144</f>
        <v>11328.4</v>
      </c>
      <c r="G143" s="8">
        <f t="shared" ref="G143:H143" si="72">G144</f>
        <v>11021.5</v>
      </c>
      <c r="H143" s="8">
        <f t="shared" si="72"/>
        <v>11021.5</v>
      </c>
    </row>
    <row r="144" spans="1:8" x14ac:dyDescent="0.25">
      <c r="A144" s="176" t="s">
        <v>262</v>
      </c>
      <c r="B144" s="21" t="s">
        <v>303</v>
      </c>
      <c r="C144" s="21"/>
      <c r="D144" s="4"/>
      <c r="E144" s="4"/>
      <c r="F144" s="8">
        <f>SUM(F145:F148)</f>
        <v>11328.4</v>
      </c>
      <c r="G144" s="8">
        <f t="shared" ref="G144:H144" si="73">SUM(G145:G148)</f>
        <v>11021.5</v>
      </c>
      <c r="H144" s="8">
        <f t="shared" si="73"/>
        <v>11021.5</v>
      </c>
    </row>
    <row r="145" spans="1:8" ht="63" x14ac:dyDescent="0.25">
      <c r="A145" s="2" t="s">
        <v>24</v>
      </c>
      <c r="B145" s="21" t="s">
        <v>303</v>
      </c>
      <c r="C145" s="177" t="s">
        <v>35</v>
      </c>
      <c r="D145" s="4" t="s">
        <v>29</v>
      </c>
      <c r="E145" s="4" t="s">
        <v>27</v>
      </c>
      <c r="F145" s="8">
        <f>Ведомственная!G528</f>
        <v>9440</v>
      </c>
      <c r="G145" s="8">
        <f>Ведомственная!H528</f>
        <v>9440</v>
      </c>
      <c r="H145" s="8">
        <f>Ведомственная!I528</f>
        <v>9440</v>
      </c>
    </row>
    <row r="146" spans="1:8" ht="31.5" x14ac:dyDescent="0.25">
      <c r="A146" s="176" t="s">
        <v>25</v>
      </c>
      <c r="B146" s="21" t="s">
        <v>303</v>
      </c>
      <c r="C146" s="177" t="s">
        <v>36</v>
      </c>
      <c r="D146" s="4" t="s">
        <v>29</v>
      </c>
      <c r="E146" s="4" t="s">
        <v>27</v>
      </c>
      <c r="F146" s="8">
        <f>Ведомственная!G529</f>
        <v>1502</v>
      </c>
      <c r="G146" s="8">
        <f>Ведомственная!H529</f>
        <v>1215.0999999999999</v>
      </c>
      <c r="H146" s="8">
        <f>Ведомственная!I529</f>
        <v>1215.0999999999999</v>
      </c>
    </row>
    <row r="147" spans="1:8" x14ac:dyDescent="0.25">
      <c r="A147" s="176" t="s">
        <v>22</v>
      </c>
      <c r="B147" s="21" t="s">
        <v>303</v>
      </c>
      <c r="C147" s="177" t="s">
        <v>44</v>
      </c>
      <c r="D147" s="4" t="s">
        <v>29</v>
      </c>
      <c r="E147" s="4" t="s">
        <v>27</v>
      </c>
      <c r="F147" s="8">
        <f>Ведомственная!G530</f>
        <v>20</v>
      </c>
      <c r="G147" s="8">
        <f>Ведомственная!H530</f>
        <v>0</v>
      </c>
      <c r="H147" s="8">
        <f>Ведомственная!I530</f>
        <v>0</v>
      </c>
    </row>
    <row r="148" spans="1:8" x14ac:dyDescent="0.25">
      <c r="A148" s="176" t="s">
        <v>13</v>
      </c>
      <c r="B148" s="21" t="s">
        <v>303</v>
      </c>
      <c r="C148" s="177" t="s">
        <v>41</v>
      </c>
      <c r="D148" s="4" t="s">
        <v>29</v>
      </c>
      <c r="E148" s="4" t="s">
        <v>27</v>
      </c>
      <c r="F148" s="8">
        <f>Ведомственная!G531</f>
        <v>366.4</v>
      </c>
      <c r="G148" s="8">
        <f>Ведомственная!H531</f>
        <v>366.4</v>
      </c>
      <c r="H148" s="8">
        <f>Ведомственная!I531</f>
        <v>366.4</v>
      </c>
    </row>
    <row r="149" spans="1:8" ht="47.25" x14ac:dyDescent="0.25">
      <c r="A149" s="54" t="s">
        <v>273</v>
      </c>
      <c r="B149" s="55" t="s">
        <v>168</v>
      </c>
      <c r="C149" s="55"/>
      <c r="D149" s="59"/>
      <c r="E149" s="59"/>
      <c r="F149" s="57">
        <f>F150+F169+F175+F157</f>
        <v>505836.10000000003</v>
      </c>
      <c r="G149" s="57">
        <f>G150+G169+G175+G157</f>
        <v>208477.8</v>
      </c>
      <c r="H149" s="57">
        <f>H150+H169+H175+H157</f>
        <v>94068.900000000009</v>
      </c>
    </row>
    <row r="150" spans="1:8" x14ac:dyDescent="0.25">
      <c r="A150" s="76" t="s">
        <v>217</v>
      </c>
      <c r="B150" s="77" t="s">
        <v>684</v>
      </c>
      <c r="C150" s="77"/>
      <c r="D150" s="4"/>
      <c r="E150" s="4"/>
      <c r="F150" s="8">
        <f>F166+F160+F151+F154+F163</f>
        <v>391225.4</v>
      </c>
      <c r="G150" s="8">
        <f t="shared" ref="G150:H150" si="74">G166+G160+G151+G154+G163</f>
        <v>21910</v>
      </c>
      <c r="H150" s="8">
        <f t="shared" si="74"/>
        <v>20961.900000000001</v>
      </c>
    </row>
    <row r="151" spans="1:8" ht="31.5" x14ac:dyDescent="0.25">
      <c r="A151" s="76" t="s">
        <v>565</v>
      </c>
      <c r="B151" s="46" t="s">
        <v>721</v>
      </c>
      <c r="C151" s="47"/>
      <c r="D151" s="4"/>
      <c r="E151" s="4"/>
      <c r="F151" s="8">
        <f>F152</f>
        <v>0</v>
      </c>
      <c r="G151" s="8">
        <f t="shared" ref="G151:H151" si="75">G152</f>
        <v>21910</v>
      </c>
      <c r="H151" s="8">
        <f t="shared" si="75"/>
        <v>20961.900000000001</v>
      </c>
    </row>
    <row r="152" spans="1:8" ht="31.5" x14ac:dyDescent="0.25">
      <c r="A152" s="76" t="s">
        <v>722</v>
      </c>
      <c r="B152" s="21" t="s">
        <v>745</v>
      </c>
      <c r="C152" s="47"/>
      <c r="D152" s="4"/>
      <c r="E152" s="4"/>
      <c r="F152" s="8">
        <f>F153</f>
        <v>0</v>
      </c>
      <c r="G152" s="8">
        <f t="shared" ref="G152:H152" si="76">G153</f>
        <v>21910</v>
      </c>
      <c r="H152" s="8">
        <f t="shared" si="76"/>
        <v>20961.900000000001</v>
      </c>
    </row>
    <row r="153" spans="1:8" ht="31.5" x14ac:dyDescent="0.25">
      <c r="A153" s="76" t="s">
        <v>106</v>
      </c>
      <c r="B153" s="21" t="s">
        <v>745</v>
      </c>
      <c r="C153" s="47" t="s">
        <v>101</v>
      </c>
      <c r="D153" s="4" t="s">
        <v>66</v>
      </c>
      <c r="E153" s="4" t="s">
        <v>66</v>
      </c>
      <c r="F153" s="8">
        <f>Ведомственная!G513</f>
        <v>0</v>
      </c>
      <c r="G153" s="8">
        <f>Ведомственная!H513</f>
        <v>21910</v>
      </c>
      <c r="H153" s="8">
        <f>Ведомственная!I513</f>
        <v>20961.900000000001</v>
      </c>
    </row>
    <row r="154" spans="1:8" ht="63" x14ac:dyDescent="0.25">
      <c r="A154" s="141" t="s">
        <v>764</v>
      </c>
      <c r="B154" s="21" t="s">
        <v>765</v>
      </c>
      <c r="C154" s="4"/>
      <c r="D154" s="4"/>
      <c r="E154" s="4"/>
      <c r="F154" s="8">
        <f>F155</f>
        <v>180161.7</v>
      </c>
      <c r="G154" s="8">
        <f t="shared" ref="G154:H154" si="77">G155</f>
        <v>0</v>
      </c>
      <c r="H154" s="8">
        <f t="shared" si="77"/>
        <v>0</v>
      </c>
    </row>
    <row r="155" spans="1:8" ht="63" x14ac:dyDescent="0.25">
      <c r="A155" s="142" t="s">
        <v>766</v>
      </c>
      <c r="B155" s="21" t="s">
        <v>767</v>
      </c>
      <c r="C155" s="4"/>
      <c r="D155" s="4"/>
      <c r="E155" s="4"/>
      <c r="F155" s="8">
        <f>F156</f>
        <v>180161.7</v>
      </c>
      <c r="G155" s="8">
        <f t="shared" ref="G155:H155" si="78">G156</f>
        <v>0</v>
      </c>
      <c r="H155" s="8">
        <f t="shared" si="78"/>
        <v>0</v>
      </c>
    </row>
    <row r="156" spans="1:8" ht="31.5" x14ac:dyDescent="0.25">
      <c r="A156" s="22" t="s">
        <v>106</v>
      </c>
      <c r="B156" s="21" t="s">
        <v>767</v>
      </c>
      <c r="C156" s="4" t="s">
        <v>101</v>
      </c>
      <c r="D156" s="4" t="s">
        <v>66</v>
      </c>
      <c r="E156" s="4" t="s">
        <v>23</v>
      </c>
      <c r="F156" s="8">
        <f>Ведомственная!G351</f>
        <v>180161.7</v>
      </c>
      <c r="G156" s="8">
        <f>Ведомственная!H351</f>
        <v>0</v>
      </c>
      <c r="H156" s="8">
        <f>Ведомственная!I351</f>
        <v>0</v>
      </c>
    </row>
    <row r="157" spans="1:8" ht="31.5" x14ac:dyDescent="0.25">
      <c r="A157" s="2" t="s">
        <v>723</v>
      </c>
      <c r="B157" s="4" t="s">
        <v>718</v>
      </c>
      <c r="C157" s="4"/>
      <c r="D157" s="4"/>
      <c r="E157" s="4"/>
      <c r="F157" s="8">
        <f>F158</f>
        <v>0</v>
      </c>
      <c r="G157" s="8">
        <f>G158</f>
        <v>553.1</v>
      </c>
      <c r="H157" s="8">
        <f>H158</f>
        <v>553.1</v>
      </c>
    </row>
    <row r="158" spans="1:8" ht="78.75" x14ac:dyDescent="0.25">
      <c r="A158" s="2" t="s">
        <v>720</v>
      </c>
      <c r="B158" s="4" t="s">
        <v>719</v>
      </c>
      <c r="C158" s="4"/>
      <c r="D158" s="4"/>
      <c r="E158" s="4"/>
      <c r="F158" s="8">
        <f>F159</f>
        <v>0</v>
      </c>
      <c r="G158" s="8">
        <f t="shared" ref="G158:H158" si="79">G159</f>
        <v>553.1</v>
      </c>
      <c r="H158" s="8">
        <f t="shared" si="79"/>
        <v>553.1</v>
      </c>
    </row>
    <row r="159" spans="1:8" ht="31.5" x14ac:dyDescent="0.25">
      <c r="A159" s="2" t="s">
        <v>106</v>
      </c>
      <c r="B159" s="4" t="s">
        <v>719</v>
      </c>
      <c r="C159" s="4" t="s">
        <v>101</v>
      </c>
      <c r="D159" s="4" t="s">
        <v>66</v>
      </c>
      <c r="E159" s="4" t="s">
        <v>23</v>
      </c>
      <c r="F159" s="8">
        <f>Ведомственная!G354</f>
        <v>0</v>
      </c>
      <c r="G159" s="8">
        <f>Ведомственная!H354</f>
        <v>553.1</v>
      </c>
      <c r="H159" s="8">
        <f>Ведомственная!I354</f>
        <v>553.1</v>
      </c>
    </row>
    <row r="160" spans="1:8" x14ac:dyDescent="0.25">
      <c r="A160" s="76" t="s">
        <v>691</v>
      </c>
      <c r="B160" s="46" t="s">
        <v>688</v>
      </c>
      <c r="C160" s="46"/>
      <c r="D160" s="4"/>
      <c r="E160" s="4"/>
      <c r="F160" s="8">
        <f>F161</f>
        <v>112579.4</v>
      </c>
      <c r="G160" s="8">
        <f t="shared" ref="G160:H160" si="80">G161</f>
        <v>0</v>
      </c>
      <c r="H160" s="8">
        <f t="shared" si="80"/>
        <v>0</v>
      </c>
    </row>
    <row r="161" spans="1:8" ht="31.5" x14ac:dyDescent="0.25">
      <c r="A161" s="76" t="s">
        <v>689</v>
      </c>
      <c r="B161" s="46" t="s">
        <v>690</v>
      </c>
      <c r="C161" s="46"/>
      <c r="D161" s="4"/>
      <c r="E161" s="4"/>
      <c r="F161" s="8">
        <f>F162</f>
        <v>112579.4</v>
      </c>
      <c r="G161" s="8">
        <f t="shared" ref="G161:H161" si="81">G162</f>
        <v>0</v>
      </c>
      <c r="H161" s="8">
        <f t="shared" si="81"/>
        <v>0</v>
      </c>
    </row>
    <row r="162" spans="1:8" ht="31.5" x14ac:dyDescent="0.25">
      <c r="A162" s="76" t="s">
        <v>106</v>
      </c>
      <c r="B162" s="46" t="s">
        <v>690</v>
      </c>
      <c r="C162" s="46">
        <v>400</v>
      </c>
      <c r="D162" s="4" t="s">
        <v>67</v>
      </c>
      <c r="E162" s="4" t="s">
        <v>66</v>
      </c>
      <c r="F162" s="8">
        <f>Ведомственная!G600</f>
        <v>112579.4</v>
      </c>
      <c r="G162" s="8">
        <f>Ведомственная!H600</f>
        <v>0</v>
      </c>
      <c r="H162" s="8">
        <f>Ведомственная!I600</f>
        <v>0</v>
      </c>
    </row>
    <row r="163" spans="1:8" ht="31.5" x14ac:dyDescent="0.25">
      <c r="A163" s="176" t="s">
        <v>533</v>
      </c>
      <c r="B163" s="46" t="s">
        <v>893</v>
      </c>
      <c r="C163" s="46"/>
      <c r="D163" s="4"/>
      <c r="E163" s="4"/>
      <c r="F163" s="8">
        <f>F164</f>
        <v>12537.4</v>
      </c>
      <c r="G163" s="8">
        <f t="shared" ref="G163:H163" si="82">G164</f>
        <v>0</v>
      </c>
      <c r="H163" s="8">
        <f t="shared" si="82"/>
        <v>0</v>
      </c>
    </row>
    <row r="164" spans="1:8" ht="63" x14ac:dyDescent="0.25">
      <c r="A164" s="176" t="s">
        <v>535</v>
      </c>
      <c r="B164" s="46" t="s">
        <v>894</v>
      </c>
      <c r="C164" s="46"/>
      <c r="D164" s="4"/>
      <c r="E164" s="4"/>
      <c r="F164" s="8">
        <f>F165</f>
        <v>12537.4</v>
      </c>
      <c r="G164" s="8">
        <f t="shared" ref="G164:H164" si="83">G165</f>
        <v>0</v>
      </c>
      <c r="H164" s="8">
        <f t="shared" si="83"/>
        <v>0</v>
      </c>
    </row>
    <row r="165" spans="1:8" ht="31.5" x14ac:dyDescent="0.25">
      <c r="A165" s="22" t="s">
        <v>106</v>
      </c>
      <c r="B165" s="46" t="s">
        <v>894</v>
      </c>
      <c r="C165" s="46" t="s">
        <v>101</v>
      </c>
      <c r="D165" s="4" t="s">
        <v>10</v>
      </c>
      <c r="E165" s="4" t="s">
        <v>12</v>
      </c>
      <c r="F165" s="8">
        <f>Ведомственная!G184</f>
        <v>12537.4</v>
      </c>
      <c r="G165" s="8">
        <f>Ведомственная!H184</f>
        <v>0</v>
      </c>
      <c r="H165" s="8">
        <f>Ведомственная!I184</f>
        <v>0</v>
      </c>
    </row>
    <row r="166" spans="1:8" ht="31.5" x14ac:dyDescent="0.25">
      <c r="A166" s="76" t="s">
        <v>550</v>
      </c>
      <c r="B166" s="77" t="s">
        <v>685</v>
      </c>
      <c r="C166" s="77"/>
      <c r="D166" s="4"/>
      <c r="E166" s="4"/>
      <c r="F166" s="8">
        <f>F167</f>
        <v>85946.9</v>
      </c>
      <c r="G166" s="8">
        <f t="shared" ref="G166:H166" si="84">G167</f>
        <v>0</v>
      </c>
      <c r="H166" s="8">
        <f t="shared" si="84"/>
        <v>0</v>
      </c>
    </row>
    <row r="167" spans="1:8" ht="31.5" x14ac:dyDescent="0.25">
      <c r="A167" s="76" t="s">
        <v>686</v>
      </c>
      <c r="B167" s="77" t="s">
        <v>687</v>
      </c>
      <c r="C167" s="77"/>
      <c r="D167" s="4"/>
      <c r="E167" s="4"/>
      <c r="F167" s="8">
        <f>F168</f>
        <v>85946.9</v>
      </c>
      <c r="G167" s="8">
        <f t="shared" ref="G167:H167" si="85">G168</f>
        <v>0</v>
      </c>
      <c r="H167" s="8">
        <f t="shared" si="85"/>
        <v>0</v>
      </c>
    </row>
    <row r="168" spans="1:8" ht="31.5" x14ac:dyDescent="0.25">
      <c r="A168" s="76" t="s">
        <v>106</v>
      </c>
      <c r="B168" s="77" t="s">
        <v>687</v>
      </c>
      <c r="C168" s="77" t="s">
        <v>101</v>
      </c>
      <c r="D168" s="4" t="s">
        <v>10</v>
      </c>
      <c r="E168" s="4" t="s">
        <v>69</v>
      </c>
      <c r="F168" s="8">
        <f>Ведомственная!G212</f>
        <v>85946.9</v>
      </c>
      <c r="G168" s="8">
        <f>Ведомственная!H212</f>
        <v>0</v>
      </c>
      <c r="H168" s="8">
        <f>Ведомственная!I212</f>
        <v>0</v>
      </c>
    </row>
    <row r="169" spans="1:8" x14ac:dyDescent="0.25">
      <c r="A169" s="176" t="s">
        <v>178</v>
      </c>
      <c r="B169" s="21" t="s">
        <v>201</v>
      </c>
      <c r="C169" s="21"/>
      <c r="D169" s="4"/>
      <c r="E169" s="4"/>
      <c r="F169" s="8">
        <f>F170</f>
        <v>15203.9</v>
      </c>
      <c r="G169" s="8">
        <f t="shared" ref="G169:H170" si="86">G170</f>
        <v>15003.9</v>
      </c>
      <c r="H169" s="8">
        <f t="shared" si="86"/>
        <v>15003.9</v>
      </c>
    </row>
    <row r="170" spans="1:8" ht="31.5" x14ac:dyDescent="0.25">
      <c r="A170" s="52" t="s">
        <v>312</v>
      </c>
      <c r="B170" s="21" t="s">
        <v>203</v>
      </c>
      <c r="C170" s="21"/>
      <c r="D170" s="4"/>
      <c r="E170" s="4"/>
      <c r="F170" s="8">
        <f>F171</f>
        <v>15203.9</v>
      </c>
      <c r="G170" s="8">
        <f t="shared" si="86"/>
        <v>15003.9</v>
      </c>
      <c r="H170" s="8">
        <f t="shared" si="86"/>
        <v>15003.9</v>
      </c>
    </row>
    <row r="171" spans="1:8" x14ac:dyDescent="0.25">
      <c r="A171" s="52" t="s">
        <v>262</v>
      </c>
      <c r="B171" s="21" t="s">
        <v>313</v>
      </c>
      <c r="C171" s="21"/>
      <c r="D171" s="4"/>
      <c r="E171" s="4"/>
      <c r="F171" s="8">
        <f>F172+F173+F174</f>
        <v>15203.9</v>
      </c>
      <c r="G171" s="8">
        <f t="shared" ref="G171:H171" si="87">G172+G173+G174</f>
        <v>15003.9</v>
      </c>
      <c r="H171" s="8">
        <f t="shared" si="87"/>
        <v>15003.9</v>
      </c>
    </row>
    <row r="172" spans="1:8" ht="63" x14ac:dyDescent="0.25">
      <c r="A172" s="52" t="s">
        <v>24</v>
      </c>
      <c r="B172" s="21" t="s">
        <v>313</v>
      </c>
      <c r="C172" s="21">
        <v>100</v>
      </c>
      <c r="D172" s="4" t="s">
        <v>10</v>
      </c>
      <c r="E172" s="4" t="s">
        <v>15</v>
      </c>
      <c r="F172" s="8">
        <f>Ведомственная!G307</f>
        <v>13961.5</v>
      </c>
      <c r="G172" s="8">
        <f>Ведомственная!H307</f>
        <v>13961.5</v>
      </c>
      <c r="H172" s="8">
        <f>Ведомственная!I307</f>
        <v>13961.5</v>
      </c>
    </row>
    <row r="173" spans="1:8" ht="31.5" x14ac:dyDescent="0.25">
      <c r="A173" s="52" t="s">
        <v>25</v>
      </c>
      <c r="B173" s="21" t="s">
        <v>313</v>
      </c>
      <c r="C173" s="21">
        <v>200</v>
      </c>
      <c r="D173" s="4" t="s">
        <v>10</v>
      </c>
      <c r="E173" s="4" t="s">
        <v>15</v>
      </c>
      <c r="F173" s="8">
        <f>Ведомственная!G308</f>
        <v>1226.9000000000001</v>
      </c>
      <c r="G173" s="8">
        <f>Ведомственная!H308</f>
        <v>1026.9000000000001</v>
      </c>
      <c r="H173" s="8">
        <f>Ведомственная!I308</f>
        <v>1026.9000000000001</v>
      </c>
    </row>
    <row r="174" spans="1:8" x14ac:dyDescent="0.25">
      <c r="A174" s="52" t="s">
        <v>13</v>
      </c>
      <c r="B174" s="21" t="s">
        <v>313</v>
      </c>
      <c r="C174" s="21">
        <v>800</v>
      </c>
      <c r="D174" s="4" t="s">
        <v>10</v>
      </c>
      <c r="E174" s="4" t="s">
        <v>15</v>
      </c>
      <c r="F174" s="8">
        <f>Ведомственная!G309</f>
        <v>15.5</v>
      </c>
      <c r="G174" s="8">
        <f>Ведомственная!H309</f>
        <v>15.5</v>
      </c>
      <c r="H174" s="8">
        <f>Ведомственная!I309</f>
        <v>15.5</v>
      </c>
    </row>
    <row r="175" spans="1:8" x14ac:dyDescent="0.25">
      <c r="A175" s="52" t="s">
        <v>333</v>
      </c>
      <c r="B175" s="21" t="s">
        <v>334</v>
      </c>
      <c r="C175" s="21"/>
      <c r="D175" s="4"/>
      <c r="E175" s="4"/>
      <c r="F175" s="8">
        <f>F176+F180+F184+F189+F192</f>
        <v>99406.799999999988</v>
      </c>
      <c r="G175" s="8">
        <f>G176+G180+G184+G189+G192</f>
        <v>171010.8</v>
      </c>
      <c r="H175" s="8">
        <f>H176+H180+H184+H189+H192</f>
        <v>57550</v>
      </c>
    </row>
    <row r="176" spans="1:8" x14ac:dyDescent="0.25">
      <c r="A176" s="52" t="s">
        <v>335</v>
      </c>
      <c r="B176" s="21" t="s">
        <v>336</v>
      </c>
      <c r="C176" s="21"/>
      <c r="D176" s="4"/>
      <c r="E176" s="4"/>
      <c r="F176" s="8">
        <f>F177</f>
        <v>44308.6</v>
      </c>
      <c r="G176" s="8">
        <f t="shared" ref="G176:H176" si="88">G177</f>
        <v>0</v>
      </c>
      <c r="H176" s="8">
        <f t="shared" si="88"/>
        <v>0</v>
      </c>
    </row>
    <row r="177" spans="1:8" ht="31.5" x14ac:dyDescent="0.25">
      <c r="A177" s="52" t="s">
        <v>337</v>
      </c>
      <c r="B177" s="21" t="s">
        <v>338</v>
      </c>
      <c r="C177" s="21"/>
      <c r="D177" s="4"/>
      <c r="E177" s="4"/>
      <c r="F177" s="8">
        <f>F178+F179</f>
        <v>44308.6</v>
      </c>
      <c r="G177" s="8">
        <f t="shared" ref="G177:H177" si="89">G178+G179</f>
        <v>0</v>
      </c>
      <c r="H177" s="8">
        <f t="shared" si="89"/>
        <v>0</v>
      </c>
    </row>
    <row r="178" spans="1:8" ht="31.5" x14ac:dyDescent="0.25">
      <c r="A178" s="52" t="s">
        <v>106</v>
      </c>
      <c r="B178" s="21" t="s">
        <v>338</v>
      </c>
      <c r="C178" s="21">
        <v>400</v>
      </c>
      <c r="D178" s="4" t="s">
        <v>52</v>
      </c>
      <c r="E178" s="4" t="s">
        <v>69</v>
      </c>
      <c r="F178" s="8">
        <f>Ведомственная!G562</f>
        <v>20420</v>
      </c>
      <c r="G178" s="8">
        <f>Ведомственная!H562</f>
        <v>0</v>
      </c>
      <c r="H178" s="8">
        <f>Ведомственная!I562</f>
        <v>0</v>
      </c>
    </row>
    <row r="179" spans="1:8" ht="31.5" x14ac:dyDescent="0.25">
      <c r="A179" s="52" t="s">
        <v>106</v>
      </c>
      <c r="B179" s="21" t="s">
        <v>338</v>
      </c>
      <c r="C179" s="21">
        <v>400</v>
      </c>
      <c r="D179" s="4" t="s">
        <v>67</v>
      </c>
      <c r="E179" s="4" t="s">
        <v>66</v>
      </c>
      <c r="F179" s="8">
        <f>Ведомственная!G604</f>
        <v>23888.6</v>
      </c>
      <c r="G179" s="8">
        <f>Ведомственная!H604</f>
        <v>0</v>
      </c>
      <c r="H179" s="8">
        <f>Ведомственная!I604</f>
        <v>0</v>
      </c>
    </row>
    <row r="180" spans="1:8" ht="31.5" x14ac:dyDescent="0.25">
      <c r="A180" s="52" t="s">
        <v>726</v>
      </c>
      <c r="B180" s="21" t="s">
        <v>339</v>
      </c>
      <c r="C180" s="21"/>
      <c r="D180" s="4"/>
      <c r="E180" s="4"/>
      <c r="F180" s="8">
        <f>F181</f>
        <v>5621</v>
      </c>
      <c r="G180" s="8">
        <f t="shared" ref="G180:H180" si="90">G181</f>
        <v>26574.7</v>
      </c>
      <c r="H180" s="8">
        <f t="shared" si="90"/>
        <v>0</v>
      </c>
    </row>
    <row r="181" spans="1:8" ht="31.5" x14ac:dyDescent="0.25">
      <c r="A181" s="52" t="s">
        <v>337</v>
      </c>
      <c r="B181" s="21" t="s">
        <v>340</v>
      </c>
      <c r="C181" s="21"/>
      <c r="D181" s="4"/>
      <c r="E181" s="4"/>
      <c r="F181" s="8">
        <f>F182+F183</f>
        <v>5621</v>
      </c>
      <c r="G181" s="8">
        <f t="shared" ref="G181:H181" si="91">G182+G183</f>
        <v>26574.7</v>
      </c>
      <c r="H181" s="8">
        <f t="shared" si="91"/>
        <v>0</v>
      </c>
    </row>
    <row r="182" spans="1:8" ht="31.5" x14ac:dyDescent="0.25">
      <c r="A182" s="52" t="s">
        <v>106</v>
      </c>
      <c r="B182" s="21" t="s">
        <v>340</v>
      </c>
      <c r="C182" s="21">
        <v>400</v>
      </c>
      <c r="D182" s="4" t="s">
        <v>66</v>
      </c>
      <c r="E182" s="4" t="s">
        <v>23</v>
      </c>
      <c r="F182" s="8">
        <f>Ведомственная!G358</f>
        <v>386.7</v>
      </c>
      <c r="G182" s="8">
        <f>Ведомственная!H358</f>
        <v>26574.7</v>
      </c>
      <c r="H182" s="8">
        <f>Ведомственная!I358</f>
        <v>0</v>
      </c>
    </row>
    <row r="183" spans="1:8" ht="31.5" x14ac:dyDescent="0.25">
      <c r="A183" s="52" t="s">
        <v>106</v>
      </c>
      <c r="B183" s="21" t="s">
        <v>340</v>
      </c>
      <c r="C183" s="21">
        <v>400</v>
      </c>
      <c r="D183" s="4" t="s">
        <v>66</v>
      </c>
      <c r="E183" s="4" t="s">
        <v>66</v>
      </c>
      <c r="F183" s="8">
        <f>Ведомственная!G517</f>
        <v>5234.3</v>
      </c>
      <c r="G183" s="8">
        <f>Ведомственная!H517</f>
        <v>0</v>
      </c>
      <c r="H183" s="8">
        <f>Ведомственная!I517</f>
        <v>0</v>
      </c>
    </row>
    <row r="184" spans="1:8" ht="47.25" x14ac:dyDescent="0.25">
      <c r="A184" s="52" t="s">
        <v>743</v>
      </c>
      <c r="B184" s="21" t="s">
        <v>341</v>
      </c>
      <c r="C184" s="21"/>
      <c r="D184" s="4"/>
      <c r="E184" s="4"/>
      <c r="F184" s="8">
        <f>F185</f>
        <v>20994.6</v>
      </c>
      <c r="G184" s="8">
        <f t="shared" ref="G184:H184" si="92">G185</f>
        <v>86886.1</v>
      </c>
      <c r="H184" s="8">
        <f t="shared" si="92"/>
        <v>0</v>
      </c>
    </row>
    <row r="185" spans="1:8" ht="31.5" x14ac:dyDescent="0.25">
      <c r="A185" s="52" t="s">
        <v>337</v>
      </c>
      <c r="B185" s="21" t="s">
        <v>342</v>
      </c>
      <c r="C185" s="21"/>
      <c r="D185" s="4"/>
      <c r="E185" s="4"/>
      <c r="F185" s="8">
        <f>SUM(F186:F188)</f>
        <v>20994.6</v>
      </c>
      <c r="G185" s="8">
        <f t="shared" ref="G185:H185" si="93">SUM(G186:G188)</f>
        <v>86886.1</v>
      </c>
      <c r="H185" s="8">
        <f t="shared" si="93"/>
        <v>0</v>
      </c>
    </row>
    <row r="186" spans="1:8" ht="31.5" x14ac:dyDescent="0.25">
      <c r="A186" s="52" t="s">
        <v>106</v>
      </c>
      <c r="B186" s="21" t="s">
        <v>342</v>
      </c>
      <c r="C186" s="21">
        <v>400</v>
      </c>
      <c r="D186" s="4" t="s">
        <v>10</v>
      </c>
      <c r="E186" s="4" t="s">
        <v>12</v>
      </c>
      <c r="F186" s="8">
        <f>Ведомственная!G188</f>
        <v>2609.6999999999998</v>
      </c>
      <c r="G186" s="8">
        <f>Ведомственная!H188</f>
        <v>0</v>
      </c>
      <c r="H186" s="8">
        <f>Ведомственная!I188</f>
        <v>0</v>
      </c>
    </row>
    <row r="187" spans="1:8" ht="31.5" x14ac:dyDescent="0.25">
      <c r="A187" s="52" t="s">
        <v>106</v>
      </c>
      <c r="B187" s="21" t="s">
        <v>342</v>
      </c>
      <c r="C187" s="21">
        <v>400</v>
      </c>
      <c r="D187" s="4" t="s">
        <v>10</v>
      </c>
      <c r="E187" s="4" t="s">
        <v>69</v>
      </c>
      <c r="F187" s="8">
        <f>Ведомственная!G216</f>
        <v>7474.9</v>
      </c>
      <c r="G187" s="8">
        <f>Ведомственная!H216</f>
        <v>86886.1</v>
      </c>
      <c r="H187" s="8">
        <f>Ведомственная!I216</f>
        <v>0</v>
      </c>
    </row>
    <row r="188" spans="1:8" ht="31.5" x14ac:dyDescent="0.25">
      <c r="A188" s="52" t="s">
        <v>106</v>
      </c>
      <c r="B188" s="21" t="s">
        <v>342</v>
      </c>
      <c r="C188" s="21">
        <v>400</v>
      </c>
      <c r="D188" s="4" t="s">
        <v>66</v>
      </c>
      <c r="E188" s="4" t="s">
        <v>27</v>
      </c>
      <c r="F188" s="8">
        <f>Ведомственная!G398</f>
        <v>10910</v>
      </c>
      <c r="G188" s="8">
        <f>Ведомственная!H398</f>
        <v>0</v>
      </c>
      <c r="H188" s="8">
        <f>Ведомственная!I398</f>
        <v>0</v>
      </c>
    </row>
    <row r="189" spans="1:8" x14ac:dyDescent="0.25">
      <c r="A189" s="52" t="s">
        <v>343</v>
      </c>
      <c r="B189" s="21" t="s">
        <v>344</v>
      </c>
      <c r="C189" s="21"/>
      <c r="D189" s="4"/>
      <c r="E189" s="4"/>
      <c r="F189" s="8">
        <f>F190</f>
        <v>5762</v>
      </c>
      <c r="G189" s="8">
        <f t="shared" ref="G189:H189" si="94">G190</f>
        <v>0</v>
      </c>
      <c r="H189" s="8">
        <f t="shared" si="94"/>
        <v>0</v>
      </c>
    </row>
    <row r="190" spans="1:8" ht="31.5" x14ac:dyDescent="0.25">
      <c r="A190" s="52" t="s">
        <v>337</v>
      </c>
      <c r="B190" s="21" t="s">
        <v>345</v>
      </c>
      <c r="C190" s="21"/>
      <c r="D190" s="4"/>
      <c r="E190" s="4"/>
      <c r="F190" s="8">
        <f>SUM(F191:F191)</f>
        <v>5762</v>
      </c>
      <c r="G190" s="8">
        <f>SUM(G191:G191)</f>
        <v>0</v>
      </c>
      <c r="H190" s="8">
        <f>SUM(H191:H191)</f>
        <v>0</v>
      </c>
    </row>
    <row r="191" spans="1:8" ht="31.5" x14ac:dyDescent="0.25">
      <c r="A191" s="52" t="s">
        <v>106</v>
      </c>
      <c r="B191" s="21" t="s">
        <v>345</v>
      </c>
      <c r="C191" s="21">
        <v>400</v>
      </c>
      <c r="D191" s="4" t="s">
        <v>66</v>
      </c>
      <c r="E191" s="4" t="s">
        <v>23</v>
      </c>
      <c r="F191" s="8">
        <f>Ведомственная!G361</f>
        <v>5762</v>
      </c>
      <c r="G191" s="8">
        <f>Ведомственная!H361</f>
        <v>0</v>
      </c>
      <c r="H191" s="8">
        <f>Ведомственная!I361</f>
        <v>0</v>
      </c>
    </row>
    <row r="192" spans="1:8" ht="63" x14ac:dyDescent="0.25">
      <c r="A192" s="52" t="s">
        <v>346</v>
      </c>
      <c r="B192" s="21" t="s">
        <v>347</v>
      </c>
      <c r="C192" s="21"/>
      <c r="D192" s="4"/>
      <c r="E192" s="4"/>
      <c r="F192" s="8">
        <f>F193</f>
        <v>22720.6</v>
      </c>
      <c r="G192" s="8">
        <f t="shared" ref="G192:H193" si="95">G193</f>
        <v>57550</v>
      </c>
      <c r="H192" s="8">
        <f t="shared" si="95"/>
        <v>57550</v>
      </c>
    </row>
    <row r="193" spans="1:8" x14ac:dyDescent="0.25">
      <c r="A193" s="2" t="s">
        <v>246</v>
      </c>
      <c r="B193" s="21" t="s">
        <v>348</v>
      </c>
      <c r="C193" s="21"/>
      <c r="D193" s="4"/>
      <c r="E193" s="4"/>
      <c r="F193" s="8">
        <f>F194</f>
        <v>22720.6</v>
      </c>
      <c r="G193" s="8">
        <f t="shared" si="95"/>
        <v>57550</v>
      </c>
      <c r="H193" s="8">
        <f t="shared" si="95"/>
        <v>57550</v>
      </c>
    </row>
    <row r="194" spans="1:8" ht="31.5" x14ac:dyDescent="0.25">
      <c r="A194" s="23" t="s">
        <v>25</v>
      </c>
      <c r="B194" s="21" t="s">
        <v>348</v>
      </c>
      <c r="C194" s="21">
        <v>200</v>
      </c>
      <c r="D194" s="4" t="s">
        <v>12</v>
      </c>
      <c r="E194" s="4" t="s">
        <v>20</v>
      </c>
      <c r="F194" s="8">
        <f>Ведомственная!G574</f>
        <v>22720.6</v>
      </c>
      <c r="G194" s="8">
        <f>Ведомственная!H574</f>
        <v>57550</v>
      </c>
      <c r="H194" s="8">
        <f>Ведомственная!I574</f>
        <v>57550</v>
      </c>
    </row>
    <row r="195" spans="1:8" ht="47.25" x14ac:dyDescent="0.25">
      <c r="A195" s="54" t="s">
        <v>736</v>
      </c>
      <c r="B195" s="55" t="s">
        <v>171</v>
      </c>
      <c r="C195" s="55"/>
      <c r="D195" s="59"/>
      <c r="E195" s="59"/>
      <c r="F195" s="57">
        <f>F196</f>
        <v>1808.8</v>
      </c>
      <c r="G195" s="57">
        <f t="shared" ref="G195:H195" si="96">G196</f>
        <v>1000</v>
      </c>
      <c r="H195" s="57">
        <f t="shared" si="96"/>
        <v>1000</v>
      </c>
    </row>
    <row r="196" spans="1:8" x14ac:dyDescent="0.25">
      <c r="A196" s="176" t="s">
        <v>178</v>
      </c>
      <c r="B196" s="21" t="s">
        <v>205</v>
      </c>
      <c r="C196" s="177"/>
      <c r="D196" s="4"/>
      <c r="E196" s="4"/>
      <c r="F196" s="8">
        <f>F197</f>
        <v>1808.8</v>
      </c>
      <c r="G196" s="8">
        <f t="shared" ref="G196:H196" si="97">G197</f>
        <v>1000</v>
      </c>
      <c r="H196" s="8">
        <f t="shared" si="97"/>
        <v>1000</v>
      </c>
    </row>
    <row r="197" spans="1:8" ht="47.25" x14ac:dyDescent="0.25">
      <c r="A197" s="176" t="s">
        <v>306</v>
      </c>
      <c r="B197" s="21" t="s">
        <v>202</v>
      </c>
      <c r="C197" s="177"/>
      <c r="D197" s="4"/>
      <c r="E197" s="4"/>
      <c r="F197" s="8">
        <f>F198</f>
        <v>1808.8</v>
      </c>
      <c r="G197" s="8">
        <f t="shared" ref="G197:H197" si="98">G198</f>
        <v>1000</v>
      </c>
      <c r="H197" s="8">
        <f t="shared" si="98"/>
        <v>1000</v>
      </c>
    </row>
    <row r="198" spans="1:8" ht="37.5" customHeight="1" x14ac:dyDescent="0.25">
      <c r="A198" s="176" t="s">
        <v>361</v>
      </c>
      <c r="B198" s="21" t="s">
        <v>204</v>
      </c>
      <c r="C198" s="177"/>
      <c r="D198" s="4"/>
      <c r="E198" s="4"/>
      <c r="F198" s="8">
        <f>F199</f>
        <v>1808.8</v>
      </c>
      <c r="G198" s="8">
        <f t="shared" ref="G198:H198" si="99">G199</f>
        <v>1000</v>
      </c>
      <c r="H198" s="8">
        <f t="shared" si="99"/>
        <v>1000</v>
      </c>
    </row>
    <row r="199" spans="1:8" ht="31.5" x14ac:dyDescent="0.25">
      <c r="A199" s="23" t="s">
        <v>96</v>
      </c>
      <c r="B199" s="21" t="s">
        <v>204</v>
      </c>
      <c r="C199" s="177" t="s">
        <v>54</v>
      </c>
      <c r="D199" s="4" t="s">
        <v>10</v>
      </c>
      <c r="E199" s="4" t="s">
        <v>15</v>
      </c>
      <c r="F199" s="8">
        <f>Ведомственная!G314</f>
        <v>1808.8</v>
      </c>
      <c r="G199" s="8">
        <f>Ведомственная!H314</f>
        <v>1000</v>
      </c>
      <c r="H199" s="8">
        <f>Ведомственная!I314</f>
        <v>1000</v>
      </c>
    </row>
    <row r="200" spans="1:8" ht="31.5" x14ac:dyDescent="0.25">
      <c r="A200" s="54" t="s">
        <v>749</v>
      </c>
      <c r="B200" s="55" t="s">
        <v>166</v>
      </c>
      <c r="C200" s="55"/>
      <c r="D200" s="59"/>
      <c r="E200" s="59"/>
      <c r="F200" s="57">
        <f>F201</f>
        <v>200</v>
      </c>
      <c r="G200" s="57">
        <f t="shared" ref="G200:G201" si="100">G201</f>
        <v>200</v>
      </c>
      <c r="H200" s="57">
        <f t="shared" ref="H200:H201" si="101">H201</f>
        <v>200</v>
      </c>
    </row>
    <row r="201" spans="1:8" x14ac:dyDescent="0.25">
      <c r="A201" s="176" t="s">
        <v>178</v>
      </c>
      <c r="B201" s="21" t="s">
        <v>206</v>
      </c>
      <c r="C201" s="21"/>
      <c r="D201" s="4"/>
      <c r="E201" s="4"/>
      <c r="F201" s="8">
        <f>F202</f>
        <v>200</v>
      </c>
      <c r="G201" s="8">
        <f t="shared" si="100"/>
        <v>200</v>
      </c>
      <c r="H201" s="8">
        <f t="shared" si="101"/>
        <v>200</v>
      </c>
    </row>
    <row r="202" spans="1:8" ht="47.25" x14ac:dyDescent="0.25">
      <c r="A202" s="2" t="s">
        <v>301</v>
      </c>
      <c r="B202" s="21" t="s">
        <v>207</v>
      </c>
      <c r="C202" s="21"/>
      <c r="D202" s="4"/>
      <c r="E202" s="4"/>
      <c r="F202" s="8">
        <f>F203</f>
        <v>200</v>
      </c>
      <c r="G202" s="8">
        <f t="shared" ref="G202:H202" si="102">G203</f>
        <v>200</v>
      </c>
      <c r="H202" s="8">
        <f t="shared" si="102"/>
        <v>200</v>
      </c>
    </row>
    <row r="203" spans="1:8" x14ac:dyDescent="0.25">
      <c r="A203" s="176" t="s">
        <v>21</v>
      </c>
      <c r="B203" s="21" t="s">
        <v>302</v>
      </c>
      <c r="C203" s="21"/>
      <c r="D203" s="4"/>
      <c r="E203" s="4"/>
      <c r="F203" s="8">
        <f>F204</f>
        <v>200</v>
      </c>
      <c r="G203" s="8">
        <f t="shared" ref="G203:H203" si="103">G204</f>
        <v>200</v>
      </c>
      <c r="H203" s="8">
        <f t="shared" si="103"/>
        <v>200</v>
      </c>
    </row>
    <row r="204" spans="1:8" ht="31.5" x14ac:dyDescent="0.25">
      <c r="A204" s="23" t="s">
        <v>25</v>
      </c>
      <c r="B204" s="21" t="s">
        <v>302</v>
      </c>
      <c r="C204" s="21">
        <v>200</v>
      </c>
      <c r="D204" s="4" t="s">
        <v>10</v>
      </c>
      <c r="E204" s="4" t="s">
        <v>15</v>
      </c>
      <c r="F204" s="8">
        <f>Ведомственная!G319</f>
        <v>200</v>
      </c>
      <c r="G204" s="8">
        <f>Ведомственная!H319</f>
        <v>200</v>
      </c>
      <c r="H204" s="8">
        <f>Ведомственная!I319</f>
        <v>200</v>
      </c>
    </row>
    <row r="205" spans="1:8" ht="31.5" x14ac:dyDescent="0.25">
      <c r="A205" s="54" t="s">
        <v>120</v>
      </c>
      <c r="B205" s="58" t="s">
        <v>167</v>
      </c>
      <c r="C205" s="55"/>
      <c r="D205" s="59"/>
      <c r="E205" s="59"/>
      <c r="F205" s="57">
        <f>F206</f>
        <v>5950</v>
      </c>
      <c r="G205" s="57">
        <f t="shared" ref="G205:H205" si="104">G206</f>
        <v>5750</v>
      </c>
      <c r="H205" s="57">
        <f t="shared" si="104"/>
        <v>5750</v>
      </c>
    </row>
    <row r="206" spans="1:8" x14ac:dyDescent="0.25">
      <c r="A206" s="176" t="s">
        <v>178</v>
      </c>
      <c r="B206" s="177" t="s">
        <v>208</v>
      </c>
      <c r="C206" s="21"/>
      <c r="D206" s="4"/>
      <c r="E206" s="4"/>
      <c r="F206" s="8">
        <f>F207+F210</f>
        <v>5950</v>
      </c>
      <c r="G206" s="8">
        <f t="shared" ref="G206:H206" si="105">G207+G210</f>
        <v>5750</v>
      </c>
      <c r="H206" s="8">
        <f t="shared" si="105"/>
        <v>5750</v>
      </c>
    </row>
    <row r="207" spans="1:8" ht="47.25" x14ac:dyDescent="0.25">
      <c r="A207" s="176" t="s">
        <v>241</v>
      </c>
      <c r="B207" s="177" t="s">
        <v>209</v>
      </c>
      <c r="C207" s="21"/>
      <c r="D207" s="4"/>
      <c r="E207" s="4"/>
      <c r="F207" s="8">
        <f>F208</f>
        <v>5000</v>
      </c>
      <c r="G207" s="8">
        <f t="shared" ref="G207:H207" si="106">G208</f>
        <v>5000</v>
      </c>
      <c r="H207" s="8">
        <f t="shared" si="106"/>
        <v>5000</v>
      </c>
    </row>
    <row r="208" spans="1:8" ht="47.25" x14ac:dyDescent="0.25">
      <c r="A208" s="176" t="s">
        <v>137</v>
      </c>
      <c r="B208" s="177" t="s">
        <v>210</v>
      </c>
      <c r="C208" s="177"/>
      <c r="D208" s="4"/>
      <c r="E208" s="4"/>
      <c r="F208" s="8">
        <f>F209</f>
        <v>5000</v>
      </c>
      <c r="G208" s="8">
        <f t="shared" ref="G208:H208" si="107">G209</f>
        <v>5000</v>
      </c>
      <c r="H208" s="8">
        <f t="shared" si="107"/>
        <v>5000</v>
      </c>
    </row>
    <row r="209" spans="1:8" ht="31.5" x14ac:dyDescent="0.25">
      <c r="A209" s="176" t="s">
        <v>96</v>
      </c>
      <c r="B209" s="177" t="s">
        <v>210</v>
      </c>
      <c r="C209" s="177" t="s">
        <v>54</v>
      </c>
      <c r="D209" s="4" t="s">
        <v>10</v>
      </c>
      <c r="E209" s="4" t="s">
        <v>15</v>
      </c>
      <c r="F209" s="8">
        <f>SUM(Ведомственная!G324)</f>
        <v>5000</v>
      </c>
      <c r="G209" s="8">
        <f>SUM(Ведомственная!H324)</f>
        <v>5000</v>
      </c>
      <c r="H209" s="8">
        <f>SUM(Ведомственная!I324)</f>
        <v>5000</v>
      </c>
    </row>
    <row r="210" spans="1:8" ht="31.5" x14ac:dyDescent="0.25">
      <c r="A210" s="176" t="s">
        <v>242</v>
      </c>
      <c r="B210" s="177" t="s">
        <v>211</v>
      </c>
      <c r="C210" s="177"/>
      <c r="D210" s="4"/>
      <c r="E210" s="4"/>
      <c r="F210" s="8">
        <f>F211</f>
        <v>950</v>
      </c>
      <c r="G210" s="8">
        <f t="shared" ref="G210:H210" si="108">G211</f>
        <v>750</v>
      </c>
      <c r="H210" s="8">
        <f t="shared" si="108"/>
        <v>750</v>
      </c>
    </row>
    <row r="211" spans="1:8" ht="47.25" x14ac:dyDescent="0.25">
      <c r="A211" s="176" t="s">
        <v>137</v>
      </c>
      <c r="B211" s="177" t="s">
        <v>212</v>
      </c>
      <c r="C211" s="177"/>
      <c r="D211" s="4"/>
      <c r="E211" s="4"/>
      <c r="F211" s="8">
        <f>F212</f>
        <v>950</v>
      </c>
      <c r="G211" s="8">
        <f t="shared" ref="G211:H211" si="109">G212</f>
        <v>750</v>
      </c>
      <c r="H211" s="8">
        <f t="shared" si="109"/>
        <v>750</v>
      </c>
    </row>
    <row r="212" spans="1:8" ht="31.5" x14ac:dyDescent="0.25">
      <c r="A212" s="176" t="s">
        <v>96</v>
      </c>
      <c r="B212" s="177" t="s">
        <v>212</v>
      </c>
      <c r="C212" s="177" t="s">
        <v>54</v>
      </c>
      <c r="D212" s="4" t="s">
        <v>10</v>
      </c>
      <c r="E212" s="4" t="s">
        <v>15</v>
      </c>
      <c r="F212" s="8">
        <f>Ведомственная!G327</f>
        <v>950</v>
      </c>
      <c r="G212" s="8">
        <f>Ведомственная!H327</f>
        <v>750</v>
      </c>
      <c r="H212" s="8">
        <f>Ведомственная!I327</f>
        <v>750</v>
      </c>
    </row>
    <row r="213" spans="1:8" ht="47.25" x14ac:dyDescent="0.25">
      <c r="A213" s="54" t="s">
        <v>119</v>
      </c>
      <c r="B213" s="55" t="s">
        <v>163</v>
      </c>
      <c r="C213" s="55"/>
      <c r="D213" s="59"/>
      <c r="E213" s="59"/>
      <c r="F213" s="57">
        <f>F214</f>
        <v>8828.4</v>
      </c>
      <c r="G213" s="57">
        <f t="shared" ref="G213:H213" si="110">G214</f>
        <v>8828.4</v>
      </c>
      <c r="H213" s="57">
        <f t="shared" si="110"/>
        <v>8828.4</v>
      </c>
    </row>
    <row r="214" spans="1:8" x14ac:dyDescent="0.25">
      <c r="A214" s="176" t="s">
        <v>178</v>
      </c>
      <c r="B214" s="21" t="s">
        <v>194</v>
      </c>
      <c r="C214" s="21"/>
      <c r="D214" s="4"/>
      <c r="E214" s="4"/>
      <c r="F214" s="8">
        <f>F215+F218</f>
        <v>8828.4</v>
      </c>
      <c r="G214" s="8">
        <f t="shared" ref="G214:H214" si="111">G215+G218</f>
        <v>8828.4</v>
      </c>
      <c r="H214" s="8">
        <f t="shared" si="111"/>
        <v>8828.4</v>
      </c>
    </row>
    <row r="215" spans="1:8" ht="31.5" x14ac:dyDescent="0.25">
      <c r="A215" s="176" t="s">
        <v>253</v>
      </c>
      <c r="B215" s="21" t="s">
        <v>196</v>
      </c>
      <c r="C215" s="21"/>
      <c r="D215" s="4"/>
      <c r="E215" s="4"/>
      <c r="F215" s="8">
        <f>F216</f>
        <v>8592</v>
      </c>
      <c r="G215" s="8">
        <f t="shared" ref="G215:H215" si="112">G216</f>
        <v>8592</v>
      </c>
      <c r="H215" s="8">
        <f t="shared" si="112"/>
        <v>8592</v>
      </c>
    </row>
    <row r="216" spans="1:8" x14ac:dyDescent="0.25">
      <c r="A216" s="176" t="s">
        <v>262</v>
      </c>
      <c r="B216" s="21" t="s">
        <v>263</v>
      </c>
      <c r="C216" s="21"/>
      <c r="D216" s="4"/>
      <c r="E216" s="4"/>
      <c r="F216" s="8">
        <f>F217</f>
        <v>8592</v>
      </c>
      <c r="G216" s="8">
        <f t="shared" ref="G216:H216" si="113">G217</f>
        <v>8592</v>
      </c>
      <c r="H216" s="8">
        <f t="shared" si="113"/>
        <v>8592</v>
      </c>
    </row>
    <row r="217" spans="1:8" ht="31.5" x14ac:dyDescent="0.25">
      <c r="A217" s="176" t="s">
        <v>96</v>
      </c>
      <c r="B217" s="21" t="s">
        <v>263</v>
      </c>
      <c r="C217" s="21">
        <v>600</v>
      </c>
      <c r="D217" s="4" t="s">
        <v>20</v>
      </c>
      <c r="E217" s="4" t="s">
        <v>39</v>
      </c>
      <c r="F217" s="8">
        <f>SUM(Ведомственная!G117)</f>
        <v>8592</v>
      </c>
      <c r="G217" s="8">
        <f>SUM(Ведомственная!H117)</f>
        <v>8592</v>
      </c>
      <c r="H217" s="8">
        <f>SUM(Ведомственная!I117)</f>
        <v>8592</v>
      </c>
    </row>
    <row r="218" spans="1:8" ht="31.5" x14ac:dyDescent="0.25">
      <c r="A218" s="176" t="s">
        <v>254</v>
      </c>
      <c r="B218" s="21" t="s">
        <v>197</v>
      </c>
      <c r="C218" s="21"/>
      <c r="D218" s="4"/>
      <c r="E218" s="4"/>
      <c r="F218" s="8">
        <f>F219</f>
        <v>236.4</v>
      </c>
      <c r="G218" s="8">
        <f t="shared" ref="G218:H218" si="114">G219</f>
        <v>236.4</v>
      </c>
      <c r="H218" s="8">
        <f t="shared" si="114"/>
        <v>236.4</v>
      </c>
    </row>
    <row r="219" spans="1:8" ht="63" x14ac:dyDescent="0.25">
      <c r="A219" s="176" t="s">
        <v>356</v>
      </c>
      <c r="B219" s="21" t="s">
        <v>255</v>
      </c>
      <c r="C219" s="21"/>
      <c r="D219" s="4"/>
      <c r="E219" s="4"/>
      <c r="F219" s="8">
        <f>F220</f>
        <v>236.4</v>
      </c>
      <c r="G219" s="8">
        <f t="shared" ref="G219:H219" si="115">G220</f>
        <v>236.4</v>
      </c>
      <c r="H219" s="8">
        <f t="shared" si="115"/>
        <v>236.4</v>
      </c>
    </row>
    <row r="220" spans="1:8" ht="31.5" x14ac:dyDescent="0.25">
      <c r="A220" s="176" t="s">
        <v>96</v>
      </c>
      <c r="B220" s="21" t="s">
        <v>255</v>
      </c>
      <c r="C220" s="21">
        <v>600</v>
      </c>
      <c r="D220" s="4" t="s">
        <v>20</v>
      </c>
      <c r="E220" s="4" t="s">
        <v>39</v>
      </c>
      <c r="F220" s="8">
        <f>Ведомственная!G120</f>
        <v>236.4</v>
      </c>
      <c r="G220" s="8">
        <f>Ведомственная!H120</f>
        <v>236.4</v>
      </c>
      <c r="H220" s="8">
        <f>Ведомственная!I120</f>
        <v>236.4</v>
      </c>
    </row>
    <row r="221" spans="1:8" x14ac:dyDescent="0.25">
      <c r="A221" s="54" t="s">
        <v>275</v>
      </c>
      <c r="B221" s="55" t="s">
        <v>274</v>
      </c>
      <c r="C221" s="55"/>
      <c r="D221" s="59"/>
      <c r="E221" s="59"/>
      <c r="F221" s="57">
        <f>F222+F226</f>
        <v>36149.199999999997</v>
      </c>
      <c r="G221" s="57">
        <f t="shared" ref="G221:H221" si="116">G222+G226</f>
        <v>30149.200000000001</v>
      </c>
      <c r="H221" s="57">
        <f t="shared" si="116"/>
        <v>30149.200000000001</v>
      </c>
    </row>
    <row r="222" spans="1:8" ht="31.5" x14ac:dyDescent="0.25">
      <c r="A222" s="22" t="s">
        <v>177</v>
      </c>
      <c r="B222" s="21" t="s">
        <v>578</v>
      </c>
      <c r="C222" s="21"/>
      <c r="D222" s="4"/>
      <c r="E222" s="4"/>
      <c r="F222" s="8">
        <f>F223</f>
        <v>6000</v>
      </c>
      <c r="G222" s="8">
        <f t="shared" ref="G222" si="117">G223</f>
        <v>0</v>
      </c>
      <c r="H222" s="8">
        <f t="shared" ref="H222" si="118">H223</f>
        <v>0</v>
      </c>
    </row>
    <row r="223" spans="1:8" ht="31.5" x14ac:dyDescent="0.25">
      <c r="A223" s="176" t="s">
        <v>579</v>
      </c>
      <c r="B223" s="21" t="s">
        <v>740</v>
      </c>
      <c r="C223" s="21"/>
      <c r="D223" s="4"/>
      <c r="E223" s="4"/>
      <c r="F223" s="8">
        <f>F224</f>
        <v>6000</v>
      </c>
      <c r="G223" s="8">
        <f t="shared" ref="G223:H223" si="119">G224</f>
        <v>0</v>
      </c>
      <c r="H223" s="8">
        <f t="shared" si="119"/>
        <v>0</v>
      </c>
    </row>
    <row r="224" spans="1:8" ht="31.5" x14ac:dyDescent="0.25">
      <c r="A224" s="176" t="s">
        <v>761</v>
      </c>
      <c r="B224" s="21" t="s">
        <v>758</v>
      </c>
      <c r="C224" s="21"/>
      <c r="D224" s="4"/>
      <c r="E224" s="4"/>
      <c r="F224" s="8">
        <f>F225</f>
        <v>6000</v>
      </c>
      <c r="G224" s="8">
        <f t="shared" ref="G224:H224" si="120">G225</f>
        <v>0</v>
      </c>
      <c r="H224" s="8">
        <f t="shared" si="120"/>
        <v>0</v>
      </c>
    </row>
    <row r="225" spans="1:8" ht="31.5" x14ac:dyDescent="0.25">
      <c r="A225" s="23" t="s">
        <v>25</v>
      </c>
      <c r="B225" s="21" t="s">
        <v>758</v>
      </c>
      <c r="C225" s="21">
        <v>200</v>
      </c>
      <c r="D225" s="4" t="s">
        <v>66</v>
      </c>
      <c r="E225" s="4" t="s">
        <v>27</v>
      </c>
      <c r="F225" s="8">
        <f>Ведомственная!G403</f>
        <v>6000</v>
      </c>
      <c r="G225" s="8">
        <f>Ведомственная!H403</f>
        <v>0</v>
      </c>
      <c r="H225" s="8">
        <f>Ведомственная!I403</f>
        <v>0</v>
      </c>
    </row>
    <row r="226" spans="1:8" x14ac:dyDescent="0.25">
      <c r="A226" s="176" t="s">
        <v>178</v>
      </c>
      <c r="B226" s="21" t="s">
        <v>580</v>
      </c>
      <c r="C226" s="21"/>
      <c r="D226" s="4"/>
      <c r="E226" s="4"/>
      <c r="F226" s="8">
        <f>F227</f>
        <v>30149.200000000001</v>
      </c>
      <c r="G226" s="8">
        <f t="shared" ref="G226:H226" si="121">G227</f>
        <v>30149.200000000001</v>
      </c>
      <c r="H226" s="8">
        <f t="shared" si="121"/>
        <v>30149.200000000001</v>
      </c>
    </row>
    <row r="227" spans="1:8" ht="31.5" x14ac:dyDescent="0.25">
      <c r="A227" s="176" t="s">
        <v>581</v>
      </c>
      <c r="B227" s="21" t="s">
        <v>582</v>
      </c>
      <c r="C227" s="21"/>
      <c r="D227" s="4"/>
      <c r="E227" s="4"/>
      <c r="F227" s="8">
        <f>F228</f>
        <v>30149.200000000001</v>
      </c>
      <c r="G227" s="8">
        <f t="shared" ref="G227:H227" si="122">G228</f>
        <v>30149.200000000001</v>
      </c>
      <c r="H227" s="8">
        <f t="shared" si="122"/>
        <v>30149.200000000001</v>
      </c>
    </row>
    <row r="228" spans="1:8" x14ac:dyDescent="0.25">
      <c r="A228" s="22" t="s">
        <v>21</v>
      </c>
      <c r="B228" s="21" t="s">
        <v>583</v>
      </c>
      <c r="C228" s="21"/>
      <c r="D228" s="4"/>
      <c r="E228" s="4"/>
      <c r="F228" s="8">
        <f>F229</f>
        <v>30149.200000000001</v>
      </c>
      <c r="G228" s="8">
        <f t="shared" ref="G228:H228" si="123">G229</f>
        <v>30149.200000000001</v>
      </c>
      <c r="H228" s="8">
        <f t="shared" si="123"/>
        <v>30149.200000000001</v>
      </c>
    </row>
    <row r="229" spans="1:8" ht="31.5" x14ac:dyDescent="0.25">
      <c r="A229" s="23" t="s">
        <v>25</v>
      </c>
      <c r="B229" s="21" t="s">
        <v>583</v>
      </c>
      <c r="C229" s="21">
        <v>200</v>
      </c>
      <c r="D229" s="4" t="s">
        <v>66</v>
      </c>
      <c r="E229" s="4" t="s">
        <v>27</v>
      </c>
      <c r="F229" s="8">
        <f>Ведомственная!G407</f>
        <v>30149.200000000001</v>
      </c>
      <c r="G229" s="8">
        <f>Ведомственная!H407</f>
        <v>30149.200000000001</v>
      </c>
      <c r="H229" s="8">
        <f>Ведомственная!I407</f>
        <v>30149.200000000001</v>
      </c>
    </row>
    <row r="230" spans="1:8" ht="31.5" x14ac:dyDescent="0.25">
      <c r="A230" s="54" t="s">
        <v>277</v>
      </c>
      <c r="B230" s="55" t="s">
        <v>276</v>
      </c>
      <c r="C230" s="55"/>
      <c r="D230" s="59"/>
      <c r="E230" s="59"/>
      <c r="F230" s="57">
        <f>F231+F235</f>
        <v>96755.7</v>
      </c>
      <c r="G230" s="57">
        <f t="shared" ref="G230:H230" si="124">G231+G235</f>
        <v>26560</v>
      </c>
      <c r="H230" s="57">
        <f t="shared" si="124"/>
        <v>90560</v>
      </c>
    </row>
    <row r="231" spans="1:8" x14ac:dyDescent="0.25">
      <c r="A231" s="22" t="s">
        <v>217</v>
      </c>
      <c r="B231" s="21" t="s">
        <v>585</v>
      </c>
      <c r="C231" s="21"/>
      <c r="D231" s="4"/>
      <c r="E231" s="4"/>
      <c r="F231" s="8">
        <f>F232</f>
        <v>1231.3</v>
      </c>
      <c r="G231" s="8">
        <f t="shared" ref="G231" si="125">G232</f>
        <v>0</v>
      </c>
      <c r="H231" s="8">
        <f t="shared" ref="H231" si="126">H232</f>
        <v>0</v>
      </c>
    </row>
    <row r="232" spans="1:8" ht="31.5" x14ac:dyDescent="0.25">
      <c r="A232" s="176" t="s">
        <v>586</v>
      </c>
      <c r="B232" s="21" t="s">
        <v>587</v>
      </c>
      <c r="C232" s="21"/>
      <c r="D232" s="4"/>
      <c r="E232" s="4"/>
      <c r="F232" s="8">
        <f>F233</f>
        <v>1231.3</v>
      </c>
      <c r="G232" s="8">
        <f t="shared" ref="G232:H232" si="127">G233</f>
        <v>0</v>
      </c>
      <c r="H232" s="8">
        <f t="shared" si="127"/>
        <v>0</v>
      </c>
    </row>
    <row r="233" spans="1:8" ht="47.25" x14ac:dyDescent="0.25">
      <c r="A233" s="176" t="s">
        <v>588</v>
      </c>
      <c r="B233" s="21" t="s">
        <v>589</v>
      </c>
      <c r="C233" s="21"/>
      <c r="D233" s="4"/>
      <c r="E233" s="4"/>
      <c r="F233" s="8">
        <f>F234</f>
        <v>1231.3</v>
      </c>
      <c r="G233" s="8">
        <f t="shared" ref="G233:H233" si="128">G234</f>
        <v>0</v>
      </c>
      <c r="H233" s="8">
        <f t="shared" si="128"/>
        <v>0</v>
      </c>
    </row>
    <row r="234" spans="1:8" ht="31.5" x14ac:dyDescent="0.25">
      <c r="A234" s="23" t="s">
        <v>25</v>
      </c>
      <c r="B234" s="21" t="s">
        <v>589</v>
      </c>
      <c r="C234" s="21">
        <v>200</v>
      </c>
      <c r="D234" s="4" t="s">
        <v>66</v>
      </c>
      <c r="E234" s="4" t="s">
        <v>27</v>
      </c>
      <c r="F234" s="8">
        <f>Ведомственная!G412</f>
        <v>1231.3</v>
      </c>
      <c r="G234" s="8">
        <f>Ведомственная!H412</f>
        <v>0</v>
      </c>
      <c r="H234" s="8">
        <f>Ведомственная!I412</f>
        <v>0</v>
      </c>
    </row>
    <row r="235" spans="1:8" x14ac:dyDescent="0.25">
      <c r="A235" s="176" t="s">
        <v>178</v>
      </c>
      <c r="B235" s="21" t="s">
        <v>590</v>
      </c>
      <c r="C235" s="21"/>
      <c r="D235" s="4"/>
      <c r="E235" s="4"/>
      <c r="F235" s="8">
        <f>F236+F241</f>
        <v>95524.4</v>
      </c>
      <c r="G235" s="8">
        <f>G236+G241</f>
        <v>26560</v>
      </c>
      <c r="H235" s="8">
        <f>H236+H241</f>
        <v>90560</v>
      </c>
    </row>
    <row r="236" spans="1:8" ht="31.5" x14ac:dyDescent="0.25">
      <c r="A236" s="176" t="s">
        <v>591</v>
      </c>
      <c r="B236" s="21" t="s">
        <v>592</v>
      </c>
      <c r="C236" s="21"/>
      <c r="D236" s="4"/>
      <c r="E236" s="4"/>
      <c r="F236" s="8">
        <f>F237+F239</f>
        <v>92524.4</v>
      </c>
      <c r="G236" s="8">
        <f>G237+G239</f>
        <v>26560</v>
      </c>
      <c r="H236" s="8">
        <f>H237+H239</f>
        <v>90560</v>
      </c>
    </row>
    <row r="237" spans="1:8" x14ac:dyDescent="0.25">
      <c r="A237" s="22" t="s">
        <v>21</v>
      </c>
      <c r="B237" s="21" t="s">
        <v>593</v>
      </c>
      <c r="C237" s="21"/>
      <c r="D237" s="4"/>
      <c r="E237" s="4"/>
      <c r="F237" s="8">
        <f>F238</f>
        <v>67861.5</v>
      </c>
      <c r="G237" s="8">
        <f t="shared" ref="G237" si="129">G238</f>
        <v>6560</v>
      </c>
      <c r="H237" s="8">
        <f t="shared" ref="H237" si="130">H238</f>
        <v>70560</v>
      </c>
    </row>
    <row r="238" spans="1:8" ht="31.5" x14ac:dyDescent="0.25">
      <c r="A238" s="23" t="s">
        <v>25</v>
      </c>
      <c r="B238" s="21" t="s">
        <v>593</v>
      </c>
      <c r="C238" s="21">
        <v>200</v>
      </c>
      <c r="D238" s="4" t="s">
        <v>66</v>
      </c>
      <c r="E238" s="4" t="s">
        <v>27</v>
      </c>
      <c r="F238" s="8">
        <f>Ведомственная!G416</f>
        <v>67861.5</v>
      </c>
      <c r="G238" s="8">
        <f>Ведомственная!H416</f>
        <v>6560</v>
      </c>
      <c r="H238" s="8">
        <f>Ведомственная!I416</f>
        <v>70560</v>
      </c>
    </row>
    <row r="239" spans="1:8" ht="47.25" x14ac:dyDescent="0.25">
      <c r="A239" s="23" t="s">
        <v>692</v>
      </c>
      <c r="B239" s="21" t="s">
        <v>693</v>
      </c>
      <c r="C239" s="4"/>
      <c r="D239" s="4"/>
      <c r="E239" s="4"/>
      <c r="F239" s="8">
        <f>F240</f>
        <v>24662.9</v>
      </c>
      <c r="G239" s="8">
        <f t="shared" ref="G239:H239" si="131">G240</f>
        <v>20000</v>
      </c>
      <c r="H239" s="8">
        <f t="shared" si="131"/>
        <v>20000</v>
      </c>
    </row>
    <row r="240" spans="1:8" ht="31.5" x14ac:dyDescent="0.25">
      <c r="A240" s="23" t="s">
        <v>25</v>
      </c>
      <c r="B240" s="21" t="s">
        <v>693</v>
      </c>
      <c r="C240" s="4" t="s">
        <v>36</v>
      </c>
      <c r="D240" s="4" t="s">
        <v>10</v>
      </c>
      <c r="E240" s="4" t="s">
        <v>69</v>
      </c>
      <c r="F240" s="8">
        <f>Ведомственная!G221</f>
        <v>24662.9</v>
      </c>
      <c r="G240" s="8">
        <f>Ведомственная!H221</f>
        <v>20000</v>
      </c>
      <c r="H240" s="8">
        <f>Ведомственная!I221</f>
        <v>20000</v>
      </c>
    </row>
    <row r="241" spans="1:8" ht="47.25" x14ac:dyDescent="0.25">
      <c r="A241" s="176" t="s">
        <v>594</v>
      </c>
      <c r="B241" s="21" t="s">
        <v>595</v>
      </c>
      <c r="C241" s="21"/>
      <c r="D241" s="4"/>
      <c r="E241" s="4"/>
      <c r="F241" s="8">
        <f>F242</f>
        <v>3000</v>
      </c>
      <c r="G241" s="8">
        <f t="shared" ref="G241:H242" si="132">G242</f>
        <v>0</v>
      </c>
      <c r="H241" s="8">
        <f t="shared" si="132"/>
        <v>0</v>
      </c>
    </row>
    <row r="242" spans="1:8" x14ac:dyDescent="0.25">
      <c r="A242" s="22" t="s">
        <v>21</v>
      </c>
      <c r="B242" s="21" t="s">
        <v>596</v>
      </c>
      <c r="C242" s="21"/>
      <c r="D242" s="4"/>
      <c r="E242" s="4"/>
      <c r="F242" s="8">
        <f>F243</f>
        <v>3000</v>
      </c>
      <c r="G242" s="8">
        <f t="shared" si="132"/>
        <v>0</v>
      </c>
      <c r="H242" s="8">
        <f t="shared" si="132"/>
        <v>0</v>
      </c>
    </row>
    <row r="243" spans="1:8" ht="31.5" x14ac:dyDescent="0.25">
      <c r="A243" s="23" t="s">
        <v>25</v>
      </c>
      <c r="B243" s="21" t="s">
        <v>596</v>
      </c>
      <c r="C243" s="21">
        <v>200</v>
      </c>
      <c r="D243" s="4" t="s">
        <v>66</v>
      </c>
      <c r="E243" s="4" t="s">
        <v>27</v>
      </c>
      <c r="F243" s="8">
        <f>Ведомственная!G419</f>
        <v>3000</v>
      </c>
      <c r="G243" s="8">
        <f>Ведомственная!H419</f>
        <v>0</v>
      </c>
      <c r="H243" s="8">
        <f>Ведомственная!I419</f>
        <v>0</v>
      </c>
    </row>
    <row r="244" spans="1:8" ht="47.25" x14ac:dyDescent="0.25">
      <c r="A244" s="54" t="s">
        <v>286</v>
      </c>
      <c r="B244" s="55" t="s">
        <v>219</v>
      </c>
      <c r="C244" s="55"/>
      <c r="D244" s="59"/>
      <c r="E244" s="59"/>
      <c r="F244" s="57">
        <f>F245</f>
        <v>35639.4</v>
      </c>
      <c r="G244" s="57">
        <f t="shared" ref="G244:G245" si="133">G245</f>
        <v>7329.4</v>
      </c>
      <c r="H244" s="57">
        <f t="shared" ref="H244:H245" si="134">H245</f>
        <v>30239.4</v>
      </c>
    </row>
    <row r="245" spans="1:8" x14ac:dyDescent="0.25">
      <c r="A245" s="176" t="s">
        <v>178</v>
      </c>
      <c r="B245" s="4" t="s">
        <v>221</v>
      </c>
      <c r="C245" s="4"/>
      <c r="D245" s="4"/>
      <c r="E245" s="4"/>
      <c r="F245" s="8">
        <f>F246</f>
        <v>35639.4</v>
      </c>
      <c r="G245" s="8">
        <f t="shared" si="133"/>
        <v>7329.4</v>
      </c>
      <c r="H245" s="8">
        <f t="shared" si="134"/>
        <v>30239.4</v>
      </c>
    </row>
    <row r="246" spans="1:8" ht="31.5" x14ac:dyDescent="0.25">
      <c r="A246" s="176" t="s">
        <v>260</v>
      </c>
      <c r="B246" s="4" t="s">
        <v>220</v>
      </c>
      <c r="C246" s="4"/>
      <c r="D246" s="4"/>
      <c r="E246" s="4"/>
      <c r="F246" s="8">
        <f>F251+F249+F247</f>
        <v>35639.4</v>
      </c>
      <c r="G246" s="8">
        <f t="shared" ref="G246:H246" si="135">G251+G249+G247</f>
        <v>7329.4</v>
      </c>
      <c r="H246" s="8">
        <f t="shared" si="135"/>
        <v>30239.4</v>
      </c>
    </row>
    <row r="247" spans="1:8" x14ac:dyDescent="0.25">
      <c r="A247" s="176" t="s">
        <v>597</v>
      </c>
      <c r="B247" s="4" t="s">
        <v>598</v>
      </c>
      <c r="C247" s="4"/>
      <c r="D247" s="4"/>
      <c r="E247" s="4"/>
      <c r="F247" s="8">
        <f>F248</f>
        <v>33402.400000000001</v>
      </c>
      <c r="G247" s="8">
        <f t="shared" ref="G247:H247" si="136">G248</f>
        <v>5092.3999999999996</v>
      </c>
      <c r="H247" s="8">
        <f t="shared" si="136"/>
        <v>28002.400000000001</v>
      </c>
    </row>
    <row r="248" spans="1:8" ht="31.5" x14ac:dyDescent="0.25">
      <c r="A248" s="2" t="s">
        <v>25</v>
      </c>
      <c r="B248" s="4" t="s">
        <v>598</v>
      </c>
      <c r="C248" s="4" t="s">
        <v>36</v>
      </c>
      <c r="D248" s="4" t="s">
        <v>66</v>
      </c>
      <c r="E248" s="4" t="s">
        <v>27</v>
      </c>
      <c r="F248" s="8">
        <f>Ведомственная!G424</f>
        <v>33402.400000000001</v>
      </c>
      <c r="G248" s="8">
        <f>Ведомственная!H424</f>
        <v>5092.3999999999996</v>
      </c>
      <c r="H248" s="8">
        <f>Ведомственная!I424</f>
        <v>28002.400000000001</v>
      </c>
    </row>
    <row r="249" spans="1:8" x14ac:dyDescent="0.25">
      <c r="A249" s="176" t="s">
        <v>563</v>
      </c>
      <c r="B249" s="4" t="s">
        <v>562</v>
      </c>
      <c r="C249" s="4"/>
      <c r="D249" s="4"/>
      <c r="E249" s="4"/>
      <c r="F249" s="8">
        <f>F250</f>
        <v>1900</v>
      </c>
      <c r="G249" s="8">
        <f t="shared" ref="G249:H249" si="137">G250</f>
        <v>1900</v>
      </c>
      <c r="H249" s="8">
        <f t="shared" si="137"/>
        <v>1900</v>
      </c>
    </row>
    <row r="250" spans="1:8" ht="31.5" x14ac:dyDescent="0.25">
      <c r="A250" s="2" t="s">
        <v>25</v>
      </c>
      <c r="B250" s="4" t="s">
        <v>562</v>
      </c>
      <c r="C250" s="4" t="s">
        <v>36</v>
      </c>
      <c r="D250" s="4" t="s">
        <v>66</v>
      </c>
      <c r="E250" s="4" t="s">
        <v>23</v>
      </c>
      <c r="F250" s="8">
        <f>Ведомственная!G366</f>
        <v>1900</v>
      </c>
      <c r="G250" s="8">
        <f>Ведомственная!H366</f>
        <v>1900</v>
      </c>
      <c r="H250" s="8">
        <f>Ведомственная!I366</f>
        <v>1900</v>
      </c>
    </row>
    <row r="251" spans="1:8" ht="31.5" x14ac:dyDescent="0.25">
      <c r="A251" s="2" t="s">
        <v>261</v>
      </c>
      <c r="B251" s="4" t="s">
        <v>305</v>
      </c>
      <c r="C251" s="4"/>
      <c r="D251" s="4"/>
      <c r="E251" s="4"/>
      <c r="F251" s="8">
        <f>F252</f>
        <v>337</v>
      </c>
      <c r="G251" s="8">
        <f t="shared" ref="G251:H251" si="138">G252</f>
        <v>337</v>
      </c>
      <c r="H251" s="8">
        <f t="shared" si="138"/>
        <v>337</v>
      </c>
    </row>
    <row r="252" spans="1:8" ht="31.5" x14ac:dyDescent="0.25">
      <c r="A252" s="2" t="s">
        <v>25</v>
      </c>
      <c r="B252" s="4" t="s">
        <v>305</v>
      </c>
      <c r="C252" s="4" t="s">
        <v>36</v>
      </c>
      <c r="D252" s="4" t="s">
        <v>29</v>
      </c>
      <c r="E252" s="4" t="s">
        <v>66</v>
      </c>
      <c r="F252" s="8">
        <f>Ведомственная!G549</f>
        <v>337</v>
      </c>
      <c r="G252" s="8">
        <f>Ведомственная!H549</f>
        <v>337</v>
      </c>
      <c r="H252" s="8">
        <f>Ведомственная!I549</f>
        <v>337</v>
      </c>
    </row>
    <row r="253" spans="1:8" ht="47.25" x14ac:dyDescent="0.25">
      <c r="A253" s="54" t="s">
        <v>279</v>
      </c>
      <c r="B253" s="55" t="s">
        <v>278</v>
      </c>
      <c r="C253" s="55"/>
      <c r="D253" s="59"/>
      <c r="E253" s="59"/>
      <c r="F253" s="57">
        <f>F258+F262+F254</f>
        <v>265951.59999999998</v>
      </c>
      <c r="G253" s="57">
        <f t="shared" ref="G253:H253" si="139">G258+G262+G254</f>
        <v>258191.99999999997</v>
      </c>
      <c r="H253" s="57">
        <f t="shared" si="139"/>
        <v>170819.9</v>
      </c>
    </row>
    <row r="254" spans="1:8" ht="31.5" x14ac:dyDescent="0.25">
      <c r="A254" s="147" t="s">
        <v>177</v>
      </c>
      <c r="B254" s="4" t="s">
        <v>771</v>
      </c>
      <c r="C254" s="99"/>
      <c r="D254" s="4"/>
      <c r="E254" s="4"/>
      <c r="F254" s="8">
        <f>F255</f>
        <v>26558.7</v>
      </c>
      <c r="G254" s="8">
        <f t="shared" ref="G254:H254" si="140">G255</f>
        <v>29704.9</v>
      </c>
      <c r="H254" s="8">
        <f t="shared" si="140"/>
        <v>39688.5</v>
      </c>
    </row>
    <row r="255" spans="1:8" ht="31.5" x14ac:dyDescent="0.25">
      <c r="A255" s="2" t="s">
        <v>772</v>
      </c>
      <c r="B255" s="4" t="s">
        <v>773</v>
      </c>
      <c r="C255" s="99"/>
      <c r="D255" s="4"/>
      <c r="E255" s="4"/>
      <c r="F255" s="8">
        <f>F256</f>
        <v>26558.7</v>
      </c>
      <c r="G255" s="8">
        <f t="shared" ref="G255:H255" si="141">G256</f>
        <v>29704.9</v>
      </c>
      <c r="H255" s="8">
        <f t="shared" si="141"/>
        <v>39688.5</v>
      </c>
    </row>
    <row r="256" spans="1:8" ht="31.5" x14ac:dyDescent="0.25">
      <c r="A256" s="2" t="s">
        <v>770</v>
      </c>
      <c r="B256" s="4" t="s">
        <v>884</v>
      </c>
      <c r="C256" s="99"/>
      <c r="D256" s="4"/>
      <c r="E256" s="4"/>
      <c r="F256" s="8">
        <f>F257</f>
        <v>26558.7</v>
      </c>
      <c r="G256" s="8">
        <f t="shared" ref="G256:H256" si="142">G257</f>
        <v>29704.9</v>
      </c>
      <c r="H256" s="8">
        <f t="shared" si="142"/>
        <v>39688.5</v>
      </c>
    </row>
    <row r="257" spans="1:8" ht="31.5" x14ac:dyDescent="0.25">
      <c r="A257" s="23" t="s">
        <v>25</v>
      </c>
      <c r="B257" s="4" t="s">
        <v>884</v>
      </c>
      <c r="C257" s="4" t="s">
        <v>36</v>
      </c>
      <c r="D257" s="4" t="s">
        <v>66</v>
      </c>
      <c r="E257" s="4" t="s">
        <v>23</v>
      </c>
      <c r="F257" s="8">
        <f>Ведомственная!G371</f>
        <v>26558.7</v>
      </c>
      <c r="G257" s="8">
        <f>Ведомственная!H371</f>
        <v>29704.9</v>
      </c>
      <c r="H257" s="8">
        <f>Ведомственная!I371</f>
        <v>39688.5</v>
      </c>
    </row>
    <row r="258" spans="1:8" x14ac:dyDescent="0.25">
      <c r="A258" s="22" t="s">
        <v>217</v>
      </c>
      <c r="B258" s="21" t="s">
        <v>564</v>
      </c>
      <c r="C258" s="21"/>
      <c r="D258" s="4"/>
      <c r="E258" s="4"/>
      <c r="F258" s="8">
        <f>F259</f>
        <v>25025.5</v>
      </c>
      <c r="G258" s="8">
        <f t="shared" ref="G258:H260" si="143">G259</f>
        <v>8405</v>
      </c>
      <c r="H258" s="8">
        <f t="shared" si="143"/>
        <v>15906.7</v>
      </c>
    </row>
    <row r="259" spans="1:8" ht="31.5" x14ac:dyDescent="0.25">
      <c r="A259" s="176" t="s">
        <v>565</v>
      </c>
      <c r="B259" s="21" t="s">
        <v>566</v>
      </c>
      <c r="C259" s="21"/>
      <c r="D259" s="4"/>
      <c r="E259" s="4"/>
      <c r="F259" s="8">
        <f>F260</f>
        <v>25025.5</v>
      </c>
      <c r="G259" s="8">
        <f t="shared" si="143"/>
        <v>8405</v>
      </c>
      <c r="H259" s="8">
        <f t="shared" si="143"/>
        <v>15906.7</v>
      </c>
    </row>
    <row r="260" spans="1:8" ht="78.75" x14ac:dyDescent="0.25">
      <c r="A260" s="176" t="s">
        <v>567</v>
      </c>
      <c r="B260" s="21" t="s">
        <v>568</v>
      </c>
      <c r="C260" s="21"/>
      <c r="D260" s="4"/>
      <c r="E260" s="4"/>
      <c r="F260" s="8">
        <f>F261</f>
        <v>25025.5</v>
      </c>
      <c r="G260" s="8">
        <f t="shared" si="143"/>
        <v>8405</v>
      </c>
      <c r="H260" s="8">
        <f t="shared" si="143"/>
        <v>15906.7</v>
      </c>
    </row>
    <row r="261" spans="1:8" ht="31.5" x14ac:dyDescent="0.25">
      <c r="A261" s="23" t="s">
        <v>25</v>
      </c>
      <c r="B261" s="21" t="s">
        <v>568</v>
      </c>
      <c r="C261" s="21">
        <v>200</v>
      </c>
      <c r="D261" s="4" t="s">
        <v>66</v>
      </c>
      <c r="E261" s="4" t="s">
        <v>23</v>
      </c>
      <c r="F261" s="8">
        <f>Ведомственная!G375</f>
        <v>25025.5</v>
      </c>
      <c r="G261" s="8">
        <f>Ведомственная!H375</f>
        <v>8405</v>
      </c>
      <c r="H261" s="8">
        <f>Ведомственная!I375</f>
        <v>15906.7</v>
      </c>
    </row>
    <row r="262" spans="1:8" x14ac:dyDescent="0.25">
      <c r="A262" s="176" t="s">
        <v>178</v>
      </c>
      <c r="B262" s="21" t="s">
        <v>569</v>
      </c>
      <c r="C262" s="21"/>
      <c r="D262" s="4"/>
      <c r="E262" s="4"/>
      <c r="F262" s="8">
        <f>F263+F266+F269+F272</f>
        <v>214367.4</v>
      </c>
      <c r="G262" s="8">
        <f t="shared" ref="G262:H262" si="144">G263+G266+G269+G272</f>
        <v>220082.09999999998</v>
      </c>
      <c r="H262" s="8">
        <f t="shared" si="144"/>
        <v>115224.7</v>
      </c>
    </row>
    <row r="263" spans="1:8" ht="31.5" x14ac:dyDescent="0.25">
      <c r="A263" s="176" t="s">
        <v>710</v>
      </c>
      <c r="B263" s="21" t="s">
        <v>570</v>
      </c>
      <c r="C263" s="21"/>
      <c r="D263" s="4"/>
      <c r="E263" s="4"/>
      <c r="F263" s="8">
        <f>F264</f>
        <v>166778.4</v>
      </c>
      <c r="G263" s="8">
        <f t="shared" ref="G263:H264" si="145">G264</f>
        <v>193955.5</v>
      </c>
      <c r="H263" s="8">
        <f t="shared" si="145"/>
        <v>68973.899999999994</v>
      </c>
    </row>
    <row r="264" spans="1:8" x14ac:dyDescent="0.25">
      <c r="A264" s="22" t="s">
        <v>21</v>
      </c>
      <c r="B264" s="21" t="s">
        <v>571</v>
      </c>
      <c r="C264" s="21"/>
      <c r="D264" s="4"/>
      <c r="E264" s="4"/>
      <c r="F264" s="8">
        <f>F265</f>
        <v>166778.4</v>
      </c>
      <c r="G264" s="8">
        <f t="shared" si="145"/>
        <v>193955.5</v>
      </c>
      <c r="H264" s="8">
        <f t="shared" si="145"/>
        <v>68973.899999999994</v>
      </c>
    </row>
    <row r="265" spans="1:8" ht="31.5" x14ac:dyDescent="0.25">
      <c r="A265" s="23" t="s">
        <v>25</v>
      </c>
      <c r="B265" s="21" t="s">
        <v>571</v>
      </c>
      <c r="C265" s="21">
        <v>200</v>
      </c>
      <c r="D265" s="4" t="s">
        <v>66</v>
      </c>
      <c r="E265" s="4" t="s">
        <v>27</v>
      </c>
      <c r="F265" s="8">
        <f>Ведомственная!G429</f>
        <v>166778.4</v>
      </c>
      <c r="G265" s="8">
        <f>Ведомственная!H429</f>
        <v>193955.5</v>
      </c>
      <c r="H265" s="8">
        <f>Ведомственная!I429</f>
        <v>68973.899999999994</v>
      </c>
    </row>
    <row r="266" spans="1:8" ht="31.5" x14ac:dyDescent="0.25">
      <c r="A266" s="176" t="s">
        <v>572</v>
      </c>
      <c r="B266" s="21" t="s">
        <v>573</v>
      </c>
      <c r="C266" s="21"/>
      <c r="D266" s="4"/>
      <c r="E266" s="4"/>
      <c r="F266" s="8">
        <f>F267</f>
        <v>18077.3</v>
      </c>
      <c r="G266" s="8">
        <f t="shared" ref="G266:H267" si="146">G267</f>
        <v>17077.3</v>
      </c>
      <c r="H266" s="8">
        <f t="shared" si="146"/>
        <v>17077.3</v>
      </c>
    </row>
    <row r="267" spans="1:8" x14ac:dyDescent="0.25">
      <c r="A267" s="22" t="s">
        <v>21</v>
      </c>
      <c r="B267" s="21" t="s">
        <v>574</v>
      </c>
      <c r="C267" s="21"/>
      <c r="D267" s="4"/>
      <c r="E267" s="4"/>
      <c r="F267" s="8">
        <f>F268</f>
        <v>18077.3</v>
      </c>
      <c r="G267" s="8">
        <f t="shared" si="146"/>
        <v>17077.3</v>
      </c>
      <c r="H267" s="8">
        <f t="shared" si="146"/>
        <v>17077.3</v>
      </c>
    </row>
    <row r="268" spans="1:8" ht="31.5" x14ac:dyDescent="0.25">
      <c r="A268" s="23" t="s">
        <v>25</v>
      </c>
      <c r="B268" s="21" t="s">
        <v>574</v>
      </c>
      <c r="C268" s="21">
        <v>200</v>
      </c>
      <c r="D268" s="4" t="s">
        <v>66</v>
      </c>
      <c r="E268" s="4" t="s">
        <v>23</v>
      </c>
      <c r="F268" s="8">
        <f>Ведомственная!G379</f>
        <v>18077.3</v>
      </c>
      <c r="G268" s="8">
        <f>Ведомственная!H379</f>
        <v>17077.3</v>
      </c>
      <c r="H268" s="8">
        <f>Ведомственная!I379</f>
        <v>17077.3</v>
      </c>
    </row>
    <row r="269" spans="1:8" ht="31.5" x14ac:dyDescent="0.25">
      <c r="A269" s="23" t="s">
        <v>575</v>
      </c>
      <c r="B269" s="21" t="s">
        <v>576</v>
      </c>
      <c r="C269" s="21"/>
      <c r="D269" s="4"/>
      <c r="E269" s="4"/>
      <c r="F269" s="8">
        <f>F270</f>
        <v>27500</v>
      </c>
      <c r="G269" s="8">
        <f t="shared" ref="G269:H270" si="147">G270</f>
        <v>7375.8</v>
      </c>
      <c r="H269" s="8">
        <f t="shared" si="147"/>
        <v>27500</v>
      </c>
    </row>
    <row r="270" spans="1:8" x14ac:dyDescent="0.25">
      <c r="A270" s="22" t="s">
        <v>21</v>
      </c>
      <c r="B270" s="21" t="s">
        <v>577</v>
      </c>
      <c r="C270" s="21"/>
      <c r="D270" s="4"/>
      <c r="E270" s="4"/>
      <c r="F270" s="8">
        <f>F271</f>
        <v>27500</v>
      </c>
      <c r="G270" s="8">
        <f t="shared" si="147"/>
        <v>7375.8</v>
      </c>
      <c r="H270" s="8">
        <f t="shared" si="147"/>
        <v>27500</v>
      </c>
    </row>
    <row r="271" spans="1:8" ht="31.5" x14ac:dyDescent="0.25">
      <c r="A271" s="23" t="s">
        <v>25</v>
      </c>
      <c r="B271" s="21" t="s">
        <v>577</v>
      </c>
      <c r="C271" s="21">
        <v>200</v>
      </c>
      <c r="D271" s="4" t="s">
        <v>66</v>
      </c>
      <c r="E271" s="4" t="s">
        <v>23</v>
      </c>
      <c r="F271" s="8">
        <f>Ведомственная!G382</f>
        <v>27500</v>
      </c>
      <c r="G271" s="8">
        <f>Ведомственная!H382</f>
        <v>7375.8</v>
      </c>
      <c r="H271" s="8">
        <f>Ведомственная!I382</f>
        <v>27500</v>
      </c>
    </row>
    <row r="272" spans="1:8" ht="31.5" x14ac:dyDescent="0.25">
      <c r="A272" s="23" t="s">
        <v>599</v>
      </c>
      <c r="B272" s="21" t="s">
        <v>600</v>
      </c>
      <c r="C272" s="21"/>
      <c r="D272" s="4"/>
      <c r="E272" s="4"/>
      <c r="F272" s="8">
        <f>F273</f>
        <v>2011.7</v>
      </c>
      <c r="G272" s="8">
        <f t="shared" ref="G272:H272" si="148">G273</f>
        <v>1673.5</v>
      </c>
      <c r="H272" s="8">
        <f t="shared" si="148"/>
        <v>1673.5</v>
      </c>
    </row>
    <row r="273" spans="1:8" x14ac:dyDescent="0.25">
      <c r="A273" s="22" t="s">
        <v>21</v>
      </c>
      <c r="B273" s="21" t="s">
        <v>601</v>
      </c>
      <c r="C273" s="21"/>
      <c r="D273" s="4"/>
      <c r="E273" s="4"/>
      <c r="F273" s="8">
        <f>F275+F274</f>
        <v>2011.7</v>
      </c>
      <c r="G273" s="8">
        <f t="shared" ref="G273:H273" si="149">G275+G274</f>
        <v>1673.5</v>
      </c>
      <c r="H273" s="8">
        <f t="shared" si="149"/>
        <v>1673.5</v>
      </c>
    </row>
    <row r="274" spans="1:8" x14ac:dyDescent="0.25">
      <c r="A274" s="201" t="s">
        <v>25</v>
      </c>
      <c r="B274" s="21" t="s">
        <v>601</v>
      </c>
      <c r="C274" s="21">
        <v>200</v>
      </c>
      <c r="D274" s="4" t="s">
        <v>66</v>
      </c>
      <c r="E274" s="4" t="s">
        <v>23</v>
      </c>
      <c r="F274" s="8">
        <f>Ведомственная!G385</f>
        <v>0</v>
      </c>
      <c r="G274" s="8">
        <f>Ведомственная!H385</f>
        <v>0</v>
      </c>
      <c r="H274" s="8">
        <f>Ведомственная!I385</f>
        <v>0</v>
      </c>
    </row>
    <row r="275" spans="1:8" x14ac:dyDescent="0.25">
      <c r="A275" s="209"/>
      <c r="B275" s="21" t="s">
        <v>601</v>
      </c>
      <c r="C275" s="21">
        <v>200</v>
      </c>
      <c r="D275" s="4" t="s">
        <v>66</v>
      </c>
      <c r="E275" s="4" t="s">
        <v>27</v>
      </c>
      <c r="F275" s="8">
        <f>Ведомственная!G432</f>
        <v>2011.7</v>
      </c>
      <c r="G275" s="8">
        <f>Ведомственная!H432</f>
        <v>1673.5</v>
      </c>
      <c r="H275" s="8">
        <f>Ведомственная!I432</f>
        <v>1673.5</v>
      </c>
    </row>
    <row r="276" spans="1:8" ht="47.25" x14ac:dyDescent="0.25">
      <c r="A276" s="54" t="s">
        <v>281</v>
      </c>
      <c r="B276" s="55" t="s">
        <v>280</v>
      </c>
      <c r="C276" s="55"/>
      <c r="D276" s="59"/>
      <c r="E276" s="59"/>
      <c r="F276" s="57">
        <f>F277+F289</f>
        <v>905210.6</v>
      </c>
      <c r="G276" s="57">
        <f>G277+G289</f>
        <v>687342.1</v>
      </c>
      <c r="H276" s="57">
        <f>H277+H289</f>
        <v>731806.3</v>
      </c>
    </row>
    <row r="277" spans="1:8" x14ac:dyDescent="0.25">
      <c r="A277" s="22" t="s">
        <v>217</v>
      </c>
      <c r="B277" s="21" t="s">
        <v>532</v>
      </c>
      <c r="C277" s="21"/>
      <c r="D277" s="4"/>
      <c r="E277" s="4"/>
      <c r="F277" s="8">
        <f>F278+F284+F281</f>
        <v>494862</v>
      </c>
      <c r="G277" s="8">
        <f>G278+G284+G281</f>
        <v>370285.4</v>
      </c>
      <c r="H277" s="8">
        <f>H278+H284+H281</f>
        <v>370227.4</v>
      </c>
    </row>
    <row r="278" spans="1:8" ht="31.5" x14ac:dyDescent="0.25">
      <c r="A278" s="176" t="s">
        <v>533</v>
      </c>
      <c r="B278" s="21" t="s">
        <v>534</v>
      </c>
      <c r="C278" s="21"/>
      <c r="D278" s="4"/>
      <c r="E278" s="4"/>
      <c r="F278" s="8">
        <f>F279</f>
        <v>54962.6</v>
      </c>
      <c r="G278" s="8">
        <f t="shared" ref="G278:H278" si="150">G279</f>
        <v>67500</v>
      </c>
      <c r="H278" s="8">
        <f t="shared" si="150"/>
        <v>67500</v>
      </c>
    </row>
    <row r="279" spans="1:8" ht="63" x14ac:dyDescent="0.25">
      <c r="A279" s="176" t="s">
        <v>535</v>
      </c>
      <c r="B279" s="21" t="s">
        <v>536</v>
      </c>
      <c r="C279" s="21"/>
      <c r="D279" s="4"/>
      <c r="E279" s="4"/>
      <c r="F279" s="8">
        <f>F280</f>
        <v>54962.6</v>
      </c>
      <c r="G279" s="8">
        <f t="shared" ref="G279:H279" si="151">G280</f>
        <v>67500</v>
      </c>
      <c r="H279" s="8">
        <f t="shared" si="151"/>
        <v>67500</v>
      </c>
    </row>
    <row r="280" spans="1:8" ht="31.5" x14ac:dyDescent="0.25">
      <c r="A280" s="23" t="s">
        <v>25</v>
      </c>
      <c r="B280" s="21" t="s">
        <v>536</v>
      </c>
      <c r="C280" s="21">
        <v>200</v>
      </c>
      <c r="D280" s="4" t="s">
        <v>10</v>
      </c>
      <c r="E280" s="4" t="s">
        <v>12</v>
      </c>
      <c r="F280" s="8">
        <f>Ведомственная!G193</f>
        <v>54962.6</v>
      </c>
      <c r="G280" s="8">
        <f>Ведомственная!H193</f>
        <v>67500</v>
      </c>
      <c r="H280" s="8">
        <f>Ведомственная!I193</f>
        <v>67500</v>
      </c>
    </row>
    <row r="281" spans="1:8" ht="31.5" x14ac:dyDescent="0.25">
      <c r="A281" s="176" t="s">
        <v>550</v>
      </c>
      <c r="B281" s="21" t="s">
        <v>551</v>
      </c>
      <c r="C281" s="21"/>
      <c r="D281" s="4"/>
      <c r="E281" s="4"/>
      <c r="F281" s="8">
        <f>F282</f>
        <v>192754.5</v>
      </c>
      <c r="G281" s="8">
        <f t="shared" ref="G281:H281" si="152">G282</f>
        <v>90587.1</v>
      </c>
      <c r="H281" s="8">
        <f t="shared" si="152"/>
        <v>90529.1</v>
      </c>
    </row>
    <row r="282" spans="1:8" ht="31.5" x14ac:dyDescent="0.25">
      <c r="A282" s="176" t="s">
        <v>552</v>
      </c>
      <c r="B282" s="21" t="s">
        <v>553</v>
      </c>
      <c r="C282" s="21"/>
      <c r="D282" s="4"/>
      <c r="E282" s="4"/>
      <c r="F282" s="8">
        <f>F283</f>
        <v>192754.5</v>
      </c>
      <c r="G282" s="8">
        <f t="shared" ref="G282:H282" si="153">G283</f>
        <v>90587.1</v>
      </c>
      <c r="H282" s="8">
        <f t="shared" si="153"/>
        <v>90529.1</v>
      </c>
    </row>
    <row r="283" spans="1:8" ht="31.5" x14ac:dyDescent="0.25">
      <c r="A283" s="23" t="s">
        <v>25</v>
      </c>
      <c r="B283" s="21" t="s">
        <v>553</v>
      </c>
      <c r="C283" s="21">
        <v>200</v>
      </c>
      <c r="D283" s="4" t="s">
        <v>10</v>
      </c>
      <c r="E283" s="4" t="s">
        <v>69</v>
      </c>
      <c r="F283" s="8">
        <f>Ведомственная!G226</f>
        <v>192754.5</v>
      </c>
      <c r="G283" s="8">
        <f>Ведомственная!H226</f>
        <v>90587.1</v>
      </c>
      <c r="H283" s="8">
        <f>Ведомственная!I226</f>
        <v>90529.1</v>
      </c>
    </row>
    <row r="284" spans="1:8" ht="63" x14ac:dyDescent="0.25">
      <c r="A284" s="176" t="s">
        <v>537</v>
      </c>
      <c r="B284" s="21" t="s">
        <v>538</v>
      </c>
      <c r="C284" s="21"/>
      <c r="D284" s="4"/>
      <c r="E284" s="4"/>
      <c r="F284" s="8">
        <f>F285+F287</f>
        <v>247144.90000000002</v>
      </c>
      <c r="G284" s="8">
        <f t="shared" ref="G284:H284" si="154">G285+G287</f>
        <v>212198.30000000002</v>
      </c>
      <c r="H284" s="8">
        <f t="shared" si="154"/>
        <v>212198.30000000002</v>
      </c>
    </row>
    <row r="285" spans="1:8" ht="63" x14ac:dyDescent="0.25">
      <c r="A285" s="176" t="s">
        <v>539</v>
      </c>
      <c r="B285" s="21" t="s">
        <v>540</v>
      </c>
      <c r="C285" s="21"/>
      <c r="D285" s="4"/>
      <c r="E285" s="4"/>
      <c r="F285" s="8">
        <f>F286</f>
        <v>54278.3</v>
      </c>
      <c r="G285" s="8">
        <f t="shared" ref="G285:H285" si="155">G286</f>
        <v>19331.7</v>
      </c>
      <c r="H285" s="8">
        <f t="shared" si="155"/>
        <v>19331.7</v>
      </c>
    </row>
    <row r="286" spans="1:8" ht="31.5" x14ac:dyDescent="0.25">
      <c r="A286" s="23" t="s">
        <v>25</v>
      </c>
      <c r="B286" s="21" t="s">
        <v>540</v>
      </c>
      <c r="C286" s="21">
        <v>200</v>
      </c>
      <c r="D286" s="4" t="s">
        <v>10</v>
      </c>
      <c r="E286" s="4" t="s">
        <v>12</v>
      </c>
      <c r="F286" s="8">
        <f>Ведомственная!G196</f>
        <v>54278.3</v>
      </c>
      <c r="G286" s="8">
        <f>Ведомственная!H196</f>
        <v>19331.7</v>
      </c>
      <c r="H286" s="8">
        <f>Ведомственная!I196</f>
        <v>19331.7</v>
      </c>
    </row>
    <row r="287" spans="1:8" ht="47.25" x14ac:dyDescent="0.25">
      <c r="A287" s="176" t="s">
        <v>541</v>
      </c>
      <c r="B287" s="21" t="s">
        <v>542</v>
      </c>
      <c r="C287" s="21"/>
      <c r="D287" s="4"/>
      <c r="E287" s="4"/>
      <c r="F287" s="8">
        <f>F288</f>
        <v>192866.6</v>
      </c>
      <c r="G287" s="8">
        <f t="shared" ref="G287:H287" si="156">G288</f>
        <v>192866.6</v>
      </c>
      <c r="H287" s="8">
        <f t="shared" si="156"/>
        <v>192866.6</v>
      </c>
    </row>
    <row r="288" spans="1:8" ht="31.5" x14ac:dyDescent="0.25">
      <c r="A288" s="23" t="s">
        <v>25</v>
      </c>
      <c r="B288" s="21" t="s">
        <v>542</v>
      </c>
      <c r="C288" s="21">
        <v>200</v>
      </c>
      <c r="D288" s="4" t="s">
        <v>10</v>
      </c>
      <c r="E288" s="4" t="s">
        <v>12</v>
      </c>
      <c r="F288" s="8">
        <f>Ведомственная!G198</f>
        <v>192866.6</v>
      </c>
      <c r="G288" s="8">
        <f>Ведомственная!H198</f>
        <v>192866.6</v>
      </c>
      <c r="H288" s="8">
        <f>Ведомственная!I198</f>
        <v>192866.6</v>
      </c>
    </row>
    <row r="289" spans="1:8" x14ac:dyDescent="0.25">
      <c r="A289" s="176" t="s">
        <v>178</v>
      </c>
      <c r="B289" s="21" t="s">
        <v>543</v>
      </c>
      <c r="C289" s="21"/>
      <c r="D289" s="4"/>
      <c r="E289" s="4"/>
      <c r="F289" s="8">
        <f>F290+F297+F302</f>
        <v>410348.6</v>
      </c>
      <c r="G289" s="8">
        <f>G290+G297+G302</f>
        <v>317056.69999999995</v>
      </c>
      <c r="H289" s="8">
        <f>H290+H297+H302</f>
        <v>361578.9</v>
      </c>
    </row>
    <row r="290" spans="1:8" ht="31.5" x14ac:dyDescent="0.25">
      <c r="A290" s="176" t="s">
        <v>544</v>
      </c>
      <c r="B290" s="21" t="s">
        <v>545</v>
      </c>
      <c r="C290" s="21"/>
      <c r="D290" s="4"/>
      <c r="E290" s="4"/>
      <c r="F290" s="8">
        <f>F293+F295+F291</f>
        <v>202895.9</v>
      </c>
      <c r="G290" s="8">
        <f t="shared" ref="G290:H290" si="157">G293+G295+G291</f>
        <v>137107</v>
      </c>
      <c r="H290" s="8">
        <f t="shared" si="157"/>
        <v>177964.4</v>
      </c>
    </row>
    <row r="291" spans="1:8" x14ac:dyDescent="0.25">
      <c r="A291" s="92" t="s">
        <v>21</v>
      </c>
      <c r="B291" s="21" t="s">
        <v>728</v>
      </c>
      <c r="C291" s="21"/>
      <c r="D291" s="4"/>
      <c r="E291" s="4"/>
      <c r="F291" s="8">
        <f>F292</f>
        <v>3250</v>
      </c>
      <c r="G291" s="8">
        <f t="shared" ref="G291:H291" si="158">G292</f>
        <v>3250</v>
      </c>
      <c r="H291" s="8">
        <f t="shared" si="158"/>
        <v>3250</v>
      </c>
    </row>
    <row r="292" spans="1:8" ht="31.5" x14ac:dyDescent="0.25">
      <c r="A292" s="93" t="s">
        <v>25</v>
      </c>
      <c r="B292" s="21" t="s">
        <v>728</v>
      </c>
      <c r="C292" s="21">
        <v>200</v>
      </c>
      <c r="D292" s="4" t="s">
        <v>10</v>
      </c>
      <c r="E292" s="4" t="s">
        <v>12</v>
      </c>
      <c r="F292" s="8">
        <f>Ведомственная!G202</f>
        <v>3250</v>
      </c>
      <c r="G292" s="8">
        <f>Ведомственная!H202</f>
        <v>3250</v>
      </c>
      <c r="H292" s="8">
        <f>Ведомственная!I202</f>
        <v>3250</v>
      </c>
    </row>
    <row r="293" spans="1:8" x14ac:dyDescent="0.25">
      <c r="A293" s="176" t="s">
        <v>546</v>
      </c>
      <c r="B293" s="21" t="s">
        <v>547</v>
      </c>
      <c r="C293" s="21"/>
      <c r="D293" s="4"/>
      <c r="E293" s="4"/>
      <c r="F293" s="8">
        <f>F294</f>
        <v>199645.9</v>
      </c>
      <c r="G293" s="8">
        <f t="shared" ref="G293:H293" si="159">G294</f>
        <v>133857</v>
      </c>
      <c r="H293" s="8">
        <f t="shared" si="159"/>
        <v>174714.4</v>
      </c>
    </row>
    <row r="294" spans="1:8" ht="31.5" x14ac:dyDescent="0.25">
      <c r="A294" s="23" t="s">
        <v>25</v>
      </c>
      <c r="B294" s="21" t="s">
        <v>547</v>
      </c>
      <c r="C294" s="21">
        <v>200</v>
      </c>
      <c r="D294" s="4" t="s">
        <v>10</v>
      </c>
      <c r="E294" s="4" t="s">
        <v>69</v>
      </c>
      <c r="F294" s="8">
        <f>Ведомственная!G204</f>
        <v>199645.9</v>
      </c>
      <c r="G294" s="8">
        <f>Ведомственная!H204</f>
        <v>133857</v>
      </c>
      <c r="H294" s="8">
        <f>Ведомственная!I204</f>
        <v>174714.4</v>
      </c>
    </row>
    <row r="295" spans="1:8" hidden="1" x14ac:dyDescent="0.25">
      <c r="A295" s="176" t="s">
        <v>548</v>
      </c>
      <c r="B295" s="21" t="s">
        <v>549</v>
      </c>
      <c r="C295" s="21"/>
      <c r="D295" s="4"/>
      <c r="E295" s="4"/>
      <c r="F295" s="8">
        <f>F296</f>
        <v>0</v>
      </c>
      <c r="G295" s="8">
        <f t="shared" ref="G295:H295" si="160">G296</f>
        <v>0</v>
      </c>
      <c r="H295" s="8">
        <f t="shared" si="160"/>
        <v>0</v>
      </c>
    </row>
    <row r="296" spans="1:8" ht="31.5" hidden="1" x14ac:dyDescent="0.25">
      <c r="A296" s="23" t="s">
        <v>25</v>
      </c>
      <c r="B296" s="21" t="s">
        <v>549</v>
      </c>
      <c r="C296" s="21">
        <v>200</v>
      </c>
      <c r="D296" s="4" t="s">
        <v>10</v>
      </c>
      <c r="E296" s="4" t="s">
        <v>69</v>
      </c>
      <c r="F296" s="8">
        <f>Ведомственная!G206</f>
        <v>0</v>
      </c>
      <c r="G296" s="8">
        <f>Ведомственная!H206</f>
        <v>0</v>
      </c>
      <c r="H296" s="8">
        <f>Ведомственная!I206</f>
        <v>0</v>
      </c>
    </row>
    <row r="297" spans="1:8" ht="31.5" x14ac:dyDescent="0.25">
      <c r="A297" s="176" t="s">
        <v>554</v>
      </c>
      <c r="B297" s="21" t="s">
        <v>555</v>
      </c>
      <c r="C297" s="21"/>
      <c r="D297" s="4"/>
      <c r="E297" s="4"/>
      <c r="F297" s="8">
        <f>F300+F298</f>
        <v>150011.29999999999</v>
      </c>
      <c r="G297" s="8">
        <f>G300+G298</f>
        <v>138573.1</v>
      </c>
      <c r="H297" s="8">
        <f>H300+H298</f>
        <v>138573.1</v>
      </c>
    </row>
    <row r="298" spans="1:8" x14ac:dyDescent="0.25">
      <c r="A298" s="92" t="s">
        <v>21</v>
      </c>
      <c r="B298" s="21" t="s">
        <v>729</v>
      </c>
      <c r="C298" s="21"/>
      <c r="D298" s="4"/>
      <c r="E298" s="4"/>
      <c r="F298" s="8">
        <f>F299</f>
        <v>271</v>
      </c>
      <c r="G298" s="8">
        <f t="shared" ref="G298:H298" si="161">G299</f>
        <v>271</v>
      </c>
      <c r="H298" s="8">
        <f t="shared" si="161"/>
        <v>271</v>
      </c>
    </row>
    <row r="299" spans="1:8" ht="31.5" x14ac:dyDescent="0.25">
      <c r="A299" s="93" t="s">
        <v>25</v>
      </c>
      <c r="B299" s="21" t="s">
        <v>729</v>
      </c>
      <c r="C299" s="21">
        <v>200</v>
      </c>
      <c r="D299" s="4" t="s">
        <v>66</v>
      </c>
      <c r="E299" s="4" t="s">
        <v>27</v>
      </c>
      <c r="F299" s="8">
        <f>Ведомственная!G437</f>
        <v>271</v>
      </c>
      <c r="G299" s="8">
        <f>Ведомственная!H437</f>
        <v>271</v>
      </c>
      <c r="H299" s="8">
        <f>Ведомственная!I437</f>
        <v>271</v>
      </c>
    </row>
    <row r="300" spans="1:8" ht="47.25" x14ac:dyDescent="0.25">
      <c r="A300" s="176" t="s">
        <v>556</v>
      </c>
      <c r="B300" s="21" t="s">
        <v>557</v>
      </c>
      <c r="C300" s="21"/>
      <c r="D300" s="4"/>
      <c r="E300" s="4"/>
      <c r="F300" s="8">
        <f>F301</f>
        <v>149740.29999999999</v>
      </c>
      <c r="G300" s="8">
        <f t="shared" ref="G300:H300" si="162">G301</f>
        <v>138302.1</v>
      </c>
      <c r="H300" s="8">
        <f t="shared" si="162"/>
        <v>138302.1</v>
      </c>
    </row>
    <row r="301" spans="1:8" ht="31.5" x14ac:dyDescent="0.25">
      <c r="A301" s="23" t="s">
        <v>25</v>
      </c>
      <c r="B301" s="21" t="s">
        <v>557</v>
      </c>
      <c r="C301" s="21">
        <v>200</v>
      </c>
      <c r="D301" s="4" t="s">
        <v>10</v>
      </c>
      <c r="E301" s="4" t="s">
        <v>69</v>
      </c>
      <c r="F301" s="8">
        <f>Ведомственная!G230</f>
        <v>149740.29999999999</v>
      </c>
      <c r="G301" s="8">
        <f>Ведомственная!H230</f>
        <v>138302.1</v>
      </c>
      <c r="H301" s="8">
        <f>Ведомственная!I230</f>
        <v>138302.1</v>
      </c>
    </row>
    <row r="302" spans="1:8" ht="31.5" x14ac:dyDescent="0.25">
      <c r="A302" s="176" t="s">
        <v>558</v>
      </c>
      <c r="B302" s="21" t="s">
        <v>559</v>
      </c>
      <c r="C302" s="21"/>
      <c r="D302" s="4"/>
      <c r="E302" s="4"/>
      <c r="F302" s="8">
        <f>F303</f>
        <v>57441.4</v>
      </c>
      <c r="G302" s="8">
        <f t="shared" ref="G302:H302" si="163">G303</f>
        <v>41376.6</v>
      </c>
      <c r="H302" s="8">
        <f t="shared" si="163"/>
        <v>45041.4</v>
      </c>
    </row>
    <row r="303" spans="1:8" x14ac:dyDescent="0.25">
      <c r="A303" s="22" t="s">
        <v>560</v>
      </c>
      <c r="B303" s="21" t="s">
        <v>561</v>
      </c>
      <c r="C303" s="21"/>
      <c r="D303" s="4"/>
      <c r="E303" s="4"/>
      <c r="F303" s="8">
        <f>F304</f>
        <v>57441.4</v>
      </c>
      <c r="G303" s="8">
        <f t="shared" ref="G303:H303" si="164">G304</f>
        <v>41376.6</v>
      </c>
      <c r="H303" s="8">
        <f t="shared" si="164"/>
        <v>45041.4</v>
      </c>
    </row>
    <row r="304" spans="1:8" ht="31.5" x14ac:dyDescent="0.25">
      <c r="A304" s="23" t="s">
        <v>25</v>
      </c>
      <c r="B304" s="21" t="s">
        <v>561</v>
      </c>
      <c r="C304" s="21">
        <v>200</v>
      </c>
      <c r="D304" s="4" t="s">
        <v>10</v>
      </c>
      <c r="E304" s="4" t="s">
        <v>69</v>
      </c>
      <c r="F304" s="8">
        <f>Ведомственная!G233</f>
        <v>57441.4</v>
      </c>
      <c r="G304" s="8">
        <f>Ведомственная!H233</f>
        <v>41376.6</v>
      </c>
      <c r="H304" s="8">
        <f>Ведомственная!I233</f>
        <v>45041.4</v>
      </c>
    </row>
    <row r="305" spans="1:8" ht="47.25" x14ac:dyDescent="0.25">
      <c r="A305" s="54" t="s">
        <v>630</v>
      </c>
      <c r="B305" s="55" t="s">
        <v>282</v>
      </c>
      <c r="C305" s="55"/>
      <c r="D305" s="59"/>
      <c r="E305" s="59"/>
      <c r="F305" s="57">
        <f>F306+F313+F318</f>
        <v>556295.4</v>
      </c>
      <c r="G305" s="57">
        <f t="shared" ref="G305:H305" si="165">G306+G313+G318</f>
        <v>88018.599999999991</v>
      </c>
      <c r="H305" s="57">
        <f t="shared" si="165"/>
        <v>86274.099999999991</v>
      </c>
    </row>
    <row r="306" spans="1:8" ht="31.5" x14ac:dyDescent="0.25">
      <c r="A306" s="22" t="s">
        <v>177</v>
      </c>
      <c r="B306" s="21" t="s">
        <v>602</v>
      </c>
      <c r="C306" s="21"/>
      <c r="D306" s="4"/>
      <c r="E306" s="4"/>
      <c r="F306" s="8">
        <f>F307</f>
        <v>174108</v>
      </c>
      <c r="G306" s="8">
        <f t="shared" ref="G306" si="166">G307</f>
        <v>64552.5</v>
      </c>
      <c r="H306" s="8">
        <f t="shared" ref="H306" si="167">H307</f>
        <v>66818.5</v>
      </c>
    </row>
    <row r="307" spans="1:8" x14ac:dyDescent="0.25">
      <c r="A307" s="22" t="s">
        <v>603</v>
      </c>
      <c r="B307" s="21" t="s">
        <v>742</v>
      </c>
      <c r="C307" s="21"/>
      <c r="D307" s="4"/>
      <c r="E307" s="4"/>
      <c r="F307" s="8">
        <f>F310+F308</f>
        <v>174108</v>
      </c>
      <c r="G307" s="8">
        <f t="shared" ref="G307:H307" si="168">G310+G308</f>
        <v>64552.5</v>
      </c>
      <c r="H307" s="8">
        <f t="shared" si="168"/>
        <v>66818.5</v>
      </c>
    </row>
    <row r="308" spans="1:8" ht="47.25" x14ac:dyDescent="0.25">
      <c r="A308" s="22" t="s">
        <v>763</v>
      </c>
      <c r="B308" s="21" t="s">
        <v>762</v>
      </c>
      <c r="C308" s="21"/>
      <c r="D308" s="4"/>
      <c r="E308" s="4"/>
      <c r="F308" s="8">
        <f>F309</f>
        <v>126167.8</v>
      </c>
      <c r="G308" s="8">
        <f t="shared" ref="G308:H308" si="169">G309</f>
        <v>17989.5</v>
      </c>
      <c r="H308" s="8">
        <f t="shared" si="169"/>
        <v>22000</v>
      </c>
    </row>
    <row r="309" spans="1:8" ht="31.5" x14ac:dyDescent="0.25">
      <c r="A309" s="23" t="s">
        <v>25</v>
      </c>
      <c r="B309" s="21" t="s">
        <v>762</v>
      </c>
      <c r="C309" s="21">
        <v>200</v>
      </c>
      <c r="D309" s="4" t="s">
        <v>66</v>
      </c>
      <c r="E309" s="4" t="s">
        <v>27</v>
      </c>
      <c r="F309" s="8">
        <f>Ведомственная!G442</f>
        <v>126167.8</v>
      </c>
      <c r="G309" s="8">
        <f>Ведомственная!H442</f>
        <v>17989.5</v>
      </c>
      <c r="H309" s="8">
        <f>Ведомственная!I442</f>
        <v>22000</v>
      </c>
    </row>
    <row r="310" spans="1:8" x14ac:dyDescent="0.25">
      <c r="A310" s="22" t="s">
        <v>605</v>
      </c>
      <c r="B310" s="21" t="s">
        <v>741</v>
      </c>
      <c r="C310" s="21"/>
      <c r="D310" s="4"/>
      <c r="E310" s="4"/>
      <c r="F310" s="8">
        <f>F311+F312</f>
        <v>47940.2</v>
      </c>
      <c r="G310" s="8">
        <f t="shared" ref="G310:H310" si="170">G311+G312</f>
        <v>46563</v>
      </c>
      <c r="H310" s="8">
        <f t="shared" si="170"/>
        <v>44818.5</v>
      </c>
    </row>
    <row r="311" spans="1:8" ht="31.5" x14ac:dyDescent="0.25">
      <c r="A311" s="23" t="s">
        <v>25</v>
      </c>
      <c r="B311" s="21" t="s">
        <v>741</v>
      </c>
      <c r="C311" s="21">
        <v>200</v>
      </c>
      <c r="D311" s="4" t="s">
        <v>66</v>
      </c>
      <c r="E311" s="4" t="s">
        <v>27</v>
      </c>
      <c r="F311" s="8">
        <f>Ведомственная!G444</f>
        <v>47940.2</v>
      </c>
      <c r="G311" s="8">
        <f>Ведомственная!H444</f>
        <v>46563</v>
      </c>
      <c r="H311" s="8">
        <f>Ведомственная!I444</f>
        <v>44818.5</v>
      </c>
    </row>
    <row r="312" spans="1:8" ht="31.5" x14ac:dyDescent="0.25">
      <c r="A312" s="76" t="s">
        <v>96</v>
      </c>
      <c r="B312" s="21" t="s">
        <v>741</v>
      </c>
      <c r="C312" s="21">
        <v>600</v>
      </c>
      <c r="D312" s="4" t="s">
        <v>66</v>
      </c>
      <c r="E312" s="4" t="s">
        <v>66</v>
      </c>
      <c r="F312" s="8">
        <f>Ведомственная!G809</f>
        <v>0</v>
      </c>
      <c r="G312" s="8">
        <f>Ведомственная!H809</f>
        <v>0</v>
      </c>
      <c r="H312" s="8">
        <f>Ведомственная!I809</f>
        <v>0</v>
      </c>
    </row>
    <row r="313" spans="1:8" x14ac:dyDescent="0.25">
      <c r="A313" s="76" t="s">
        <v>217</v>
      </c>
      <c r="B313" s="46" t="s">
        <v>631</v>
      </c>
      <c r="C313" s="81"/>
      <c r="D313" s="4"/>
      <c r="E313" s="4"/>
      <c r="F313" s="8">
        <f>F314</f>
        <v>263150.5</v>
      </c>
      <c r="G313" s="8">
        <f t="shared" ref="G313:H313" si="171">G314</f>
        <v>6919.9</v>
      </c>
      <c r="H313" s="8">
        <f t="shared" si="171"/>
        <v>6919.9</v>
      </c>
    </row>
    <row r="314" spans="1:8" ht="31.5" x14ac:dyDescent="0.25">
      <c r="A314" s="76" t="s">
        <v>632</v>
      </c>
      <c r="B314" s="46" t="s">
        <v>633</v>
      </c>
      <c r="C314" s="82"/>
      <c r="D314" s="4"/>
      <c r="E314" s="4"/>
      <c r="F314" s="8">
        <f>F315</f>
        <v>263150.5</v>
      </c>
      <c r="G314" s="8">
        <f t="shared" ref="G314:H314" si="172">G315</f>
        <v>6919.9</v>
      </c>
      <c r="H314" s="8">
        <f t="shared" si="172"/>
        <v>6919.9</v>
      </c>
    </row>
    <row r="315" spans="1:8" ht="31.5" x14ac:dyDescent="0.25">
      <c r="A315" s="76" t="s">
        <v>634</v>
      </c>
      <c r="B315" s="46" t="s">
        <v>635</v>
      </c>
      <c r="C315" s="82"/>
      <c r="D315" s="4"/>
      <c r="E315" s="4"/>
      <c r="F315" s="8">
        <f>F316+F317</f>
        <v>263150.5</v>
      </c>
      <c r="G315" s="8">
        <f t="shared" ref="G315:H315" si="173">G316+G317</f>
        <v>6919.9</v>
      </c>
      <c r="H315" s="8">
        <f t="shared" si="173"/>
        <v>6919.9</v>
      </c>
    </row>
    <row r="316" spans="1:8" ht="31.5" x14ac:dyDescent="0.25">
      <c r="A316" s="23" t="s">
        <v>25</v>
      </c>
      <c r="B316" s="46" t="s">
        <v>635</v>
      </c>
      <c r="C316" s="82">
        <v>200</v>
      </c>
      <c r="D316" s="4" t="s">
        <v>66</v>
      </c>
      <c r="E316" s="4" t="s">
        <v>27</v>
      </c>
      <c r="F316" s="8">
        <f>Ведомственная!G448</f>
        <v>38302.9</v>
      </c>
      <c r="G316" s="8">
        <f>Ведомственная!H448</f>
        <v>6919.9</v>
      </c>
      <c r="H316" s="8">
        <f>Ведомственная!I448</f>
        <v>6919.9</v>
      </c>
    </row>
    <row r="317" spans="1:8" ht="31.5" x14ac:dyDescent="0.25">
      <c r="A317" s="76" t="s">
        <v>96</v>
      </c>
      <c r="B317" s="46" t="s">
        <v>635</v>
      </c>
      <c r="C317" s="82">
        <v>600</v>
      </c>
      <c r="D317" s="4" t="s">
        <v>66</v>
      </c>
      <c r="E317" s="4" t="s">
        <v>27</v>
      </c>
      <c r="F317" s="8">
        <f>Ведомственная!G799</f>
        <v>224847.6</v>
      </c>
      <c r="G317" s="8">
        <f>Ведомственная!H799</f>
        <v>0</v>
      </c>
      <c r="H317" s="8">
        <f>Ведомственная!I799</f>
        <v>0</v>
      </c>
    </row>
    <row r="318" spans="1:8" x14ac:dyDescent="0.25">
      <c r="A318" s="22" t="s">
        <v>333</v>
      </c>
      <c r="B318" s="21" t="s">
        <v>607</v>
      </c>
      <c r="C318" s="21"/>
      <c r="D318" s="4"/>
      <c r="E318" s="4"/>
      <c r="F318" s="8">
        <f>F319</f>
        <v>119036.90000000001</v>
      </c>
      <c r="G318" s="8">
        <f t="shared" ref="G318:H318" si="174">G319</f>
        <v>16546.2</v>
      </c>
      <c r="H318" s="8">
        <f t="shared" si="174"/>
        <v>12535.7</v>
      </c>
    </row>
    <row r="319" spans="1:8" ht="31.5" x14ac:dyDescent="0.25">
      <c r="A319" s="176" t="s">
        <v>751</v>
      </c>
      <c r="B319" s="21" t="s">
        <v>609</v>
      </c>
      <c r="C319" s="21"/>
      <c r="D319" s="4"/>
      <c r="E319" s="4"/>
      <c r="F319" s="8">
        <f>F322+F320</f>
        <v>119036.90000000001</v>
      </c>
      <c r="G319" s="8">
        <f t="shared" ref="G319:H319" si="175">G322+G320</f>
        <v>16546.2</v>
      </c>
      <c r="H319" s="8">
        <f t="shared" si="175"/>
        <v>12535.7</v>
      </c>
    </row>
    <row r="320" spans="1:8" ht="47.25" hidden="1" x14ac:dyDescent="0.25">
      <c r="A320" s="23" t="s">
        <v>692</v>
      </c>
      <c r="B320" s="21" t="s">
        <v>694</v>
      </c>
      <c r="C320" s="21"/>
      <c r="D320" s="4"/>
      <c r="E320" s="4"/>
      <c r="F320" s="8">
        <f>F321</f>
        <v>0</v>
      </c>
      <c r="G320" s="8">
        <f t="shared" ref="G320:H320" si="176">G321</f>
        <v>0</v>
      </c>
      <c r="H320" s="8">
        <f t="shared" si="176"/>
        <v>0</v>
      </c>
    </row>
    <row r="321" spans="1:8" ht="31.5" hidden="1" x14ac:dyDescent="0.25">
      <c r="A321" s="23" t="s">
        <v>25</v>
      </c>
      <c r="B321" s="21" t="s">
        <v>694</v>
      </c>
      <c r="C321" s="21">
        <v>200</v>
      </c>
      <c r="D321" s="4" t="s">
        <v>10</v>
      </c>
      <c r="E321" s="4" t="s">
        <v>69</v>
      </c>
      <c r="F321" s="8">
        <f>Ведомственная!G238</f>
        <v>0</v>
      </c>
      <c r="G321" s="8">
        <f>Ведомственная!H238</f>
        <v>0</v>
      </c>
      <c r="H321" s="8">
        <f>Ведомственная!I238</f>
        <v>0</v>
      </c>
    </row>
    <row r="322" spans="1:8" x14ac:dyDescent="0.25">
      <c r="A322" s="22" t="s">
        <v>610</v>
      </c>
      <c r="B322" s="21" t="s">
        <v>611</v>
      </c>
      <c r="C322" s="21"/>
      <c r="D322" s="4"/>
      <c r="E322" s="4"/>
      <c r="F322" s="8">
        <f>SUM(F323:F325)</f>
        <v>119036.90000000001</v>
      </c>
      <c r="G322" s="8">
        <f t="shared" ref="G322:H322" si="177">SUM(G323:G325)</f>
        <v>16546.2</v>
      </c>
      <c r="H322" s="8">
        <f t="shared" si="177"/>
        <v>12535.7</v>
      </c>
    </row>
    <row r="323" spans="1:8" ht="31.5" x14ac:dyDescent="0.25">
      <c r="A323" s="23" t="s">
        <v>25</v>
      </c>
      <c r="B323" s="21" t="s">
        <v>611</v>
      </c>
      <c r="C323" s="21">
        <v>200</v>
      </c>
      <c r="D323" s="4" t="s">
        <v>66</v>
      </c>
      <c r="E323" s="4" t="s">
        <v>27</v>
      </c>
      <c r="F323" s="8">
        <f>Ведомственная!G452</f>
        <v>69092</v>
      </c>
      <c r="G323" s="8">
        <f>Ведомственная!H452</f>
        <v>16546.2</v>
      </c>
      <c r="H323" s="8">
        <f>Ведомственная!I452</f>
        <v>12535.7</v>
      </c>
    </row>
    <row r="324" spans="1:8" x14ac:dyDescent="0.25">
      <c r="A324" s="199" t="s">
        <v>96</v>
      </c>
      <c r="B324" s="21" t="s">
        <v>611</v>
      </c>
      <c r="C324" s="21">
        <v>600</v>
      </c>
      <c r="D324" s="4" t="s">
        <v>66</v>
      </c>
      <c r="E324" s="4" t="s">
        <v>27</v>
      </c>
      <c r="F324" s="8">
        <f>Ведомственная!G803</f>
        <v>47088.3</v>
      </c>
      <c r="G324" s="8">
        <f>Ведомственная!H803</f>
        <v>0</v>
      </c>
      <c r="H324" s="8">
        <f>Ведомственная!I803</f>
        <v>0</v>
      </c>
    </row>
    <row r="325" spans="1:8" x14ac:dyDescent="0.25">
      <c r="A325" s="200"/>
      <c r="B325" s="21" t="s">
        <v>611</v>
      </c>
      <c r="C325" s="21">
        <v>600</v>
      </c>
      <c r="D325" s="4" t="s">
        <v>66</v>
      </c>
      <c r="E325" s="4" t="s">
        <v>66</v>
      </c>
      <c r="F325" s="8">
        <f>Ведомственная!G813</f>
        <v>2856.6</v>
      </c>
      <c r="G325" s="8">
        <f>Ведомственная!H813</f>
        <v>0</v>
      </c>
      <c r="H325" s="8">
        <f>Ведомственная!I813</f>
        <v>0</v>
      </c>
    </row>
    <row r="326" spans="1:8" ht="31.5" x14ac:dyDescent="0.25">
      <c r="A326" s="54" t="s">
        <v>284</v>
      </c>
      <c r="B326" s="55" t="s">
        <v>283</v>
      </c>
      <c r="C326" s="55"/>
      <c r="D326" s="59"/>
      <c r="E326" s="59"/>
      <c r="F326" s="57">
        <f>F327+F391</f>
        <v>143977.09999999998</v>
      </c>
      <c r="G326" s="57">
        <f t="shared" ref="G326:H326" si="178">G327+G391</f>
        <v>130909</v>
      </c>
      <c r="H326" s="57">
        <f t="shared" si="178"/>
        <v>124026.3</v>
      </c>
    </row>
    <row r="327" spans="1:8" x14ac:dyDescent="0.25">
      <c r="A327" s="22" t="s">
        <v>217</v>
      </c>
      <c r="B327" s="21" t="s">
        <v>612</v>
      </c>
      <c r="C327" s="21"/>
      <c r="D327" s="4"/>
      <c r="E327" s="4"/>
      <c r="F327" s="8">
        <f>F328</f>
        <v>142410.69999999998</v>
      </c>
      <c r="G327" s="8">
        <f t="shared" ref="G327" si="179">G328</f>
        <v>130909</v>
      </c>
      <c r="H327" s="8">
        <f t="shared" ref="H327" si="180">H328</f>
        <v>124026.3</v>
      </c>
    </row>
    <row r="328" spans="1:8" ht="31.5" x14ac:dyDescent="0.25">
      <c r="A328" s="176" t="s">
        <v>711</v>
      </c>
      <c r="B328" s="21" t="s">
        <v>613</v>
      </c>
      <c r="C328" s="21"/>
      <c r="D328" s="4"/>
      <c r="E328" s="4"/>
      <c r="F328" s="8">
        <f>F329</f>
        <v>142410.69999999998</v>
      </c>
      <c r="G328" s="8">
        <f t="shared" ref="G328:H328" si="181">G329</f>
        <v>130909</v>
      </c>
      <c r="H328" s="8">
        <f t="shared" si="181"/>
        <v>124026.3</v>
      </c>
    </row>
    <row r="329" spans="1:8" x14ac:dyDescent="0.25">
      <c r="A329" s="22" t="s">
        <v>614</v>
      </c>
      <c r="B329" s="21" t="s">
        <v>615</v>
      </c>
      <c r="C329" s="21"/>
      <c r="D329" s="4"/>
      <c r="E329" s="4"/>
      <c r="F329" s="8">
        <f>F330+F331+F334+F336+F341+F344+F347+F349+F351+F354+F357+F359+F361+F363+F365+F367+F370+F373+F376+F378+F381+F383+F385+F388+F339</f>
        <v>142410.69999999998</v>
      </c>
      <c r="G329" s="8">
        <f t="shared" ref="G329:H329" si="182">G330+G331+G334+G336+G341+G344+G347+G349+G351+G354+G357+G359+G361+G363+G365+G367+G370+G373+G376+G378+G381+G383+G385+G388+G339</f>
        <v>130909</v>
      </c>
      <c r="H329" s="8">
        <f t="shared" si="182"/>
        <v>124026.3</v>
      </c>
    </row>
    <row r="330" spans="1:8" ht="31.5" x14ac:dyDescent="0.25">
      <c r="A330" s="23" t="s">
        <v>25</v>
      </c>
      <c r="B330" s="21" t="s">
        <v>615</v>
      </c>
      <c r="C330" s="21">
        <v>200</v>
      </c>
      <c r="D330" s="4" t="s">
        <v>66</v>
      </c>
      <c r="E330" s="4" t="s">
        <v>27</v>
      </c>
      <c r="F330" s="8">
        <f>Ведомственная!G457</f>
        <v>0</v>
      </c>
      <c r="G330" s="8">
        <f>Ведомственная!H457</f>
        <v>130909</v>
      </c>
      <c r="H330" s="8">
        <f>Ведомственная!I457</f>
        <v>124026.3</v>
      </c>
    </row>
    <row r="331" spans="1:8" ht="47.25" x14ac:dyDescent="0.25">
      <c r="A331" s="23" t="s">
        <v>895</v>
      </c>
      <c r="B331" s="21" t="s">
        <v>915</v>
      </c>
      <c r="C331" s="21"/>
      <c r="D331" s="4"/>
      <c r="E331" s="4"/>
      <c r="F331" s="8">
        <f>F332+F333</f>
        <v>7941.2</v>
      </c>
      <c r="G331" s="8">
        <f t="shared" ref="G331:H331" si="183">G332+G333</f>
        <v>0</v>
      </c>
      <c r="H331" s="8">
        <f t="shared" si="183"/>
        <v>0</v>
      </c>
    </row>
    <row r="332" spans="1:8" x14ac:dyDescent="0.25">
      <c r="A332" s="201" t="s">
        <v>25</v>
      </c>
      <c r="B332" s="21" t="s">
        <v>915</v>
      </c>
      <c r="C332" s="21">
        <v>200</v>
      </c>
      <c r="D332" s="4" t="s">
        <v>10</v>
      </c>
      <c r="E332" s="4" t="s">
        <v>69</v>
      </c>
      <c r="F332" s="8">
        <f>Ведомственная!G243</f>
        <v>2879.3</v>
      </c>
      <c r="G332" s="8">
        <f>Ведомственная!H243</f>
        <v>0</v>
      </c>
      <c r="H332" s="8">
        <f>Ведомственная!I243</f>
        <v>0</v>
      </c>
    </row>
    <row r="333" spans="1:8" x14ac:dyDescent="0.25">
      <c r="A333" s="202"/>
      <c r="B333" s="21" t="s">
        <v>915</v>
      </c>
      <c r="C333" s="21">
        <v>200</v>
      </c>
      <c r="D333" s="4" t="s">
        <v>66</v>
      </c>
      <c r="E333" s="4" t="s">
        <v>27</v>
      </c>
      <c r="F333" s="8">
        <f>Ведомственная!G459</f>
        <v>5061.8999999999996</v>
      </c>
      <c r="G333" s="8">
        <f>Ведомственная!H459</f>
        <v>0</v>
      </c>
      <c r="H333" s="8">
        <f>Ведомственная!I459</f>
        <v>0</v>
      </c>
    </row>
    <row r="334" spans="1:8" ht="47.25" x14ac:dyDescent="0.25">
      <c r="A334" s="23" t="s">
        <v>935</v>
      </c>
      <c r="B334" s="21" t="s">
        <v>940</v>
      </c>
      <c r="C334" s="21"/>
      <c r="D334" s="4"/>
      <c r="E334" s="4"/>
      <c r="F334" s="8">
        <f>F335</f>
        <v>17126.2</v>
      </c>
      <c r="G334" s="8">
        <f t="shared" ref="G334:H334" si="184">G335</f>
        <v>0</v>
      </c>
      <c r="H334" s="8">
        <f t="shared" si="184"/>
        <v>0</v>
      </c>
    </row>
    <row r="335" spans="1:8" ht="31.5" x14ac:dyDescent="0.25">
      <c r="A335" s="23" t="s">
        <v>25</v>
      </c>
      <c r="B335" s="21" t="s">
        <v>940</v>
      </c>
      <c r="C335" s="21">
        <v>200</v>
      </c>
      <c r="D335" s="4" t="s">
        <v>66</v>
      </c>
      <c r="E335" s="4" t="s">
        <v>27</v>
      </c>
      <c r="F335" s="8">
        <f>Ведомственная!G461</f>
        <v>17126.2</v>
      </c>
      <c r="G335" s="8">
        <f>Ведомственная!H461</f>
        <v>0</v>
      </c>
      <c r="H335" s="8">
        <f>Ведомственная!I461</f>
        <v>0</v>
      </c>
    </row>
    <row r="336" spans="1:8" ht="31.5" x14ac:dyDescent="0.25">
      <c r="A336" s="23" t="s">
        <v>896</v>
      </c>
      <c r="B336" s="21" t="s">
        <v>916</v>
      </c>
      <c r="C336" s="21"/>
      <c r="D336" s="4"/>
      <c r="E336" s="4"/>
      <c r="F336" s="8">
        <f>F337+F338</f>
        <v>3716.1</v>
      </c>
      <c r="G336" s="8">
        <f t="shared" ref="G336:H336" si="185">G337+G338</f>
        <v>0</v>
      </c>
      <c r="H336" s="8">
        <f t="shared" si="185"/>
        <v>0</v>
      </c>
    </row>
    <row r="337" spans="1:8" x14ac:dyDescent="0.25">
      <c r="A337" s="201" t="s">
        <v>25</v>
      </c>
      <c r="B337" s="21" t="s">
        <v>916</v>
      </c>
      <c r="C337" s="21">
        <v>200</v>
      </c>
      <c r="D337" s="4" t="s">
        <v>10</v>
      </c>
      <c r="E337" s="4" t="s">
        <v>69</v>
      </c>
      <c r="F337" s="8">
        <f>Ведомственная!G245</f>
        <v>3306.9</v>
      </c>
      <c r="G337" s="8">
        <f>Ведомственная!H245</f>
        <v>0</v>
      </c>
      <c r="H337" s="8">
        <f>Ведомственная!I245</f>
        <v>0</v>
      </c>
    </row>
    <row r="338" spans="1:8" x14ac:dyDescent="0.25">
      <c r="A338" s="202"/>
      <c r="B338" s="21" t="s">
        <v>916</v>
      </c>
      <c r="C338" s="21">
        <v>200</v>
      </c>
      <c r="D338" s="4" t="s">
        <v>66</v>
      </c>
      <c r="E338" s="4" t="s">
        <v>27</v>
      </c>
      <c r="F338" s="8">
        <f>Ведомственная!G463</f>
        <v>409.2</v>
      </c>
      <c r="G338" s="8">
        <f>Ведомственная!H463</f>
        <v>0</v>
      </c>
      <c r="H338" s="8">
        <f>Ведомственная!I463</f>
        <v>0</v>
      </c>
    </row>
    <row r="339" spans="1:8" ht="47.25" x14ac:dyDescent="0.25">
      <c r="A339" s="176" t="s">
        <v>951</v>
      </c>
      <c r="B339" s="4" t="s">
        <v>952</v>
      </c>
      <c r="C339" s="4"/>
      <c r="D339" s="4"/>
      <c r="E339" s="4"/>
      <c r="F339" s="8">
        <f>F340</f>
        <v>8936.1</v>
      </c>
      <c r="G339" s="8">
        <f t="shared" ref="G339:H339" si="186">G340</f>
        <v>0</v>
      </c>
      <c r="H339" s="8">
        <f t="shared" si="186"/>
        <v>0</v>
      </c>
    </row>
    <row r="340" spans="1:8" ht="31.5" x14ac:dyDescent="0.25">
      <c r="A340" s="176" t="s">
        <v>500</v>
      </c>
      <c r="B340" s="4" t="s">
        <v>952</v>
      </c>
      <c r="C340" s="4" t="s">
        <v>54</v>
      </c>
      <c r="D340" s="4" t="s">
        <v>12</v>
      </c>
      <c r="E340" s="4" t="s">
        <v>20</v>
      </c>
      <c r="F340" s="8">
        <f>Ведомственная!G1239</f>
        <v>8936.1</v>
      </c>
      <c r="G340" s="8">
        <f>Ведомственная!H1239</f>
        <v>0</v>
      </c>
      <c r="H340" s="8">
        <f>Ведомственная!I1239</f>
        <v>0</v>
      </c>
    </row>
    <row r="341" spans="1:8" ht="47.25" x14ac:dyDescent="0.25">
      <c r="A341" s="23" t="s">
        <v>897</v>
      </c>
      <c r="B341" s="21" t="s">
        <v>917</v>
      </c>
      <c r="C341" s="21"/>
      <c r="D341" s="4"/>
      <c r="E341" s="4"/>
      <c r="F341" s="8">
        <f>F342+F343</f>
        <v>9888</v>
      </c>
      <c r="G341" s="8">
        <f t="shared" ref="G341:H341" si="187">G342+G343</f>
        <v>0</v>
      </c>
      <c r="H341" s="8">
        <f t="shared" si="187"/>
        <v>0</v>
      </c>
    </row>
    <row r="342" spans="1:8" x14ac:dyDescent="0.25">
      <c r="A342" s="201" t="s">
        <v>25</v>
      </c>
      <c r="B342" s="21" t="s">
        <v>917</v>
      </c>
      <c r="C342" s="21">
        <v>200</v>
      </c>
      <c r="D342" s="4" t="s">
        <v>10</v>
      </c>
      <c r="E342" s="4" t="s">
        <v>69</v>
      </c>
      <c r="F342" s="8">
        <f>Ведомственная!G247</f>
        <v>8703.2000000000007</v>
      </c>
      <c r="G342" s="8">
        <f>Ведомственная!H247</f>
        <v>0</v>
      </c>
      <c r="H342" s="8">
        <f>Ведомственная!I247</f>
        <v>0</v>
      </c>
    </row>
    <row r="343" spans="1:8" x14ac:dyDescent="0.25">
      <c r="A343" s="202"/>
      <c r="B343" s="21" t="s">
        <v>917</v>
      </c>
      <c r="C343" s="21">
        <v>200</v>
      </c>
      <c r="D343" s="4" t="s">
        <v>66</v>
      </c>
      <c r="E343" s="4" t="s">
        <v>27</v>
      </c>
      <c r="F343" s="8">
        <f>Ведомственная!G465</f>
        <v>1184.8</v>
      </c>
      <c r="G343" s="8">
        <f>Ведомственная!H465</f>
        <v>0</v>
      </c>
      <c r="H343" s="8">
        <f>Ведомственная!I465</f>
        <v>0</v>
      </c>
    </row>
    <row r="344" spans="1:8" ht="31.5" x14ac:dyDescent="0.25">
      <c r="A344" s="23" t="s">
        <v>898</v>
      </c>
      <c r="B344" s="21" t="s">
        <v>918</v>
      </c>
      <c r="C344" s="21"/>
      <c r="D344" s="4"/>
      <c r="E344" s="4"/>
      <c r="F344" s="8">
        <f>F345+F346</f>
        <v>4018.2999999999997</v>
      </c>
      <c r="G344" s="8">
        <f t="shared" ref="G344:H344" si="188">G345+G346</f>
        <v>0</v>
      </c>
      <c r="H344" s="8">
        <f t="shared" si="188"/>
        <v>0</v>
      </c>
    </row>
    <row r="345" spans="1:8" x14ac:dyDescent="0.25">
      <c r="A345" s="201" t="s">
        <v>25</v>
      </c>
      <c r="B345" s="21" t="s">
        <v>918</v>
      </c>
      <c r="C345" s="21">
        <v>200</v>
      </c>
      <c r="D345" s="4" t="s">
        <v>10</v>
      </c>
      <c r="E345" s="4" t="s">
        <v>69</v>
      </c>
      <c r="F345" s="8">
        <f>Ведомственная!G249</f>
        <v>3062.7</v>
      </c>
      <c r="G345" s="8">
        <f>Ведомственная!H249</f>
        <v>0</v>
      </c>
      <c r="H345" s="8">
        <f>Ведомственная!I249</f>
        <v>0</v>
      </c>
    </row>
    <row r="346" spans="1:8" x14ac:dyDescent="0.25">
      <c r="A346" s="202"/>
      <c r="B346" s="21" t="s">
        <v>918</v>
      </c>
      <c r="C346" s="21">
        <v>200</v>
      </c>
      <c r="D346" s="4" t="s">
        <v>66</v>
      </c>
      <c r="E346" s="4" t="s">
        <v>27</v>
      </c>
      <c r="F346" s="8">
        <f>Ведомственная!G467</f>
        <v>955.6</v>
      </c>
      <c r="G346" s="8">
        <f>Ведомственная!H467</f>
        <v>0</v>
      </c>
      <c r="H346" s="8">
        <f>Ведомственная!I467</f>
        <v>0</v>
      </c>
    </row>
    <row r="347" spans="1:8" ht="47.25" x14ac:dyDescent="0.25">
      <c r="A347" s="23" t="s">
        <v>899</v>
      </c>
      <c r="B347" s="21" t="s">
        <v>919</v>
      </c>
      <c r="C347" s="21"/>
      <c r="D347" s="4"/>
      <c r="E347" s="4"/>
      <c r="F347" s="8">
        <f>F348</f>
        <v>7863.1</v>
      </c>
      <c r="G347" s="8">
        <f t="shared" ref="G347" si="189">G348</f>
        <v>0</v>
      </c>
      <c r="H347" s="8">
        <f t="shared" ref="H347" si="190">H348</f>
        <v>0</v>
      </c>
    </row>
    <row r="348" spans="1:8" ht="31.5" x14ac:dyDescent="0.25">
      <c r="A348" s="23" t="s">
        <v>25</v>
      </c>
      <c r="B348" s="21" t="s">
        <v>919</v>
      </c>
      <c r="C348" s="21">
        <v>200</v>
      </c>
      <c r="D348" s="4" t="s">
        <v>10</v>
      </c>
      <c r="E348" s="4" t="s">
        <v>69</v>
      </c>
      <c r="F348" s="8">
        <f>Ведомственная!G251</f>
        <v>7863.1</v>
      </c>
      <c r="G348" s="8">
        <f>Ведомственная!H251</f>
        <v>0</v>
      </c>
      <c r="H348" s="8">
        <f>Ведомственная!I251</f>
        <v>0</v>
      </c>
    </row>
    <row r="349" spans="1:8" ht="47.25" x14ac:dyDescent="0.25">
      <c r="A349" s="23" t="s">
        <v>900</v>
      </c>
      <c r="B349" s="21" t="s">
        <v>920</v>
      </c>
      <c r="C349" s="21"/>
      <c r="D349" s="4"/>
      <c r="E349" s="4"/>
      <c r="F349" s="8">
        <f>F350</f>
        <v>8190</v>
      </c>
      <c r="G349" s="8">
        <f t="shared" ref="G349" si="191">G350</f>
        <v>0</v>
      </c>
      <c r="H349" s="8">
        <f t="shared" ref="H349" si="192">H350</f>
        <v>0</v>
      </c>
    </row>
    <row r="350" spans="1:8" ht="31.5" x14ac:dyDescent="0.25">
      <c r="A350" s="23" t="s">
        <v>25</v>
      </c>
      <c r="B350" s="21" t="s">
        <v>920</v>
      </c>
      <c r="C350" s="21">
        <v>200</v>
      </c>
      <c r="D350" s="4" t="s">
        <v>10</v>
      </c>
      <c r="E350" s="4" t="s">
        <v>69</v>
      </c>
      <c r="F350" s="8">
        <f>Ведомственная!G253</f>
        <v>8190</v>
      </c>
      <c r="G350" s="8">
        <f>Ведомственная!H253</f>
        <v>0</v>
      </c>
      <c r="H350" s="8">
        <f>Ведомственная!I253</f>
        <v>0</v>
      </c>
    </row>
    <row r="351" spans="1:8" ht="47.25" x14ac:dyDescent="0.25">
      <c r="A351" s="23" t="s">
        <v>901</v>
      </c>
      <c r="B351" s="21" t="s">
        <v>921</v>
      </c>
      <c r="C351" s="21"/>
      <c r="D351" s="4"/>
      <c r="E351" s="4"/>
      <c r="F351" s="8">
        <f>F352+F353</f>
        <v>3241.7000000000003</v>
      </c>
      <c r="G351" s="8">
        <f t="shared" ref="G351:H351" si="193">G352+G353</f>
        <v>0</v>
      </c>
      <c r="H351" s="8">
        <f t="shared" si="193"/>
        <v>0</v>
      </c>
    </row>
    <row r="352" spans="1:8" x14ac:dyDescent="0.25">
      <c r="A352" s="201" t="s">
        <v>25</v>
      </c>
      <c r="B352" s="21" t="s">
        <v>921</v>
      </c>
      <c r="C352" s="21">
        <v>200</v>
      </c>
      <c r="D352" s="4" t="s">
        <v>10</v>
      </c>
      <c r="E352" s="4" t="s">
        <v>69</v>
      </c>
      <c r="F352" s="8">
        <f>Ведомственная!G255</f>
        <v>2915.4</v>
      </c>
      <c r="G352" s="8">
        <f>Ведомственная!H255</f>
        <v>0</v>
      </c>
      <c r="H352" s="8">
        <f>Ведомственная!I255</f>
        <v>0</v>
      </c>
    </row>
    <row r="353" spans="1:8" x14ac:dyDescent="0.25">
      <c r="A353" s="202"/>
      <c r="B353" s="21" t="s">
        <v>921</v>
      </c>
      <c r="C353" s="21">
        <v>200</v>
      </c>
      <c r="D353" s="4" t="s">
        <v>66</v>
      </c>
      <c r="E353" s="4" t="s">
        <v>27</v>
      </c>
      <c r="F353" s="8">
        <f>Ведомственная!G469</f>
        <v>326.3</v>
      </c>
      <c r="G353" s="8">
        <f>Ведомственная!H469</f>
        <v>0</v>
      </c>
      <c r="H353" s="8">
        <f>Ведомственная!I469</f>
        <v>0</v>
      </c>
    </row>
    <row r="354" spans="1:8" ht="47.25" x14ac:dyDescent="0.25">
      <c r="A354" s="23" t="s">
        <v>902</v>
      </c>
      <c r="B354" s="21" t="s">
        <v>922</v>
      </c>
      <c r="C354" s="21"/>
      <c r="D354" s="4"/>
      <c r="E354" s="4"/>
      <c r="F354" s="8">
        <f>F355+F356</f>
        <v>1209.5999999999999</v>
      </c>
      <c r="G354" s="8">
        <f t="shared" ref="G354:H354" si="194">G355+G356</f>
        <v>0</v>
      </c>
      <c r="H354" s="8">
        <f t="shared" si="194"/>
        <v>0</v>
      </c>
    </row>
    <row r="355" spans="1:8" x14ac:dyDescent="0.25">
      <c r="A355" s="201" t="s">
        <v>25</v>
      </c>
      <c r="B355" s="21" t="s">
        <v>922</v>
      </c>
      <c r="C355" s="21">
        <v>200</v>
      </c>
      <c r="D355" s="4" t="s">
        <v>10</v>
      </c>
      <c r="E355" s="4" t="s">
        <v>69</v>
      </c>
      <c r="F355" s="8">
        <f>Ведомственная!G257</f>
        <v>718.9</v>
      </c>
      <c r="G355" s="8">
        <f>Ведомственная!H257</f>
        <v>0</v>
      </c>
      <c r="H355" s="8">
        <f>Ведомственная!I257</f>
        <v>0</v>
      </c>
    </row>
    <row r="356" spans="1:8" x14ac:dyDescent="0.25">
      <c r="A356" s="202"/>
      <c r="B356" s="21" t="s">
        <v>922</v>
      </c>
      <c r="C356" s="21">
        <v>200</v>
      </c>
      <c r="D356" s="4" t="s">
        <v>66</v>
      </c>
      <c r="E356" s="4" t="s">
        <v>27</v>
      </c>
      <c r="F356" s="8">
        <f>Ведомственная!G471</f>
        <v>490.7</v>
      </c>
      <c r="G356" s="8">
        <f>Ведомственная!H471</f>
        <v>0</v>
      </c>
      <c r="H356" s="8">
        <f>Ведомственная!I471</f>
        <v>0</v>
      </c>
    </row>
    <row r="357" spans="1:8" ht="47.25" x14ac:dyDescent="0.25">
      <c r="A357" s="23" t="s">
        <v>903</v>
      </c>
      <c r="B357" s="21" t="s">
        <v>923</v>
      </c>
      <c r="C357" s="21"/>
      <c r="D357" s="4"/>
      <c r="E357" s="4"/>
      <c r="F357" s="8">
        <f>F358</f>
        <v>2244.3000000000002</v>
      </c>
      <c r="G357" s="8">
        <f t="shared" ref="G357" si="195">G358</f>
        <v>0</v>
      </c>
      <c r="H357" s="8">
        <f t="shared" ref="H357" si="196">H358</f>
        <v>0</v>
      </c>
    </row>
    <row r="358" spans="1:8" ht="31.5" x14ac:dyDescent="0.25">
      <c r="A358" s="23" t="s">
        <v>25</v>
      </c>
      <c r="B358" s="21" t="s">
        <v>923</v>
      </c>
      <c r="C358" s="21">
        <v>200</v>
      </c>
      <c r="D358" s="4" t="s">
        <v>10</v>
      </c>
      <c r="E358" s="4" t="s">
        <v>69</v>
      </c>
      <c r="F358" s="8">
        <f>Ведомственная!G259</f>
        <v>2244.3000000000002</v>
      </c>
      <c r="G358" s="8">
        <f>Ведомственная!H259</f>
        <v>0</v>
      </c>
      <c r="H358" s="8">
        <f>Ведомственная!I259</f>
        <v>0</v>
      </c>
    </row>
    <row r="359" spans="1:8" ht="36.75" customHeight="1" x14ac:dyDescent="0.25">
      <c r="A359" s="23" t="s">
        <v>904</v>
      </c>
      <c r="B359" s="21" t="s">
        <v>924</v>
      </c>
      <c r="C359" s="21"/>
      <c r="D359" s="4"/>
      <c r="E359" s="4"/>
      <c r="F359" s="8">
        <f>F360</f>
        <v>9722.4</v>
      </c>
      <c r="G359" s="8">
        <f t="shared" ref="G359" si="197">G360</f>
        <v>0</v>
      </c>
      <c r="H359" s="8">
        <f t="shared" ref="H359" si="198">H360</f>
        <v>0</v>
      </c>
    </row>
    <row r="360" spans="1:8" ht="31.5" x14ac:dyDescent="0.25">
      <c r="A360" s="23" t="s">
        <v>25</v>
      </c>
      <c r="B360" s="21" t="s">
        <v>924</v>
      </c>
      <c r="C360" s="21">
        <v>200</v>
      </c>
      <c r="D360" s="4" t="s">
        <v>10</v>
      </c>
      <c r="E360" s="4" t="s">
        <v>69</v>
      </c>
      <c r="F360" s="8">
        <f>Ведомственная!G261</f>
        <v>9722.4</v>
      </c>
      <c r="G360" s="8">
        <f>Ведомственная!H261</f>
        <v>0</v>
      </c>
      <c r="H360" s="8">
        <f>Ведомственная!I261</f>
        <v>0</v>
      </c>
    </row>
    <row r="361" spans="1:8" ht="39.75" customHeight="1" x14ac:dyDescent="0.25">
      <c r="A361" s="23" t="s">
        <v>936</v>
      </c>
      <c r="B361" s="21" t="s">
        <v>941</v>
      </c>
      <c r="C361" s="21"/>
      <c r="D361" s="4"/>
      <c r="E361" s="4"/>
      <c r="F361" s="8">
        <f>F362</f>
        <v>3508.6</v>
      </c>
      <c r="G361" s="8">
        <f t="shared" ref="G361:H361" si="199">G362</f>
        <v>0</v>
      </c>
      <c r="H361" s="8">
        <f t="shared" si="199"/>
        <v>0</v>
      </c>
    </row>
    <row r="362" spans="1:8" ht="31.5" x14ac:dyDescent="0.25">
      <c r="A362" s="23" t="s">
        <v>25</v>
      </c>
      <c r="B362" s="21" t="s">
        <v>946</v>
      </c>
      <c r="C362" s="21">
        <v>200</v>
      </c>
      <c r="D362" s="4" t="s">
        <v>66</v>
      </c>
      <c r="E362" s="4" t="s">
        <v>27</v>
      </c>
      <c r="F362" s="8">
        <f>Ведомственная!G473</f>
        <v>3508.6</v>
      </c>
      <c r="G362" s="8">
        <f>Ведомственная!H473</f>
        <v>0</v>
      </c>
      <c r="H362" s="8">
        <f>Ведомственная!I473</f>
        <v>0</v>
      </c>
    </row>
    <row r="363" spans="1:8" ht="47.25" x14ac:dyDescent="0.25">
      <c r="A363" s="23" t="s">
        <v>905</v>
      </c>
      <c r="B363" s="21" t="s">
        <v>925</v>
      </c>
      <c r="C363" s="21"/>
      <c r="D363" s="4"/>
      <c r="E363" s="4"/>
      <c r="F363" s="8">
        <f>F364</f>
        <v>5714.2</v>
      </c>
      <c r="G363" s="8">
        <f t="shared" ref="G363" si="200">G364</f>
        <v>0</v>
      </c>
      <c r="H363" s="8">
        <f t="shared" ref="H363" si="201">H364</f>
        <v>0</v>
      </c>
    </row>
    <row r="364" spans="1:8" ht="31.5" x14ac:dyDescent="0.25">
      <c r="A364" s="23" t="s">
        <v>25</v>
      </c>
      <c r="B364" s="21" t="s">
        <v>925</v>
      </c>
      <c r="C364" s="21">
        <v>200</v>
      </c>
      <c r="D364" s="4" t="s">
        <v>10</v>
      </c>
      <c r="E364" s="4" t="s">
        <v>69</v>
      </c>
      <c r="F364" s="8">
        <f>Ведомственная!G263</f>
        <v>5714.2</v>
      </c>
      <c r="G364" s="8">
        <f>Ведомственная!H263</f>
        <v>0</v>
      </c>
      <c r="H364" s="8">
        <f>Ведомственная!I263</f>
        <v>0</v>
      </c>
    </row>
    <row r="365" spans="1:8" ht="38.25" customHeight="1" x14ac:dyDescent="0.25">
      <c r="A365" s="23" t="s">
        <v>906</v>
      </c>
      <c r="B365" s="21" t="s">
        <v>926</v>
      </c>
      <c r="C365" s="21"/>
      <c r="D365" s="4"/>
      <c r="E365" s="4"/>
      <c r="F365" s="8">
        <f>F366</f>
        <v>4894.2</v>
      </c>
      <c r="G365" s="8">
        <f t="shared" ref="G365" si="202">G366</f>
        <v>0</v>
      </c>
      <c r="H365" s="8">
        <f t="shared" ref="H365" si="203">H366</f>
        <v>0</v>
      </c>
    </row>
    <row r="366" spans="1:8" ht="31.5" x14ac:dyDescent="0.25">
      <c r="A366" s="23" t="s">
        <v>25</v>
      </c>
      <c r="B366" s="21" t="s">
        <v>926</v>
      </c>
      <c r="C366" s="21">
        <v>200</v>
      </c>
      <c r="D366" s="4" t="s">
        <v>10</v>
      </c>
      <c r="E366" s="4" t="s">
        <v>69</v>
      </c>
      <c r="F366" s="8">
        <f>Ведомственная!G265</f>
        <v>4894.2</v>
      </c>
      <c r="G366" s="8">
        <f>Ведомственная!H265</f>
        <v>0</v>
      </c>
      <c r="H366" s="8">
        <f>Ведомственная!I265</f>
        <v>0</v>
      </c>
    </row>
    <row r="367" spans="1:8" ht="47.25" x14ac:dyDescent="0.25">
      <c r="A367" s="23" t="s">
        <v>907</v>
      </c>
      <c r="B367" s="21" t="s">
        <v>927</v>
      </c>
      <c r="C367" s="21"/>
      <c r="D367" s="4"/>
      <c r="E367" s="4"/>
      <c r="F367" s="8">
        <f>F368+F369</f>
        <v>8037.2000000000007</v>
      </c>
      <c r="G367" s="8">
        <f t="shared" ref="G367:H367" si="204">G368+G369</f>
        <v>0</v>
      </c>
      <c r="H367" s="8">
        <f t="shared" si="204"/>
        <v>0</v>
      </c>
    </row>
    <row r="368" spans="1:8" x14ac:dyDescent="0.25">
      <c r="A368" s="201" t="s">
        <v>25</v>
      </c>
      <c r="B368" s="21" t="s">
        <v>927</v>
      </c>
      <c r="C368" s="21">
        <v>200</v>
      </c>
      <c r="D368" s="4" t="s">
        <v>10</v>
      </c>
      <c r="E368" s="4" t="s">
        <v>69</v>
      </c>
      <c r="F368" s="8">
        <f>Ведомственная!G267</f>
        <v>1104.0999999999999</v>
      </c>
      <c r="G368" s="8">
        <f>Ведомственная!H267</f>
        <v>0</v>
      </c>
      <c r="H368" s="8">
        <f>Ведомственная!I267</f>
        <v>0</v>
      </c>
    </row>
    <row r="369" spans="1:8" x14ac:dyDescent="0.25">
      <c r="A369" s="202"/>
      <c r="B369" s="21" t="s">
        <v>927</v>
      </c>
      <c r="C369" s="21">
        <v>200</v>
      </c>
      <c r="D369" s="4" t="s">
        <v>66</v>
      </c>
      <c r="E369" s="4" t="s">
        <v>27</v>
      </c>
      <c r="F369" s="8">
        <f>Ведомственная!G475</f>
        <v>6933.1</v>
      </c>
      <c r="G369" s="8">
        <f>Ведомственная!H475</f>
        <v>0</v>
      </c>
      <c r="H369" s="8">
        <f>Ведомственная!I475</f>
        <v>0</v>
      </c>
    </row>
    <row r="370" spans="1:8" ht="47.25" x14ac:dyDescent="0.25">
      <c r="A370" s="23" t="s">
        <v>908</v>
      </c>
      <c r="B370" s="21" t="s">
        <v>928</v>
      </c>
      <c r="C370" s="21"/>
      <c r="D370" s="4"/>
      <c r="E370" s="4"/>
      <c r="F370" s="8">
        <f>F371+F372</f>
        <v>10327.9</v>
      </c>
      <c r="G370" s="8">
        <f t="shared" ref="G370:H370" si="205">G371+G372</f>
        <v>0</v>
      </c>
      <c r="H370" s="8">
        <f t="shared" si="205"/>
        <v>0</v>
      </c>
    </row>
    <row r="371" spans="1:8" x14ac:dyDescent="0.25">
      <c r="A371" s="201" t="s">
        <v>25</v>
      </c>
      <c r="B371" s="21" t="s">
        <v>928</v>
      </c>
      <c r="C371" s="21">
        <v>200</v>
      </c>
      <c r="D371" s="4" t="s">
        <v>10</v>
      </c>
      <c r="E371" s="4" t="s">
        <v>69</v>
      </c>
      <c r="F371" s="8">
        <f>Ведомственная!G269</f>
        <v>7815.9</v>
      </c>
      <c r="G371" s="8">
        <f>Ведомственная!H269</f>
        <v>0</v>
      </c>
      <c r="H371" s="8">
        <f>Ведомственная!I269</f>
        <v>0</v>
      </c>
    </row>
    <row r="372" spans="1:8" x14ac:dyDescent="0.25">
      <c r="A372" s="202"/>
      <c r="B372" s="21" t="s">
        <v>928</v>
      </c>
      <c r="C372" s="21">
        <v>200</v>
      </c>
      <c r="D372" s="4" t="s">
        <v>66</v>
      </c>
      <c r="E372" s="4" t="s">
        <v>27</v>
      </c>
      <c r="F372" s="8">
        <f>Ведомственная!G477</f>
        <v>2512</v>
      </c>
      <c r="G372" s="8">
        <f>Ведомственная!H477</f>
        <v>0</v>
      </c>
      <c r="H372" s="8">
        <f>Ведомственная!I477</f>
        <v>0</v>
      </c>
    </row>
    <row r="373" spans="1:8" ht="47.25" x14ac:dyDescent="0.25">
      <c r="A373" s="23" t="s">
        <v>909</v>
      </c>
      <c r="B373" s="21" t="s">
        <v>929</v>
      </c>
      <c r="C373" s="21"/>
      <c r="D373" s="4"/>
      <c r="E373" s="4"/>
      <c r="F373" s="8">
        <f>F374+F375</f>
        <v>2633.5</v>
      </c>
      <c r="G373" s="8">
        <f t="shared" ref="G373:H373" si="206">G374+G375</f>
        <v>0</v>
      </c>
      <c r="H373" s="8">
        <f t="shared" si="206"/>
        <v>0</v>
      </c>
    </row>
    <row r="374" spans="1:8" x14ac:dyDescent="0.25">
      <c r="A374" s="201" t="s">
        <v>25</v>
      </c>
      <c r="B374" s="21" t="s">
        <v>929</v>
      </c>
      <c r="C374" s="21">
        <v>200</v>
      </c>
      <c r="D374" s="4" t="s">
        <v>10</v>
      </c>
      <c r="E374" s="4" t="s">
        <v>69</v>
      </c>
      <c r="F374" s="8">
        <f>Ведомственная!G271</f>
        <v>2567.4</v>
      </c>
      <c r="G374" s="8">
        <f>Ведомственная!H271</f>
        <v>0</v>
      </c>
      <c r="H374" s="8">
        <f>Ведомственная!I271</f>
        <v>0</v>
      </c>
    </row>
    <row r="375" spans="1:8" x14ac:dyDescent="0.25">
      <c r="A375" s="202"/>
      <c r="B375" s="21" t="s">
        <v>929</v>
      </c>
      <c r="C375" s="21">
        <v>200</v>
      </c>
      <c r="D375" s="4" t="s">
        <v>66</v>
      </c>
      <c r="E375" s="4" t="s">
        <v>27</v>
      </c>
      <c r="F375" s="8">
        <f>Ведомственная!G479</f>
        <v>66.099999999999994</v>
      </c>
      <c r="G375" s="8">
        <f>Ведомственная!H479</f>
        <v>0</v>
      </c>
      <c r="H375" s="8">
        <f>Ведомственная!I479</f>
        <v>0</v>
      </c>
    </row>
    <row r="376" spans="1:8" ht="47.25" x14ac:dyDescent="0.25">
      <c r="A376" s="23" t="s">
        <v>910</v>
      </c>
      <c r="B376" s="21" t="s">
        <v>930</v>
      </c>
      <c r="C376" s="21"/>
      <c r="D376" s="4"/>
      <c r="E376" s="4"/>
      <c r="F376" s="8">
        <f>F377</f>
        <v>1796.2</v>
      </c>
      <c r="G376" s="8">
        <f t="shared" ref="G376" si="207">G377</f>
        <v>0</v>
      </c>
      <c r="H376" s="8">
        <f t="shared" ref="H376" si="208">H377</f>
        <v>0</v>
      </c>
    </row>
    <row r="377" spans="1:8" ht="31.5" x14ac:dyDescent="0.25">
      <c r="A377" s="23" t="s">
        <v>25</v>
      </c>
      <c r="B377" s="21" t="s">
        <v>930</v>
      </c>
      <c r="C377" s="21">
        <v>200</v>
      </c>
      <c r="D377" s="4" t="s">
        <v>10</v>
      </c>
      <c r="E377" s="4" t="s">
        <v>69</v>
      </c>
      <c r="F377" s="8">
        <f>Ведомственная!G273</f>
        <v>1796.2</v>
      </c>
      <c r="G377" s="8">
        <f>Ведомственная!H273</f>
        <v>0</v>
      </c>
      <c r="H377" s="8">
        <f>Ведомственная!I273</f>
        <v>0</v>
      </c>
    </row>
    <row r="378" spans="1:8" ht="47.25" x14ac:dyDescent="0.25">
      <c r="A378" s="23" t="s">
        <v>911</v>
      </c>
      <c r="B378" s="21" t="s">
        <v>931</v>
      </c>
      <c r="C378" s="21"/>
      <c r="D378" s="4"/>
      <c r="E378" s="4"/>
      <c r="F378" s="8">
        <f>F379+F380</f>
        <v>2896.2999999999997</v>
      </c>
      <c r="G378" s="8">
        <f t="shared" ref="G378:H378" si="209">G379+G380</f>
        <v>0</v>
      </c>
      <c r="H378" s="8">
        <f t="shared" si="209"/>
        <v>0</v>
      </c>
    </row>
    <row r="379" spans="1:8" x14ac:dyDescent="0.25">
      <c r="A379" s="201" t="s">
        <v>25</v>
      </c>
      <c r="B379" s="21" t="s">
        <v>931</v>
      </c>
      <c r="C379" s="21">
        <v>200</v>
      </c>
      <c r="D379" s="4" t="s">
        <v>10</v>
      </c>
      <c r="E379" s="4" t="s">
        <v>69</v>
      </c>
      <c r="F379" s="8">
        <f>Ведомственная!G275</f>
        <v>2736.7</v>
      </c>
      <c r="G379" s="8">
        <f>Ведомственная!H275</f>
        <v>0</v>
      </c>
      <c r="H379" s="8">
        <f>Ведомственная!I275</f>
        <v>0</v>
      </c>
    </row>
    <row r="380" spans="1:8" x14ac:dyDescent="0.25">
      <c r="A380" s="202"/>
      <c r="B380" s="21" t="s">
        <v>931</v>
      </c>
      <c r="C380" s="21">
        <v>200</v>
      </c>
      <c r="D380" s="4" t="s">
        <v>66</v>
      </c>
      <c r="E380" s="4" t="s">
        <v>27</v>
      </c>
      <c r="F380" s="8">
        <f>Ведомственная!G481</f>
        <v>159.6</v>
      </c>
      <c r="G380" s="8">
        <f>Ведомственная!H481</f>
        <v>0</v>
      </c>
      <c r="H380" s="8">
        <f>Ведомственная!I481</f>
        <v>0</v>
      </c>
    </row>
    <row r="381" spans="1:8" ht="47.25" x14ac:dyDescent="0.25">
      <c r="A381" s="23" t="s">
        <v>912</v>
      </c>
      <c r="B381" s="21" t="s">
        <v>932</v>
      </c>
      <c r="C381" s="21"/>
      <c r="D381" s="4"/>
      <c r="E381" s="4"/>
      <c r="F381" s="8">
        <f>F382</f>
        <v>4750</v>
      </c>
      <c r="G381" s="8">
        <f t="shared" ref="G381" si="210">G382</f>
        <v>0</v>
      </c>
      <c r="H381" s="8">
        <f t="shared" ref="H381" si="211">H382</f>
        <v>0</v>
      </c>
    </row>
    <row r="382" spans="1:8" ht="31.5" x14ac:dyDescent="0.25">
      <c r="A382" s="23" t="s">
        <v>25</v>
      </c>
      <c r="B382" s="21" t="s">
        <v>932</v>
      </c>
      <c r="C382" s="21">
        <v>200</v>
      </c>
      <c r="D382" s="4" t="s">
        <v>10</v>
      </c>
      <c r="E382" s="4" t="s">
        <v>69</v>
      </c>
      <c r="F382" s="8">
        <f>Ведомственная!G277</f>
        <v>4750</v>
      </c>
      <c r="G382" s="8">
        <f>Ведомственная!H277</f>
        <v>0</v>
      </c>
      <c r="H382" s="8">
        <f>Ведомственная!I277</f>
        <v>0</v>
      </c>
    </row>
    <row r="383" spans="1:8" ht="47.25" x14ac:dyDescent="0.25">
      <c r="A383" s="23" t="s">
        <v>937</v>
      </c>
      <c r="B383" s="21" t="s">
        <v>942</v>
      </c>
      <c r="C383" s="21"/>
      <c r="D383" s="4"/>
      <c r="E383" s="4"/>
      <c r="F383" s="8">
        <f>F384</f>
        <v>1539.6</v>
      </c>
      <c r="G383" s="8">
        <f t="shared" ref="G383:H383" si="212">G384</f>
        <v>0</v>
      </c>
      <c r="H383" s="8">
        <f t="shared" si="212"/>
        <v>0</v>
      </c>
    </row>
    <row r="384" spans="1:8" ht="31.5" x14ac:dyDescent="0.25">
      <c r="A384" s="23" t="s">
        <v>25</v>
      </c>
      <c r="B384" s="21" t="s">
        <v>942</v>
      </c>
      <c r="C384" s="21">
        <v>200</v>
      </c>
      <c r="D384" s="4" t="s">
        <v>66</v>
      </c>
      <c r="E384" s="4" t="s">
        <v>27</v>
      </c>
      <c r="F384" s="8">
        <f>Ведомственная!G483</f>
        <v>1539.6</v>
      </c>
      <c r="G384" s="8">
        <f>Ведомственная!H483</f>
        <v>0</v>
      </c>
      <c r="H384" s="8">
        <f>Ведомственная!I483</f>
        <v>0</v>
      </c>
    </row>
    <row r="385" spans="1:8" ht="47.25" x14ac:dyDescent="0.25">
      <c r="A385" s="23" t="s">
        <v>913</v>
      </c>
      <c r="B385" s="21" t="s">
        <v>933</v>
      </c>
      <c r="C385" s="21"/>
      <c r="D385" s="4"/>
      <c r="E385" s="4"/>
      <c r="F385" s="8">
        <f>F386+F387</f>
        <v>7218.5</v>
      </c>
      <c r="G385" s="8">
        <f t="shared" ref="G385:H385" si="213">G386+G387</f>
        <v>0</v>
      </c>
      <c r="H385" s="8">
        <f t="shared" si="213"/>
        <v>0</v>
      </c>
    </row>
    <row r="386" spans="1:8" x14ac:dyDescent="0.25">
      <c r="A386" s="201" t="s">
        <v>25</v>
      </c>
      <c r="B386" s="21" t="s">
        <v>933</v>
      </c>
      <c r="C386" s="21">
        <v>200</v>
      </c>
      <c r="D386" s="4" t="s">
        <v>10</v>
      </c>
      <c r="E386" s="4" t="s">
        <v>69</v>
      </c>
      <c r="F386" s="8">
        <f>Ведомственная!G279</f>
        <v>7125.1</v>
      </c>
      <c r="G386" s="8">
        <f>Ведомственная!H279</f>
        <v>0</v>
      </c>
      <c r="H386" s="8">
        <f>Ведомственная!I279</f>
        <v>0</v>
      </c>
    </row>
    <row r="387" spans="1:8" x14ac:dyDescent="0.25">
      <c r="A387" s="202"/>
      <c r="B387" s="21" t="s">
        <v>933</v>
      </c>
      <c r="C387" s="21">
        <v>200</v>
      </c>
      <c r="D387" s="4" t="s">
        <v>66</v>
      </c>
      <c r="E387" s="4" t="s">
        <v>27</v>
      </c>
      <c r="F387" s="8">
        <f>Ведомственная!G485</f>
        <v>93.4</v>
      </c>
      <c r="G387" s="8">
        <f>Ведомственная!H485</f>
        <v>0</v>
      </c>
      <c r="H387" s="8">
        <f>Ведомственная!I485</f>
        <v>0</v>
      </c>
    </row>
    <row r="388" spans="1:8" ht="47.25" x14ac:dyDescent="0.25">
      <c r="A388" s="23" t="s">
        <v>914</v>
      </c>
      <c r="B388" s="21" t="s">
        <v>934</v>
      </c>
      <c r="C388" s="21"/>
      <c r="D388" s="4"/>
      <c r="E388" s="4"/>
      <c r="F388" s="8">
        <f>F389+F390</f>
        <v>4997.5</v>
      </c>
      <c r="G388" s="8">
        <f t="shared" ref="G388:H388" si="214">G389+G390</f>
        <v>0</v>
      </c>
      <c r="H388" s="8">
        <f t="shared" si="214"/>
        <v>0</v>
      </c>
    </row>
    <row r="389" spans="1:8" x14ac:dyDescent="0.25">
      <c r="A389" s="201" t="s">
        <v>25</v>
      </c>
      <c r="B389" s="21" t="s">
        <v>934</v>
      </c>
      <c r="C389" s="21">
        <v>200</v>
      </c>
      <c r="D389" s="4" t="s">
        <v>10</v>
      </c>
      <c r="E389" s="4" t="s">
        <v>69</v>
      </c>
      <c r="F389" s="8">
        <f>Ведомственная!G281</f>
        <v>3141.1</v>
      </c>
      <c r="G389" s="8">
        <f>Ведомственная!H281</f>
        <v>0</v>
      </c>
      <c r="H389" s="8">
        <f>Ведомственная!I281</f>
        <v>0</v>
      </c>
    </row>
    <row r="390" spans="1:8" x14ac:dyDescent="0.25">
      <c r="A390" s="202"/>
      <c r="B390" s="21" t="s">
        <v>934</v>
      </c>
      <c r="C390" s="21">
        <v>200</v>
      </c>
      <c r="D390" s="4" t="s">
        <v>66</v>
      </c>
      <c r="E390" s="4" t="s">
        <v>27</v>
      </c>
      <c r="F390" s="8">
        <f>Ведомственная!G487</f>
        <v>1856.4</v>
      </c>
      <c r="G390" s="8">
        <f>Ведомственная!H487</f>
        <v>0</v>
      </c>
      <c r="H390" s="8">
        <f>Ведомственная!I487</f>
        <v>0</v>
      </c>
    </row>
    <row r="391" spans="1:8" x14ac:dyDescent="0.25">
      <c r="A391" s="184" t="s">
        <v>333</v>
      </c>
      <c r="B391" s="21" t="s">
        <v>943</v>
      </c>
      <c r="C391" s="21"/>
      <c r="D391" s="4"/>
      <c r="E391" s="4"/>
      <c r="F391" s="8">
        <f>F392</f>
        <v>1566.4</v>
      </c>
      <c r="G391" s="8">
        <f t="shared" ref="G391:H391" si="215">G392</f>
        <v>0</v>
      </c>
      <c r="H391" s="8">
        <f t="shared" si="215"/>
        <v>0</v>
      </c>
    </row>
    <row r="392" spans="1:8" x14ac:dyDescent="0.25">
      <c r="A392" s="184" t="s">
        <v>938</v>
      </c>
      <c r="B392" s="21" t="s">
        <v>944</v>
      </c>
      <c r="C392" s="21"/>
      <c r="D392" s="4"/>
      <c r="E392" s="4"/>
      <c r="F392" s="8">
        <f>F393</f>
        <v>1566.4</v>
      </c>
      <c r="G392" s="8">
        <f t="shared" ref="G392:H392" si="216">G393</f>
        <v>0</v>
      </c>
      <c r="H392" s="8">
        <f t="shared" si="216"/>
        <v>0</v>
      </c>
    </row>
    <row r="393" spans="1:8" ht="47.25" x14ac:dyDescent="0.25">
      <c r="A393" s="184" t="s">
        <v>939</v>
      </c>
      <c r="B393" s="21" t="s">
        <v>945</v>
      </c>
      <c r="C393" s="21"/>
      <c r="D393" s="4"/>
      <c r="E393" s="4"/>
      <c r="F393" s="8">
        <f>F394</f>
        <v>1566.4</v>
      </c>
      <c r="G393" s="8">
        <f>G394</f>
        <v>0</v>
      </c>
      <c r="H393" s="8"/>
    </row>
    <row r="394" spans="1:8" ht="31.5" x14ac:dyDescent="0.25">
      <c r="A394" s="184" t="s">
        <v>25</v>
      </c>
      <c r="B394" s="21" t="s">
        <v>945</v>
      </c>
      <c r="C394" s="21">
        <v>200</v>
      </c>
      <c r="D394" s="4" t="s">
        <v>66</v>
      </c>
      <c r="E394" s="4" t="s">
        <v>27</v>
      </c>
      <c r="F394" s="8">
        <f>Ведомственная!G491</f>
        <v>1566.4</v>
      </c>
      <c r="G394" s="8">
        <f>Ведомственная!H491</f>
        <v>0</v>
      </c>
      <c r="H394" s="8">
        <f>Ведомственная!I491</f>
        <v>0</v>
      </c>
    </row>
    <row r="395" spans="1:8" ht="31.5" x14ac:dyDescent="0.25">
      <c r="A395" s="54" t="s">
        <v>287</v>
      </c>
      <c r="B395" s="55" t="s">
        <v>285</v>
      </c>
      <c r="C395" s="55"/>
      <c r="D395" s="59"/>
      <c r="E395" s="59"/>
      <c r="F395" s="57">
        <f>F396</f>
        <v>65484.399999999994</v>
      </c>
      <c r="G395" s="57">
        <f t="shared" ref="G395" si="217">G396</f>
        <v>68008.5</v>
      </c>
      <c r="H395" s="57">
        <f t="shared" ref="H395" si="218">H396</f>
        <v>68008.5</v>
      </c>
    </row>
    <row r="396" spans="1:8" x14ac:dyDescent="0.25">
      <c r="A396" s="176" t="s">
        <v>178</v>
      </c>
      <c r="B396" s="21" t="s">
        <v>616</v>
      </c>
      <c r="C396" s="21"/>
      <c r="D396" s="4"/>
      <c r="E396" s="4"/>
      <c r="F396" s="8">
        <f>F397+F400+F403+F406</f>
        <v>65484.399999999994</v>
      </c>
      <c r="G396" s="8">
        <f t="shared" ref="G396:H396" si="219">G397+G400+G403+G406</f>
        <v>68008.5</v>
      </c>
      <c r="H396" s="8">
        <f t="shared" si="219"/>
        <v>68008.5</v>
      </c>
    </row>
    <row r="397" spans="1:8" ht="31.5" x14ac:dyDescent="0.25">
      <c r="A397" s="85" t="s">
        <v>617</v>
      </c>
      <c r="B397" s="21" t="s">
        <v>618</v>
      </c>
      <c r="C397" s="21"/>
      <c r="D397" s="4"/>
      <c r="E397" s="4"/>
      <c r="F397" s="8">
        <f>F398</f>
        <v>11902.5</v>
      </c>
      <c r="G397" s="8">
        <f t="shared" ref="G397:H397" si="220">G398</f>
        <v>14406.6</v>
      </c>
      <c r="H397" s="8">
        <f t="shared" si="220"/>
        <v>14406.6</v>
      </c>
    </row>
    <row r="398" spans="1:8" x14ac:dyDescent="0.25">
      <c r="A398" s="52" t="s">
        <v>21</v>
      </c>
      <c r="B398" s="21" t="s">
        <v>704</v>
      </c>
      <c r="C398" s="21"/>
      <c r="D398" s="4"/>
      <c r="E398" s="4"/>
      <c r="F398" s="8">
        <f>F399</f>
        <v>11902.5</v>
      </c>
      <c r="G398" s="8">
        <f t="shared" ref="G398:H398" si="221">G399</f>
        <v>14406.6</v>
      </c>
      <c r="H398" s="8">
        <f t="shared" si="221"/>
        <v>14406.6</v>
      </c>
    </row>
    <row r="399" spans="1:8" ht="31.5" x14ac:dyDescent="0.25">
      <c r="A399" s="23" t="s">
        <v>25</v>
      </c>
      <c r="B399" s="21" t="s">
        <v>704</v>
      </c>
      <c r="C399" s="21">
        <v>200</v>
      </c>
      <c r="D399" s="4" t="s">
        <v>66</v>
      </c>
      <c r="E399" s="4" t="s">
        <v>27</v>
      </c>
      <c r="F399" s="8">
        <f>Ведомственная!G496</f>
        <v>11902.5</v>
      </c>
      <c r="G399" s="8">
        <f>Ведомственная!H496</f>
        <v>14406.6</v>
      </c>
      <c r="H399" s="8">
        <f>Ведомственная!I496</f>
        <v>14406.6</v>
      </c>
    </row>
    <row r="400" spans="1:8" ht="31.5" x14ac:dyDescent="0.25">
      <c r="A400" s="9" t="s">
        <v>619</v>
      </c>
      <c r="B400" s="21" t="s">
        <v>620</v>
      </c>
      <c r="C400" s="21"/>
      <c r="D400" s="4"/>
      <c r="E400" s="4"/>
      <c r="F400" s="8">
        <f>F401</f>
        <v>1356</v>
      </c>
      <c r="G400" s="8">
        <f t="shared" ref="G400:H400" si="222">G401</f>
        <v>470</v>
      </c>
      <c r="H400" s="8">
        <f t="shared" si="222"/>
        <v>470</v>
      </c>
    </row>
    <row r="401" spans="1:8" x14ac:dyDescent="0.25">
      <c r="A401" s="52" t="s">
        <v>21</v>
      </c>
      <c r="B401" s="21" t="s">
        <v>705</v>
      </c>
      <c r="C401" s="21"/>
      <c r="D401" s="4"/>
      <c r="E401" s="4"/>
      <c r="F401" s="8">
        <f>F402</f>
        <v>1356</v>
      </c>
      <c r="G401" s="8">
        <f t="shared" ref="G401:H401" si="223">G402</f>
        <v>470</v>
      </c>
      <c r="H401" s="8">
        <f t="shared" si="223"/>
        <v>470</v>
      </c>
    </row>
    <row r="402" spans="1:8" ht="31.5" x14ac:dyDescent="0.25">
      <c r="A402" s="23" t="s">
        <v>25</v>
      </c>
      <c r="B402" s="21" t="s">
        <v>705</v>
      </c>
      <c r="C402" s="21">
        <v>200</v>
      </c>
      <c r="D402" s="4" t="s">
        <v>66</v>
      </c>
      <c r="E402" s="4" t="s">
        <v>27</v>
      </c>
      <c r="F402" s="8">
        <f>Ведомственная!G499</f>
        <v>1356</v>
      </c>
      <c r="G402" s="8">
        <f>Ведомственная!H499</f>
        <v>470</v>
      </c>
      <c r="H402" s="8">
        <f>Ведомственная!I499</f>
        <v>470</v>
      </c>
    </row>
    <row r="403" spans="1:8" ht="31.5" x14ac:dyDescent="0.25">
      <c r="A403" s="85" t="s">
        <v>621</v>
      </c>
      <c r="B403" s="21" t="s">
        <v>622</v>
      </c>
      <c r="C403" s="21"/>
      <c r="D403" s="4"/>
      <c r="E403" s="4"/>
      <c r="F403" s="8">
        <f>F404</f>
        <v>2473.6</v>
      </c>
      <c r="G403" s="8">
        <f t="shared" ref="G403:H403" si="224">G404</f>
        <v>2473.6</v>
      </c>
      <c r="H403" s="8">
        <f t="shared" si="224"/>
        <v>2473.6</v>
      </c>
    </row>
    <row r="404" spans="1:8" x14ac:dyDescent="0.25">
      <c r="A404" s="52" t="s">
        <v>21</v>
      </c>
      <c r="B404" s="21" t="s">
        <v>706</v>
      </c>
      <c r="C404" s="21"/>
      <c r="D404" s="4"/>
      <c r="E404" s="4"/>
      <c r="F404" s="8">
        <f>F405</f>
        <v>2473.6</v>
      </c>
      <c r="G404" s="8">
        <f t="shared" ref="G404:H404" si="225">G405</f>
        <v>2473.6</v>
      </c>
      <c r="H404" s="8">
        <f t="shared" si="225"/>
        <v>2473.6</v>
      </c>
    </row>
    <row r="405" spans="1:8" ht="31.5" x14ac:dyDescent="0.25">
      <c r="A405" s="23" t="s">
        <v>25</v>
      </c>
      <c r="B405" s="21" t="s">
        <v>706</v>
      </c>
      <c r="C405" s="21">
        <v>200</v>
      </c>
      <c r="D405" s="4" t="s">
        <v>66</v>
      </c>
      <c r="E405" s="4" t="s">
        <v>27</v>
      </c>
      <c r="F405" s="8">
        <f>Ведомственная!G502</f>
        <v>2473.6</v>
      </c>
      <c r="G405" s="8">
        <f>Ведомственная!H502</f>
        <v>2473.6</v>
      </c>
      <c r="H405" s="8">
        <f>Ведомственная!I502</f>
        <v>2473.6</v>
      </c>
    </row>
    <row r="406" spans="1:8" ht="31.5" x14ac:dyDescent="0.25">
      <c r="A406" s="85" t="s">
        <v>709</v>
      </c>
      <c r="B406" s="21" t="s">
        <v>623</v>
      </c>
      <c r="C406" s="21"/>
      <c r="D406" s="4"/>
      <c r="E406" s="4"/>
      <c r="F406" s="8">
        <f>F407</f>
        <v>49752.299999999996</v>
      </c>
      <c r="G406" s="8">
        <f t="shared" ref="G406:H406" si="226">G407</f>
        <v>50658.299999999996</v>
      </c>
      <c r="H406" s="8">
        <f t="shared" si="226"/>
        <v>50658.299999999996</v>
      </c>
    </row>
    <row r="407" spans="1:8" x14ac:dyDescent="0.25">
      <c r="A407" s="85" t="s">
        <v>262</v>
      </c>
      <c r="B407" s="21" t="s">
        <v>707</v>
      </c>
      <c r="C407" s="21"/>
      <c r="D407" s="4"/>
      <c r="E407" s="4"/>
      <c r="F407" s="8">
        <f>F408+F409+F410</f>
        <v>49752.299999999996</v>
      </c>
      <c r="G407" s="8">
        <f t="shared" ref="G407:H407" si="227">G408+G409+G410</f>
        <v>50658.299999999996</v>
      </c>
      <c r="H407" s="8">
        <f t="shared" si="227"/>
        <v>50658.299999999996</v>
      </c>
    </row>
    <row r="408" spans="1:8" ht="63" x14ac:dyDescent="0.25">
      <c r="A408" s="2" t="s">
        <v>24</v>
      </c>
      <c r="B408" s="21" t="s">
        <v>707</v>
      </c>
      <c r="C408" s="21">
        <v>100</v>
      </c>
      <c r="D408" s="4" t="s">
        <v>66</v>
      </c>
      <c r="E408" s="4" t="s">
        <v>27</v>
      </c>
      <c r="F408" s="8">
        <f>Ведомственная!G505</f>
        <v>48158.2</v>
      </c>
      <c r="G408" s="8">
        <f>Ведомственная!H505</f>
        <v>48158.2</v>
      </c>
      <c r="H408" s="8">
        <f>Ведомственная!I505</f>
        <v>48158.2</v>
      </c>
    </row>
    <row r="409" spans="1:8" ht="31.5" x14ac:dyDescent="0.25">
      <c r="A409" s="176" t="s">
        <v>25</v>
      </c>
      <c r="B409" s="21" t="s">
        <v>707</v>
      </c>
      <c r="C409" s="21">
        <v>200</v>
      </c>
      <c r="D409" s="4" t="s">
        <v>66</v>
      </c>
      <c r="E409" s="4" t="s">
        <v>27</v>
      </c>
      <c r="F409" s="8">
        <f>Ведомственная!G506</f>
        <v>1444.4</v>
      </c>
      <c r="G409" s="8">
        <f>Ведомственная!H506</f>
        <v>2350.4</v>
      </c>
      <c r="H409" s="8">
        <f>Ведомственная!I506</f>
        <v>2350.4</v>
      </c>
    </row>
    <row r="410" spans="1:8" x14ac:dyDescent="0.25">
      <c r="A410" s="176" t="s">
        <v>13</v>
      </c>
      <c r="B410" s="21" t="s">
        <v>707</v>
      </c>
      <c r="C410" s="21">
        <v>800</v>
      </c>
      <c r="D410" s="4" t="s">
        <v>66</v>
      </c>
      <c r="E410" s="4" t="s">
        <v>27</v>
      </c>
      <c r="F410" s="8">
        <f>Ведомственная!G507</f>
        <v>149.69999999999999</v>
      </c>
      <c r="G410" s="8">
        <f>Ведомственная!H507</f>
        <v>149.69999999999999</v>
      </c>
      <c r="H410" s="8">
        <f>Ведомственная!I507</f>
        <v>149.69999999999999</v>
      </c>
    </row>
    <row r="411" spans="1:8" ht="47.25" x14ac:dyDescent="0.25">
      <c r="A411" s="54" t="s">
        <v>123</v>
      </c>
      <c r="B411" s="55" t="s">
        <v>288</v>
      </c>
      <c r="C411" s="55"/>
      <c r="D411" s="59"/>
      <c r="E411" s="59"/>
      <c r="F411" s="57">
        <f>F412+F416</f>
        <v>19269.400000000001</v>
      </c>
      <c r="G411" s="57">
        <f t="shared" ref="G411:H411" si="228">G412+G416</f>
        <v>17608.8</v>
      </c>
      <c r="H411" s="57">
        <f t="shared" si="228"/>
        <v>17608.8</v>
      </c>
    </row>
    <row r="412" spans="1:8" x14ac:dyDescent="0.25">
      <c r="A412" s="52" t="s">
        <v>217</v>
      </c>
      <c r="B412" s="21" t="s">
        <v>695</v>
      </c>
      <c r="C412" s="21"/>
      <c r="D412" s="4"/>
      <c r="E412" s="4"/>
      <c r="F412" s="8">
        <f>F413</f>
        <v>7608.9000000000005</v>
      </c>
      <c r="G412" s="8">
        <f t="shared" ref="G412" si="229">G413</f>
        <v>7608.8</v>
      </c>
      <c r="H412" s="8">
        <f t="shared" ref="H412" si="230">H413</f>
        <v>7608.8</v>
      </c>
    </row>
    <row r="413" spans="1:8" ht="47.25" x14ac:dyDescent="0.25">
      <c r="A413" s="85" t="s">
        <v>702</v>
      </c>
      <c r="B413" s="21" t="s">
        <v>696</v>
      </c>
      <c r="C413" s="21"/>
      <c r="D413" s="4"/>
      <c r="E413" s="4"/>
      <c r="F413" s="8">
        <f>F414</f>
        <v>7608.9000000000005</v>
      </c>
      <c r="G413" s="8">
        <f t="shared" ref="G413:H413" si="231">G414</f>
        <v>7608.8</v>
      </c>
      <c r="H413" s="8">
        <f t="shared" si="231"/>
        <v>7608.8</v>
      </c>
    </row>
    <row r="414" spans="1:8" ht="47.25" x14ac:dyDescent="0.25">
      <c r="A414" s="85" t="s">
        <v>697</v>
      </c>
      <c r="B414" s="21" t="s">
        <v>698</v>
      </c>
      <c r="C414" s="21"/>
      <c r="D414" s="4"/>
      <c r="E414" s="4"/>
      <c r="F414" s="8">
        <f>F415</f>
        <v>7608.9000000000005</v>
      </c>
      <c r="G414" s="8">
        <f>G415</f>
        <v>7608.8</v>
      </c>
      <c r="H414" s="8">
        <f>H415</f>
        <v>7608.8</v>
      </c>
    </row>
    <row r="415" spans="1:8" ht="31.5" x14ac:dyDescent="0.25">
      <c r="A415" s="176" t="s">
        <v>25</v>
      </c>
      <c r="B415" s="21" t="s">
        <v>698</v>
      </c>
      <c r="C415" s="21">
        <v>200</v>
      </c>
      <c r="D415" s="4" t="s">
        <v>27</v>
      </c>
      <c r="E415" s="4" t="s">
        <v>17</v>
      </c>
      <c r="F415" s="8">
        <f>Ведомственная!G170</f>
        <v>7608.9000000000005</v>
      </c>
      <c r="G415" s="8">
        <f>Ведомственная!H170</f>
        <v>7608.8</v>
      </c>
      <c r="H415" s="8">
        <f>Ведомственная!I170</f>
        <v>7608.8</v>
      </c>
    </row>
    <row r="416" spans="1:8" x14ac:dyDescent="0.25">
      <c r="A416" s="176" t="s">
        <v>178</v>
      </c>
      <c r="B416" s="21" t="s">
        <v>699</v>
      </c>
      <c r="C416" s="21"/>
      <c r="D416" s="4"/>
      <c r="E416" s="4"/>
      <c r="F416" s="8">
        <f>F417</f>
        <v>11660.5</v>
      </c>
      <c r="G416" s="8">
        <f t="shared" ref="G416:H416" si="232">G417</f>
        <v>10000</v>
      </c>
      <c r="H416" s="8">
        <f t="shared" si="232"/>
        <v>10000</v>
      </c>
    </row>
    <row r="417" spans="1:8" ht="78.75" x14ac:dyDescent="0.25">
      <c r="A417" s="85" t="s">
        <v>703</v>
      </c>
      <c r="B417" s="21" t="s">
        <v>700</v>
      </c>
      <c r="C417" s="21"/>
      <c r="D417" s="4"/>
      <c r="E417" s="4"/>
      <c r="F417" s="8">
        <f>F418</f>
        <v>11660.5</v>
      </c>
      <c r="G417" s="8">
        <f t="shared" ref="G417:H417" si="233">G418</f>
        <v>10000</v>
      </c>
      <c r="H417" s="8">
        <f t="shared" si="233"/>
        <v>10000</v>
      </c>
    </row>
    <row r="418" spans="1:8" x14ac:dyDescent="0.25">
      <c r="A418" s="52" t="s">
        <v>21</v>
      </c>
      <c r="B418" s="21" t="s">
        <v>701</v>
      </c>
      <c r="C418" s="21"/>
      <c r="D418" s="4"/>
      <c r="E418" s="4"/>
      <c r="F418" s="8">
        <f>F419</f>
        <v>11660.5</v>
      </c>
      <c r="G418" s="8">
        <f t="shared" ref="G418:H418" si="234">G419</f>
        <v>10000</v>
      </c>
      <c r="H418" s="8">
        <f t="shared" si="234"/>
        <v>10000</v>
      </c>
    </row>
    <row r="419" spans="1:8" ht="31.5" x14ac:dyDescent="0.25">
      <c r="A419" s="176" t="s">
        <v>25</v>
      </c>
      <c r="B419" s="21" t="s">
        <v>701</v>
      </c>
      <c r="C419" s="21">
        <v>200</v>
      </c>
      <c r="D419" s="4" t="s">
        <v>27</v>
      </c>
      <c r="E419" s="4" t="s">
        <v>17</v>
      </c>
      <c r="F419" s="8">
        <f>Ведомственная!G174</f>
        <v>11660.5</v>
      </c>
      <c r="G419" s="8">
        <f>Ведомственная!H174</f>
        <v>10000</v>
      </c>
      <c r="H419" s="8">
        <f>Ведомственная!I174</f>
        <v>10000</v>
      </c>
    </row>
    <row r="420" spans="1:8" ht="31.5" x14ac:dyDescent="0.25">
      <c r="A420" s="54" t="s">
        <v>117</v>
      </c>
      <c r="B420" s="55" t="s">
        <v>228</v>
      </c>
      <c r="C420" s="55"/>
      <c r="D420" s="59"/>
      <c r="E420" s="59"/>
      <c r="F420" s="57">
        <f>F421</f>
        <v>93692.299999999988</v>
      </c>
      <c r="G420" s="57">
        <f t="shared" ref="G420:H420" si="235">G421</f>
        <v>67138.700000000012</v>
      </c>
      <c r="H420" s="57">
        <f t="shared" si="235"/>
        <v>67138.700000000012</v>
      </c>
    </row>
    <row r="421" spans="1:8" x14ac:dyDescent="0.25">
      <c r="A421" s="176" t="s">
        <v>178</v>
      </c>
      <c r="B421" s="21" t="s">
        <v>229</v>
      </c>
      <c r="C421" s="21"/>
      <c r="D421" s="4"/>
      <c r="E421" s="4"/>
      <c r="F421" s="8">
        <f>F422</f>
        <v>93692.299999999988</v>
      </c>
      <c r="G421" s="8">
        <f t="shared" ref="G421:H421" si="236">G422</f>
        <v>67138.700000000012</v>
      </c>
      <c r="H421" s="8">
        <f t="shared" si="236"/>
        <v>67138.700000000012</v>
      </c>
    </row>
    <row r="422" spans="1:8" ht="31.5" x14ac:dyDescent="0.25">
      <c r="A422" s="176" t="s">
        <v>250</v>
      </c>
      <c r="B422" s="21" t="s">
        <v>230</v>
      </c>
      <c r="C422" s="21"/>
      <c r="D422" s="4"/>
      <c r="E422" s="4"/>
      <c r="F422" s="8">
        <f>F423+F426+F429+F431</f>
        <v>93692.299999999988</v>
      </c>
      <c r="G422" s="8">
        <f t="shared" ref="G422:H422" si="237">G423+G426+G429+G431</f>
        <v>67138.700000000012</v>
      </c>
      <c r="H422" s="8">
        <f t="shared" si="237"/>
        <v>67138.700000000012</v>
      </c>
    </row>
    <row r="423" spans="1:8" x14ac:dyDescent="0.25">
      <c r="A423" s="176" t="s">
        <v>30</v>
      </c>
      <c r="B423" s="177" t="s">
        <v>231</v>
      </c>
      <c r="C423" s="177"/>
      <c r="D423" s="4"/>
      <c r="E423" s="4"/>
      <c r="F423" s="8">
        <f>F424+F425</f>
        <v>66334.7</v>
      </c>
      <c r="G423" s="8">
        <f t="shared" ref="G423:H423" si="238">G424+G425</f>
        <v>48323.100000000006</v>
      </c>
      <c r="H423" s="8">
        <f t="shared" si="238"/>
        <v>48323.100000000006</v>
      </c>
    </row>
    <row r="424" spans="1:8" ht="63" x14ac:dyDescent="0.25">
      <c r="A424" s="2" t="s">
        <v>24</v>
      </c>
      <c r="B424" s="177" t="s">
        <v>231</v>
      </c>
      <c r="C424" s="177" t="s">
        <v>35</v>
      </c>
      <c r="D424" s="4" t="s">
        <v>20</v>
      </c>
      <c r="E424" s="4" t="s">
        <v>29</v>
      </c>
      <c r="F424" s="8">
        <f>Ведомственная!G612</f>
        <v>66318.399999999994</v>
      </c>
      <c r="G424" s="8">
        <f>Ведомственная!H612</f>
        <v>48306.8</v>
      </c>
      <c r="H424" s="8">
        <f>Ведомственная!I612</f>
        <v>48306.8</v>
      </c>
    </row>
    <row r="425" spans="1:8" ht="31.5" x14ac:dyDescent="0.25">
      <c r="A425" s="176" t="s">
        <v>25</v>
      </c>
      <c r="B425" s="177" t="s">
        <v>231</v>
      </c>
      <c r="C425" s="177" t="s">
        <v>36</v>
      </c>
      <c r="D425" s="4" t="s">
        <v>20</v>
      </c>
      <c r="E425" s="4" t="s">
        <v>29</v>
      </c>
      <c r="F425" s="8">
        <f>Ведомственная!G613</f>
        <v>16.3</v>
      </c>
      <c r="G425" s="8">
        <f>Ведомственная!H613</f>
        <v>16.3</v>
      </c>
      <c r="H425" s="8">
        <f>Ведомственная!I613</f>
        <v>16.3</v>
      </c>
    </row>
    <row r="426" spans="1:8" x14ac:dyDescent="0.25">
      <c r="A426" s="176" t="s">
        <v>40</v>
      </c>
      <c r="B426" s="21" t="s">
        <v>232</v>
      </c>
      <c r="C426" s="21"/>
      <c r="D426" s="4"/>
      <c r="E426" s="4"/>
      <c r="F426" s="8">
        <f>SUM(F427:F428)</f>
        <v>247.4</v>
      </c>
      <c r="G426" s="8">
        <f t="shared" ref="G426:H426" si="239">SUM(G427:G428)</f>
        <v>247.4</v>
      </c>
      <c r="H426" s="8">
        <f t="shared" si="239"/>
        <v>247.4</v>
      </c>
    </row>
    <row r="427" spans="1:8" ht="31.5" x14ac:dyDescent="0.25">
      <c r="A427" s="176" t="s">
        <v>25</v>
      </c>
      <c r="B427" s="21" t="s">
        <v>232</v>
      </c>
      <c r="C427" s="21">
        <v>200</v>
      </c>
      <c r="D427" s="4" t="s">
        <v>20</v>
      </c>
      <c r="E427" s="4" t="s">
        <v>39</v>
      </c>
      <c r="F427" s="8">
        <f>Ведомственная!G623</f>
        <v>246</v>
      </c>
      <c r="G427" s="8">
        <f>Ведомственная!H623</f>
        <v>246</v>
      </c>
      <c r="H427" s="8">
        <f>Ведомственная!I623</f>
        <v>246</v>
      </c>
    </row>
    <row r="428" spans="1:8" x14ac:dyDescent="0.25">
      <c r="A428" s="176" t="s">
        <v>13</v>
      </c>
      <c r="B428" s="21" t="s">
        <v>232</v>
      </c>
      <c r="C428" s="21">
        <v>800</v>
      </c>
      <c r="D428" s="4" t="s">
        <v>20</v>
      </c>
      <c r="E428" s="4" t="s">
        <v>39</v>
      </c>
      <c r="F428" s="8">
        <f>Ведомственная!G624</f>
        <v>1.4</v>
      </c>
      <c r="G428" s="8">
        <f>Ведомственная!H624</f>
        <v>1.4</v>
      </c>
      <c r="H428" s="8">
        <f>Ведомственная!I624</f>
        <v>1.4</v>
      </c>
    </row>
    <row r="429" spans="1:8" ht="31.5" x14ac:dyDescent="0.25">
      <c r="A429" s="176" t="s">
        <v>42</v>
      </c>
      <c r="B429" s="21" t="s">
        <v>233</v>
      </c>
      <c r="C429" s="21"/>
      <c r="D429" s="4"/>
      <c r="E429" s="4"/>
      <c r="F429" s="8">
        <f>F430</f>
        <v>296.39999999999998</v>
      </c>
      <c r="G429" s="8">
        <f t="shared" ref="G429:H429" si="240">G430</f>
        <v>296.39999999999998</v>
      </c>
      <c r="H429" s="8">
        <f t="shared" si="240"/>
        <v>296.39999999999998</v>
      </c>
    </row>
    <row r="430" spans="1:8" ht="31.5" x14ac:dyDescent="0.25">
      <c r="A430" s="176" t="s">
        <v>25</v>
      </c>
      <c r="B430" s="21" t="s">
        <v>233</v>
      </c>
      <c r="C430" s="21">
        <v>200</v>
      </c>
      <c r="D430" s="4" t="s">
        <v>20</v>
      </c>
      <c r="E430" s="4" t="s">
        <v>39</v>
      </c>
      <c r="F430" s="8">
        <f>Ведомственная!G626</f>
        <v>296.39999999999998</v>
      </c>
      <c r="G430" s="8">
        <f>Ведомственная!H626</f>
        <v>296.39999999999998</v>
      </c>
      <c r="H430" s="8">
        <f>Ведомственная!I626</f>
        <v>296.39999999999998</v>
      </c>
    </row>
    <row r="431" spans="1:8" ht="31.5" x14ac:dyDescent="0.25">
      <c r="A431" s="176" t="s">
        <v>43</v>
      </c>
      <c r="B431" s="21" t="s">
        <v>234</v>
      </c>
      <c r="C431" s="21"/>
      <c r="D431" s="4"/>
      <c r="E431" s="4"/>
      <c r="F431" s="8">
        <f>SUM(F432:F433)</f>
        <v>26813.8</v>
      </c>
      <c r="G431" s="8">
        <f>SUM(G432:G433)</f>
        <v>18271.8</v>
      </c>
      <c r="H431" s="8">
        <f>SUM(H432:H433)</f>
        <v>18271.8</v>
      </c>
    </row>
    <row r="432" spans="1:8" ht="31.5" x14ac:dyDescent="0.25">
      <c r="A432" s="176" t="s">
        <v>25</v>
      </c>
      <c r="B432" s="21" t="s">
        <v>234</v>
      </c>
      <c r="C432" s="21">
        <v>200</v>
      </c>
      <c r="D432" s="4" t="s">
        <v>20</v>
      </c>
      <c r="E432" s="4" t="s">
        <v>39</v>
      </c>
      <c r="F432" s="8">
        <f>Ведомственная!G628</f>
        <v>26543.200000000001</v>
      </c>
      <c r="G432" s="8">
        <f>Ведомственная!H628</f>
        <v>18001.2</v>
      </c>
      <c r="H432" s="8">
        <f>Ведомственная!I628</f>
        <v>18001.2</v>
      </c>
    </row>
    <row r="433" spans="1:8" ht="31.5" x14ac:dyDescent="0.25">
      <c r="A433" s="176" t="s">
        <v>25</v>
      </c>
      <c r="B433" s="21" t="s">
        <v>234</v>
      </c>
      <c r="C433" s="21">
        <v>200</v>
      </c>
      <c r="D433" s="4" t="s">
        <v>52</v>
      </c>
      <c r="E433" s="4" t="s">
        <v>66</v>
      </c>
      <c r="F433" s="8">
        <f>Ведомственная!G643</f>
        <v>270.60000000000002</v>
      </c>
      <c r="G433" s="8">
        <f>Ведомственная!H643</f>
        <v>270.60000000000002</v>
      </c>
      <c r="H433" s="8">
        <f>Ведомственная!I643</f>
        <v>270.60000000000002</v>
      </c>
    </row>
    <row r="434" spans="1:8" ht="31.5" x14ac:dyDescent="0.25">
      <c r="A434" s="54" t="s">
        <v>226</v>
      </c>
      <c r="B434" s="55" t="s">
        <v>225</v>
      </c>
      <c r="C434" s="55"/>
      <c r="D434" s="59"/>
      <c r="E434" s="59"/>
      <c r="F434" s="57">
        <f>F435</f>
        <v>991237.30000000016</v>
      </c>
      <c r="G434" s="57">
        <f t="shared" ref="G434:H434" si="241">G435</f>
        <v>991317.59999999986</v>
      </c>
      <c r="H434" s="57">
        <f t="shared" si="241"/>
        <v>1018736.1000000001</v>
      </c>
    </row>
    <row r="435" spans="1:8" x14ac:dyDescent="0.25">
      <c r="A435" s="176" t="s">
        <v>174</v>
      </c>
      <c r="B435" s="21" t="s">
        <v>227</v>
      </c>
      <c r="C435" s="21"/>
      <c r="D435" s="4"/>
      <c r="E435" s="4"/>
      <c r="F435" s="8">
        <f>F436+F470+F481+F491+F495+F561+F564</f>
        <v>991237.30000000016</v>
      </c>
      <c r="G435" s="8">
        <f>G436+G470+G481+G491+G495+G561+G564</f>
        <v>991317.59999999986</v>
      </c>
      <c r="H435" s="8">
        <f>H436+H470+H481+H491+H495+H561+H564</f>
        <v>1018736.1000000001</v>
      </c>
    </row>
    <row r="436" spans="1:8" ht="31.5" x14ac:dyDescent="0.25">
      <c r="A436" s="176" t="s">
        <v>436</v>
      </c>
      <c r="B436" s="21" t="s">
        <v>413</v>
      </c>
      <c r="C436" s="21"/>
      <c r="D436" s="4"/>
      <c r="E436" s="4"/>
      <c r="F436" s="8">
        <f>F437+F440+F442+F444+F447+F450+F452+F455+F457+F459+F462+F465+F468</f>
        <v>79433.500000000015</v>
      </c>
      <c r="G436" s="8">
        <f t="shared" ref="G436:H436" si="242">G437+G440+G442+G444+G447+G450+G452+G455+G457+G459+G462+G465+G468</f>
        <v>69483.5</v>
      </c>
      <c r="H436" s="8">
        <f t="shared" si="242"/>
        <v>69579.799999999988</v>
      </c>
    </row>
    <row r="437" spans="1:8" x14ac:dyDescent="0.25">
      <c r="A437" s="176" t="s">
        <v>30</v>
      </c>
      <c r="B437" s="21" t="s">
        <v>414</v>
      </c>
      <c r="C437" s="21"/>
      <c r="D437" s="4"/>
      <c r="E437" s="4"/>
      <c r="F437" s="8">
        <f>F438+F439</f>
        <v>19743.5</v>
      </c>
      <c r="G437" s="8">
        <f t="shared" ref="G437:H437" si="243">G438+G439</f>
        <v>11082.5</v>
      </c>
      <c r="H437" s="8">
        <f t="shared" si="243"/>
        <v>11082.5</v>
      </c>
    </row>
    <row r="438" spans="1:8" ht="63" x14ac:dyDescent="0.25">
      <c r="A438" s="176" t="s">
        <v>24</v>
      </c>
      <c r="B438" s="21" t="s">
        <v>414</v>
      </c>
      <c r="C438" s="21">
        <v>100</v>
      </c>
      <c r="D438" s="4" t="s">
        <v>17</v>
      </c>
      <c r="E438" s="4" t="s">
        <v>29</v>
      </c>
      <c r="F438" s="8">
        <f>Ведомственная!G760</f>
        <v>19728.8</v>
      </c>
      <c r="G438" s="8">
        <f>Ведомственная!H760</f>
        <v>11067.8</v>
      </c>
      <c r="H438" s="8">
        <f>Ведомственная!I760</f>
        <v>11067.8</v>
      </c>
    </row>
    <row r="439" spans="1:8" ht="31.5" x14ac:dyDescent="0.25">
      <c r="A439" s="176" t="s">
        <v>25</v>
      </c>
      <c r="B439" s="21" t="s">
        <v>414</v>
      </c>
      <c r="C439" s="21">
        <v>200</v>
      </c>
      <c r="D439" s="4" t="s">
        <v>17</v>
      </c>
      <c r="E439" s="4" t="s">
        <v>29</v>
      </c>
      <c r="F439" s="8">
        <f>Ведомственная!G761</f>
        <v>14.7</v>
      </c>
      <c r="G439" s="8">
        <f>Ведомственная!H761</f>
        <v>14.7</v>
      </c>
      <c r="H439" s="8">
        <f>Ведомственная!I761</f>
        <v>14.7</v>
      </c>
    </row>
    <row r="440" spans="1:8" x14ac:dyDescent="0.25">
      <c r="A440" s="176" t="s">
        <v>40</v>
      </c>
      <c r="B440" s="21" t="s">
        <v>415</v>
      </c>
      <c r="C440" s="21"/>
      <c r="D440" s="4"/>
      <c r="E440" s="4"/>
      <c r="F440" s="8">
        <f>Ведомственная!G762</f>
        <v>545</v>
      </c>
      <c r="G440" s="8">
        <f>Ведомственная!H762</f>
        <v>545</v>
      </c>
      <c r="H440" s="8">
        <f>Ведомственная!I762</f>
        <v>545</v>
      </c>
    </row>
    <row r="441" spans="1:8" ht="31.5" x14ac:dyDescent="0.25">
      <c r="A441" s="176" t="s">
        <v>25</v>
      </c>
      <c r="B441" s="21" t="s">
        <v>415</v>
      </c>
      <c r="C441" s="21">
        <v>200</v>
      </c>
      <c r="D441" s="4" t="s">
        <v>17</v>
      </c>
      <c r="E441" s="4" t="s">
        <v>29</v>
      </c>
      <c r="F441" s="8">
        <f>Ведомственная!G763</f>
        <v>545</v>
      </c>
      <c r="G441" s="8">
        <f>Ведомственная!H763</f>
        <v>545</v>
      </c>
      <c r="H441" s="8">
        <f>Ведомственная!I763</f>
        <v>545</v>
      </c>
    </row>
    <row r="442" spans="1:8" ht="31.5" x14ac:dyDescent="0.25">
      <c r="A442" s="176" t="s">
        <v>42</v>
      </c>
      <c r="B442" s="21" t="s">
        <v>416</v>
      </c>
      <c r="C442" s="21"/>
      <c r="D442" s="4"/>
      <c r="E442" s="4"/>
      <c r="F442" s="8">
        <f>Ведомственная!G764</f>
        <v>2443.3000000000002</v>
      </c>
      <c r="G442" s="8">
        <f>Ведомственная!H764</f>
        <v>1041.8</v>
      </c>
      <c r="H442" s="8">
        <f>Ведомственная!I764</f>
        <v>1041.8</v>
      </c>
    </row>
    <row r="443" spans="1:8" ht="31.5" x14ac:dyDescent="0.25">
      <c r="A443" s="176" t="s">
        <v>25</v>
      </c>
      <c r="B443" s="21" t="s">
        <v>416</v>
      </c>
      <c r="C443" s="21">
        <v>200</v>
      </c>
      <c r="D443" s="4" t="s">
        <v>17</v>
      </c>
      <c r="E443" s="4" t="s">
        <v>29</v>
      </c>
      <c r="F443" s="8">
        <f>Ведомственная!G765</f>
        <v>2443.3000000000002</v>
      </c>
      <c r="G443" s="8">
        <f>Ведомственная!H765</f>
        <v>1041.8</v>
      </c>
      <c r="H443" s="8">
        <f>Ведомственная!I765</f>
        <v>1041.8</v>
      </c>
    </row>
    <row r="444" spans="1:8" ht="31.5" x14ac:dyDescent="0.25">
      <c r="A444" s="176" t="s">
        <v>43</v>
      </c>
      <c r="B444" s="21" t="s">
        <v>417</v>
      </c>
      <c r="C444" s="21"/>
      <c r="D444" s="4"/>
      <c r="E444" s="4"/>
      <c r="F444" s="8">
        <f>Ведомственная!G766</f>
        <v>650.4</v>
      </c>
      <c r="G444" s="8">
        <f>Ведомственная!H766</f>
        <v>650.40000000000009</v>
      </c>
      <c r="H444" s="8">
        <f>Ведомственная!I766</f>
        <v>650.4</v>
      </c>
    </row>
    <row r="445" spans="1:8" ht="31.5" x14ac:dyDescent="0.25">
      <c r="A445" s="176" t="s">
        <v>25</v>
      </c>
      <c r="B445" s="21" t="s">
        <v>417</v>
      </c>
      <c r="C445" s="21">
        <v>200</v>
      </c>
      <c r="D445" s="4" t="s">
        <v>17</v>
      </c>
      <c r="E445" s="4" t="s">
        <v>29</v>
      </c>
      <c r="F445" s="8">
        <f>Ведомственная!G767</f>
        <v>550.29999999999995</v>
      </c>
      <c r="G445" s="8">
        <f>Ведомственная!H767</f>
        <v>552.1</v>
      </c>
      <c r="H445" s="8">
        <f>Ведомственная!I767</f>
        <v>553.79999999999995</v>
      </c>
    </row>
    <row r="446" spans="1:8" x14ac:dyDescent="0.25">
      <c r="A446" s="176" t="s">
        <v>13</v>
      </c>
      <c r="B446" s="21" t="s">
        <v>417</v>
      </c>
      <c r="C446" s="21">
        <v>800</v>
      </c>
      <c r="D446" s="4" t="s">
        <v>17</v>
      </c>
      <c r="E446" s="4" t="s">
        <v>29</v>
      </c>
      <c r="F446" s="8">
        <f>Ведомственная!G768</f>
        <v>100.1</v>
      </c>
      <c r="G446" s="8">
        <f>Ведомственная!H768</f>
        <v>98.300000000000011</v>
      </c>
      <c r="H446" s="8">
        <f>Ведомственная!I768</f>
        <v>96.6</v>
      </c>
    </row>
    <row r="447" spans="1:8" ht="141.75" x14ac:dyDescent="0.25">
      <c r="A447" s="176" t="s">
        <v>789</v>
      </c>
      <c r="B447" s="21" t="s">
        <v>418</v>
      </c>
      <c r="C447" s="21"/>
      <c r="D447" s="4"/>
      <c r="E447" s="4"/>
      <c r="F447" s="8">
        <f>Ведомственная!G769</f>
        <v>1140.3</v>
      </c>
      <c r="G447" s="8">
        <f>Ведомственная!H769</f>
        <v>1185.9000000000001</v>
      </c>
      <c r="H447" s="8">
        <f>Ведомственная!I769</f>
        <v>1233.3</v>
      </c>
    </row>
    <row r="448" spans="1:8" ht="63" x14ac:dyDescent="0.25">
      <c r="A448" s="176" t="s">
        <v>24</v>
      </c>
      <c r="B448" s="21" t="s">
        <v>418</v>
      </c>
      <c r="C448" s="21">
        <v>100</v>
      </c>
      <c r="D448" s="4" t="s">
        <v>17</v>
      </c>
      <c r="E448" s="4" t="s">
        <v>29</v>
      </c>
      <c r="F448" s="8">
        <f>Ведомственная!G770</f>
        <v>740.3</v>
      </c>
      <c r="G448" s="8">
        <f>Ведомственная!H770</f>
        <v>785.9</v>
      </c>
      <c r="H448" s="8">
        <f>Ведомственная!I770</f>
        <v>833.3</v>
      </c>
    </row>
    <row r="449" spans="1:8" ht="31.5" x14ac:dyDescent="0.25">
      <c r="A449" s="176" t="s">
        <v>25</v>
      </c>
      <c r="B449" s="21" t="s">
        <v>418</v>
      </c>
      <c r="C449" s="21">
        <v>200</v>
      </c>
      <c r="D449" s="4" t="s">
        <v>17</v>
      </c>
      <c r="E449" s="4" t="s">
        <v>29</v>
      </c>
      <c r="F449" s="8">
        <f>Ведомственная!G771</f>
        <v>400</v>
      </c>
      <c r="G449" s="8">
        <f>Ведомственная!H771</f>
        <v>400</v>
      </c>
      <c r="H449" s="8">
        <f>Ведомственная!I771</f>
        <v>400</v>
      </c>
    </row>
    <row r="450" spans="1:8" ht="47.25" x14ac:dyDescent="0.25">
      <c r="A450" s="176" t="s">
        <v>419</v>
      </c>
      <c r="B450" s="21" t="s">
        <v>420</v>
      </c>
      <c r="C450" s="21"/>
      <c r="D450" s="4"/>
      <c r="E450" s="4"/>
      <c r="F450" s="8">
        <f>Ведомственная!G772</f>
        <v>8628.2000000000007</v>
      </c>
      <c r="G450" s="8">
        <f>Ведомственная!H772</f>
        <v>8628.2000000000007</v>
      </c>
      <c r="H450" s="8">
        <f>Ведомственная!I772</f>
        <v>8628.2000000000007</v>
      </c>
    </row>
    <row r="451" spans="1:8" ht="63" x14ac:dyDescent="0.25">
      <c r="A451" s="176" t="s">
        <v>24</v>
      </c>
      <c r="B451" s="21" t="s">
        <v>420</v>
      </c>
      <c r="C451" s="21">
        <v>100</v>
      </c>
      <c r="D451" s="4" t="s">
        <v>17</v>
      </c>
      <c r="E451" s="4" t="s">
        <v>29</v>
      </c>
      <c r="F451" s="8">
        <f>Ведомственная!G773</f>
        <v>8628.2000000000007</v>
      </c>
      <c r="G451" s="8">
        <f>Ведомственная!H773</f>
        <v>8628.2000000000007</v>
      </c>
      <c r="H451" s="8">
        <f>Ведомственная!I773</f>
        <v>8628.2000000000007</v>
      </c>
    </row>
    <row r="452" spans="1:8" ht="31.5" x14ac:dyDescent="0.25">
      <c r="A452" s="176" t="s">
        <v>421</v>
      </c>
      <c r="B452" s="21" t="s">
        <v>422</v>
      </c>
      <c r="C452" s="21"/>
      <c r="D452" s="4"/>
      <c r="E452" s="4"/>
      <c r="F452" s="8">
        <f>Ведомственная!G774</f>
        <v>28052.400000000001</v>
      </c>
      <c r="G452" s="8">
        <f>Ведомственная!H774</f>
        <v>28052.400000000001</v>
      </c>
      <c r="H452" s="8">
        <f>Ведомственная!I774</f>
        <v>28052.400000000001</v>
      </c>
    </row>
    <row r="453" spans="1:8" ht="63" x14ac:dyDescent="0.25">
      <c r="A453" s="176" t="s">
        <v>24</v>
      </c>
      <c r="B453" s="21" t="s">
        <v>422</v>
      </c>
      <c r="C453" s="21">
        <v>100</v>
      </c>
      <c r="D453" s="4" t="s">
        <v>17</v>
      </c>
      <c r="E453" s="4" t="s">
        <v>29</v>
      </c>
      <c r="F453" s="8">
        <f>Ведомственная!G775</f>
        <v>27763.4</v>
      </c>
      <c r="G453" s="8">
        <f>Ведомственная!H775</f>
        <v>27763.4</v>
      </c>
      <c r="H453" s="8">
        <f>Ведомственная!I775</f>
        <v>27763.4</v>
      </c>
    </row>
    <row r="454" spans="1:8" ht="31.5" x14ac:dyDescent="0.25">
      <c r="A454" s="176" t="s">
        <v>25</v>
      </c>
      <c r="B454" s="21" t="s">
        <v>422</v>
      </c>
      <c r="C454" s="21">
        <v>200</v>
      </c>
      <c r="D454" s="4" t="s">
        <v>17</v>
      </c>
      <c r="E454" s="4" t="s">
        <v>29</v>
      </c>
      <c r="F454" s="8">
        <f>Ведомственная!G776</f>
        <v>289</v>
      </c>
      <c r="G454" s="8">
        <f>Ведомственная!H776</f>
        <v>289</v>
      </c>
      <c r="H454" s="8">
        <f>Ведомственная!I776</f>
        <v>289</v>
      </c>
    </row>
    <row r="455" spans="1:8" ht="47.25" x14ac:dyDescent="0.25">
      <c r="A455" s="176" t="s">
        <v>785</v>
      </c>
      <c r="B455" s="21" t="s">
        <v>423</v>
      </c>
      <c r="C455" s="21"/>
      <c r="D455" s="4"/>
      <c r="E455" s="4"/>
      <c r="F455" s="8">
        <f>F456</f>
        <v>6912.1</v>
      </c>
      <c r="G455" s="8">
        <f t="shared" ref="G455:H455" si="244">G456</f>
        <v>6912.1</v>
      </c>
      <c r="H455" s="8">
        <f t="shared" si="244"/>
        <v>6912.1</v>
      </c>
    </row>
    <row r="456" spans="1:8" ht="63" x14ac:dyDescent="0.25">
      <c r="A456" s="176" t="s">
        <v>24</v>
      </c>
      <c r="B456" s="21" t="s">
        <v>423</v>
      </c>
      <c r="C456" s="21">
        <v>100</v>
      </c>
      <c r="D456" s="4" t="s">
        <v>17</v>
      </c>
      <c r="E456" s="4" t="s">
        <v>29</v>
      </c>
      <c r="F456" s="8">
        <f>Ведомственная!G778</f>
        <v>6912.1</v>
      </c>
      <c r="G456" s="8">
        <f>Ведомственная!H778</f>
        <v>6912.1</v>
      </c>
      <c r="H456" s="8">
        <f>Ведомственная!I778</f>
        <v>6912.1</v>
      </c>
    </row>
    <row r="457" spans="1:8" ht="63" x14ac:dyDescent="0.25">
      <c r="A457" s="176" t="s">
        <v>424</v>
      </c>
      <c r="B457" s="21" t="s">
        <v>425</v>
      </c>
      <c r="C457" s="21"/>
      <c r="D457" s="4"/>
      <c r="E457" s="4"/>
      <c r="F457" s="8">
        <f>F458</f>
        <v>65.099999999999994</v>
      </c>
      <c r="G457" s="8">
        <f t="shared" ref="G457:H457" si="245">G458</f>
        <v>65.099999999999994</v>
      </c>
      <c r="H457" s="8">
        <f t="shared" si="245"/>
        <v>65.099999999999994</v>
      </c>
    </row>
    <row r="458" spans="1:8" ht="31.5" x14ac:dyDescent="0.25">
      <c r="A458" s="176" t="s">
        <v>25</v>
      </c>
      <c r="B458" s="21" t="s">
        <v>425</v>
      </c>
      <c r="C458" s="21">
        <v>200</v>
      </c>
      <c r="D458" s="4" t="s">
        <v>17</v>
      </c>
      <c r="E458" s="4" t="s">
        <v>29</v>
      </c>
      <c r="F458" s="8">
        <f>Ведомственная!G780</f>
        <v>65.099999999999994</v>
      </c>
      <c r="G458" s="8">
        <f>Ведомственная!H780</f>
        <v>65.099999999999994</v>
      </c>
      <c r="H458" s="8">
        <f>Ведомственная!I780</f>
        <v>65.099999999999994</v>
      </c>
    </row>
    <row r="459" spans="1:8" ht="110.25" x14ac:dyDescent="0.25">
      <c r="A459" s="176" t="s">
        <v>790</v>
      </c>
      <c r="B459" s="21" t="s">
        <v>426</v>
      </c>
      <c r="C459" s="21"/>
      <c r="D459" s="4"/>
      <c r="E459" s="4"/>
      <c r="F459" s="8">
        <f>F460+F461</f>
        <v>672</v>
      </c>
      <c r="G459" s="8">
        <f t="shared" ref="G459:H459" si="246">G460+G461</f>
        <v>672</v>
      </c>
      <c r="H459" s="8">
        <f t="shared" si="246"/>
        <v>672</v>
      </c>
    </row>
    <row r="460" spans="1:8" ht="63" x14ac:dyDescent="0.25">
      <c r="A460" s="176" t="s">
        <v>24</v>
      </c>
      <c r="B460" s="21" t="s">
        <v>426</v>
      </c>
      <c r="C460" s="21">
        <v>100</v>
      </c>
      <c r="D460" s="4" t="s">
        <v>17</v>
      </c>
      <c r="E460" s="4" t="s">
        <v>29</v>
      </c>
      <c r="F460" s="8">
        <f>Ведомственная!G782</f>
        <v>479.3</v>
      </c>
      <c r="G460" s="8">
        <f>Ведомственная!H782</f>
        <v>479.3</v>
      </c>
      <c r="H460" s="8">
        <f>Ведомственная!I782</f>
        <v>479.3</v>
      </c>
    </row>
    <row r="461" spans="1:8" ht="31.5" x14ac:dyDescent="0.25">
      <c r="A461" s="176" t="s">
        <v>25</v>
      </c>
      <c r="B461" s="21" t="s">
        <v>426</v>
      </c>
      <c r="C461" s="21">
        <v>200</v>
      </c>
      <c r="D461" s="4" t="s">
        <v>17</v>
      </c>
      <c r="E461" s="4" t="s">
        <v>29</v>
      </c>
      <c r="F461" s="8">
        <f>Ведомственная!G783</f>
        <v>192.7</v>
      </c>
      <c r="G461" s="8">
        <f>Ведомственная!H783</f>
        <v>192.7</v>
      </c>
      <c r="H461" s="8">
        <f>Ведомственная!I783</f>
        <v>192.7</v>
      </c>
    </row>
    <row r="462" spans="1:8" ht="126" x14ac:dyDescent="0.25">
      <c r="A462" s="176" t="s">
        <v>427</v>
      </c>
      <c r="B462" s="21" t="s">
        <v>428</v>
      </c>
      <c r="C462" s="21"/>
      <c r="D462" s="4"/>
      <c r="E462" s="4"/>
      <c r="F462" s="8">
        <f>Ведомственная!G784</f>
        <v>9380</v>
      </c>
      <c r="G462" s="8">
        <f>Ведомственная!H784</f>
        <v>9400</v>
      </c>
      <c r="H462" s="8">
        <f>Ведомственная!I784</f>
        <v>9400</v>
      </c>
    </row>
    <row r="463" spans="1:8" ht="63" x14ac:dyDescent="0.25">
      <c r="A463" s="176" t="s">
        <v>24</v>
      </c>
      <c r="B463" s="21" t="s">
        <v>428</v>
      </c>
      <c r="C463" s="21">
        <v>100</v>
      </c>
      <c r="D463" s="4" t="s">
        <v>17</v>
      </c>
      <c r="E463" s="4" t="s">
        <v>29</v>
      </c>
      <c r="F463" s="8">
        <f>Ведомственная!G785</f>
        <v>8296.7000000000007</v>
      </c>
      <c r="G463" s="8">
        <f>Ведомственная!H785</f>
        <v>8316.7000000000007</v>
      </c>
      <c r="H463" s="8">
        <f>Ведомственная!I785</f>
        <v>8316.7000000000007</v>
      </c>
    </row>
    <row r="464" spans="1:8" ht="31.5" x14ac:dyDescent="0.25">
      <c r="A464" s="176" t="s">
        <v>25</v>
      </c>
      <c r="B464" s="21" t="s">
        <v>428</v>
      </c>
      <c r="C464" s="21">
        <v>200</v>
      </c>
      <c r="D464" s="4" t="s">
        <v>17</v>
      </c>
      <c r="E464" s="4" t="s">
        <v>29</v>
      </c>
      <c r="F464" s="8">
        <f>Ведомственная!G786</f>
        <v>1083.3</v>
      </c>
      <c r="G464" s="8">
        <f>Ведомственная!H786</f>
        <v>1083.3</v>
      </c>
      <c r="H464" s="8">
        <f>Ведомственная!I786</f>
        <v>1083.3</v>
      </c>
    </row>
    <row r="465" spans="1:8" ht="78.75" x14ac:dyDescent="0.25">
      <c r="A465" s="176" t="s">
        <v>430</v>
      </c>
      <c r="B465" s="21" t="s">
        <v>431</v>
      </c>
      <c r="C465" s="21"/>
      <c r="D465" s="4"/>
      <c r="E465" s="4"/>
      <c r="F465" s="8">
        <f>Ведомственная!G787</f>
        <v>1173.0999999999999</v>
      </c>
      <c r="G465" s="8">
        <f>Ведомственная!H787</f>
        <v>1220</v>
      </c>
      <c r="H465" s="8">
        <f>Ведомственная!I787</f>
        <v>1268.9000000000001</v>
      </c>
    </row>
    <row r="466" spans="1:8" ht="63" x14ac:dyDescent="0.25">
      <c r="A466" s="176" t="s">
        <v>24</v>
      </c>
      <c r="B466" s="21" t="s">
        <v>431</v>
      </c>
      <c r="C466" s="21">
        <v>100</v>
      </c>
      <c r="D466" s="4" t="s">
        <v>17</v>
      </c>
      <c r="E466" s="4" t="s">
        <v>29</v>
      </c>
      <c r="F466" s="8">
        <f>Ведомственная!G788</f>
        <v>731.5</v>
      </c>
      <c r="G466" s="8">
        <f>Ведомственная!H788</f>
        <v>778.4</v>
      </c>
      <c r="H466" s="8">
        <f>Ведомственная!I788</f>
        <v>827.3</v>
      </c>
    </row>
    <row r="467" spans="1:8" ht="31.5" x14ac:dyDescent="0.25">
      <c r="A467" s="176" t="s">
        <v>25</v>
      </c>
      <c r="B467" s="21" t="s">
        <v>431</v>
      </c>
      <c r="C467" s="21">
        <v>200</v>
      </c>
      <c r="D467" s="4" t="s">
        <v>17</v>
      </c>
      <c r="E467" s="4" t="s">
        <v>29</v>
      </c>
      <c r="F467" s="8">
        <f>Ведомственная!G789</f>
        <v>441.6</v>
      </c>
      <c r="G467" s="8">
        <f>Ведомственная!H789</f>
        <v>441.6</v>
      </c>
      <c r="H467" s="8">
        <f>Ведомственная!I789</f>
        <v>441.6</v>
      </c>
    </row>
    <row r="468" spans="1:8" ht="31.5" x14ac:dyDescent="0.25">
      <c r="A468" s="176" t="s">
        <v>432</v>
      </c>
      <c r="B468" s="21" t="s">
        <v>433</v>
      </c>
      <c r="C468" s="21"/>
      <c r="D468" s="4"/>
      <c r="E468" s="4"/>
      <c r="F468" s="8">
        <f>Ведомственная!G790</f>
        <v>28.1</v>
      </c>
      <c r="G468" s="8">
        <f>Ведомственная!H790</f>
        <v>28.1</v>
      </c>
      <c r="H468" s="8">
        <f>Ведомственная!I790</f>
        <v>28.1</v>
      </c>
    </row>
    <row r="469" spans="1:8" ht="63" x14ac:dyDescent="0.25">
      <c r="A469" s="176" t="s">
        <v>24</v>
      </c>
      <c r="B469" s="21" t="s">
        <v>433</v>
      </c>
      <c r="C469" s="21">
        <v>100</v>
      </c>
      <c r="D469" s="4" t="s">
        <v>17</v>
      </c>
      <c r="E469" s="4" t="s">
        <v>29</v>
      </c>
      <c r="F469" s="8">
        <f>Ведомственная!G791</f>
        <v>28.1</v>
      </c>
      <c r="G469" s="8">
        <f>Ведомственная!H791</f>
        <v>28.1</v>
      </c>
      <c r="H469" s="8">
        <f>Ведомственная!I791</f>
        <v>28.1</v>
      </c>
    </row>
    <row r="470" spans="1:8" ht="31.5" x14ac:dyDescent="0.25">
      <c r="A470" s="176" t="s">
        <v>367</v>
      </c>
      <c r="B470" s="21" t="s">
        <v>368</v>
      </c>
      <c r="C470" s="21"/>
      <c r="D470" s="4"/>
      <c r="E470" s="4"/>
      <c r="F470" s="8">
        <f>F471+F479</f>
        <v>2852</v>
      </c>
      <c r="G470" s="8">
        <f>G471+G479</f>
        <v>1314.9</v>
      </c>
      <c r="H470" s="8">
        <f>H471+H479</f>
        <v>1314.9</v>
      </c>
    </row>
    <row r="471" spans="1:8" x14ac:dyDescent="0.25">
      <c r="A471" s="176" t="s">
        <v>246</v>
      </c>
      <c r="B471" s="21" t="s">
        <v>369</v>
      </c>
      <c r="C471" s="21"/>
      <c r="D471" s="4"/>
      <c r="E471" s="4"/>
      <c r="F471" s="8">
        <f>SUM(F472:F478)</f>
        <v>2167.5</v>
      </c>
      <c r="G471" s="8">
        <f>SUM(G472:G478)</f>
        <v>675</v>
      </c>
      <c r="H471" s="8">
        <f>SUM(H472:H478)</f>
        <v>675</v>
      </c>
    </row>
    <row r="472" spans="1:8" x14ac:dyDescent="0.25">
      <c r="A472" s="208" t="s">
        <v>25</v>
      </c>
      <c r="B472" s="21" t="s">
        <v>369</v>
      </c>
      <c r="C472" s="21">
        <v>200</v>
      </c>
      <c r="D472" s="4" t="s">
        <v>52</v>
      </c>
      <c r="E472" s="4" t="s">
        <v>23</v>
      </c>
      <c r="F472" s="8">
        <f>Ведомственная!G971</f>
        <v>0</v>
      </c>
      <c r="G472" s="8">
        <f>Ведомственная!H971</f>
        <v>0</v>
      </c>
      <c r="H472" s="8">
        <f>Ведомственная!I971</f>
        <v>0</v>
      </c>
    </row>
    <row r="473" spans="1:8" x14ac:dyDescent="0.25">
      <c r="A473" s="208"/>
      <c r="B473" s="21" t="s">
        <v>369</v>
      </c>
      <c r="C473" s="21">
        <v>200</v>
      </c>
      <c r="D473" s="4" t="s">
        <v>12</v>
      </c>
      <c r="E473" s="4" t="s">
        <v>20</v>
      </c>
      <c r="F473" s="8">
        <f>Ведомственная!G1244</f>
        <v>1027.5</v>
      </c>
      <c r="G473" s="8">
        <f>Ведомственная!H1244</f>
        <v>0</v>
      </c>
      <c r="H473" s="8">
        <f>Ведомственная!I1244</f>
        <v>0</v>
      </c>
    </row>
    <row r="474" spans="1:8" x14ac:dyDescent="0.25">
      <c r="A474" s="200"/>
      <c r="B474" s="21" t="s">
        <v>369</v>
      </c>
      <c r="C474" s="21">
        <v>200</v>
      </c>
      <c r="D474" s="4" t="s">
        <v>17</v>
      </c>
      <c r="E474" s="4" t="s">
        <v>27</v>
      </c>
      <c r="F474" s="8">
        <f>Ведомственная!G669</f>
        <v>645</v>
      </c>
      <c r="G474" s="8">
        <f>Ведомственная!H669</f>
        <v>645</v>
      </c>
      <c r="H474" s="8">
        <f>Ведомственная!I669</f>
        <v>645</v>
      </c>
    </row>
    <row r="475" spans="1:8" x14ac:dyDescent="0.25">
      <c r="A475" s="196" t="s">
        <v>96</v>
      </c>
      <c r="B475" s="21" t="s">
        <v>369</v>
      </c>
      <c r="C475" s="21">
        <v>600</v>
      </c>
      <c r="D475" s="4" t="s">
        <v>52</v>
      </c>
      <c r="E475" s="4" t="s">
        <v>20</v>
      </c>
      <c r="F475" s="8">
        <f>Ведомственная!G922</f>
        <v>30</v>
      </c>
      <c r="G475" s="8">
        <f>Ведомственная!H922</f>
        <v>30</v>
      </c>
      <c r="H475" s="8">
        <f>Ведомственная!I922</f>
        <v>30</v>
      </c>
    </row>
    <row r="476" spans="1:8" x14ac:dyDescent="0.25">
      <c r="A476" s="208"/>
      <c r="B476" s="21" t="s">
        <v>369</v>
      </c>
      <c r="C476" s="21">
        <v>600</v>
      </c>
      <c r="D476" s="4" t="s">
        <v>52</v>
      </c>
      <c r="E476" s="4" t="s">
        <v>23</v>
      </c>
      <c r="F476" s="8">
        <f>Ведомственная!G972</f>
        <v>0</v>
      </c>
      <c r="G476" s="8">
        <f>Ведомственная!H972</f>
        <v>0</v>
      </c>
      <c r="H476" s="8">
        <f>Ведомственная!I972</f>
        <v>0</v>
      </c>
    </row>
    <row r="477" spans="1:8" x14ac:dyDescent="0.25">
      <c r="A477" s="208"/>
      <c r="B477" s="21" t="s">
        <v>369</v>
      </c>
      <c r="C477" s="21">
        <v>600</v>
      </c>
      <c r="D477" s="4" t="s">
        <v>52</v>
      </c>
      <c r="E477" s="4" t="s">
        <v>27</v>
      </c>
      <c r="F477" s="8">
        <f>Ведомственная!G1207</f>
        <v>465</v>
      </c>
      <c r="G477" s="8">
        <f>Ведомственная!H1207</f>
        <v>0</v>
      </c>
      <c r="H477" s="8">
        <f>Ведомственная!I1207</f>
        <v>0</v>
      </c>
    </row>
    <row r="478" spans="1:8" x14ac:dyDescent="0.25">
      <c r="A478" s="200"/>
      <c r="B478" s="21" t="s">
        <v>369</v>
      </c>
      <c r="C478" s="21">
        <v>600</v>
      </c>
      <c r="D478" s="4" t="s">
        <v>12</v>
      </c>
      <c r="E478" s="4" t="s">
        <v>20</v>
      </c>
      <c r="F478" s="8">
        <f>Ведомственная!G1245</f>
        <v>0</v>
      </c>
      <c r="G478" s="8">
        <f>Ведомственная!H1245</f>
        <v>0</v>
      </c>
      <c r="H478" s="8">
        <f>Ведомственная!I1245</f>
        <v>0</v>
      </c>
    </row>
    <row r="479" spans="1:8" ht="47.25" x14ac:dyDescent="0.25">
      <c r="A479" s="76" t="s">
        <v>648</v>
      </c>
      <c r="B479" s="46" t="s">
        <v>649</v>
      </c>
      <c r="C479" s="77"/>
      <c r="D479" s="4"/>
      <c r="E479" s="4"/>
      <c r="F479" s="8">
        <f>F480</f>
        <v>684.5</v>
      </c>
      <c r="G479" s="8">
        <f t="shared" ref="G479:H479" si="247">G480</f>
        <v>639.9</v>
      </c>
      <c r="H479" s="8">
        <f t="shared" si="247"/>
        <v>639.9</v>
      </c>
    </row>
    <row r="480" spans="1:8" ht="31.5" x14ac:dyDescent="0.25">
      <c r="A480" s="76" t="s">
        <v>96</v>
      </c>
      <c r="B480" s="46" t="s">
        <v>649</v>
      </c>
      <c r="C480" s="77" t="s">
        <v>54</v>
      </c>
      <c r="D480" s="4" t="s">
        <v>67</v>
      </c>
      <c r="E480" s="4" t="s">
        <v>23</v>
      </c>
      <c r="F480" s="8">
        <f>Ведомственная!G858</f>
        <v>684.5</v>
      </c>
      <c r="G480" s="8">
        <f>Ведомственная!H858</f>
        <v>639.9</v>
      </c>
      <c r="H480" s="8">
        <f>Ведомственная!I858</f>
        <v>639.9</v>
      </c>
    </row>
    <row r="481" spans="1:8" ht="31.5" x14ac:dyDescent="0.25">
      <c r="A481" s="176" t="s">
        <v>730</v>
      </c>
      <c r="B481" s="21" t="s">
        <v>407</v>
      </c>
      <c r="C481" s="21"/>
      <c r="D481" s="4"/>
      <c r="E481" s="4"/>
      <c r="F481" s="8">
        <f>F482+F485+F488</f>
        <v>76359.700000000012</v>
      </c>
      <c r="G481" s="8">
        <f t="shared" ref="G481:H481" si="248">G482+G485+G488</f>
        <v>77408.7</v>
      </c>
      <c r="H481" s="8">
        <f t="shared" si="248"/>
        <v>78170.600000000006</v>
      </c>
    </row>
    <row r="482" spans="1:8" ht="47.25" x14ac:dyDescent="0.25">
      <c r="A482" s="176" t="s">
        <v>779</v>
      </c>
      <c r="B482" s="21" t="s">
        <v>887</v>
      </c>
      <c r="C482" s="21"/>
      <c r="D482" s="4"/>
      <c r="E482" s="4"/>
      <c r="F482" s="8">
        <f>F483+F484</f>
        <v>6308.9</v>
      </c>
      <c r="G482" s="8">
        <f t="shared" ref="G482:H482" si="249">G483+G484</f>
        <v>6561.2999999999993</v>
      </c>
      <c r="H482" s="8">
        <f t="shared" si="249"/>
        <v>6823.8</v>
      </c>
    </row>
    <row r="483" spans="1:8" ht="31.5" x14ac:dyDescent="0.25">
      <c r="A483" s="176" t="s">
        <v>25</v>
      </c>
      <c r="B483" s="21" t="s">
        <v>887</v>
      </c>
      <c r="C483" s="21">
        <v>200</v>
      </c>
      <c r="D483" s="4" t="s">
        <v>17</v>
      </c>
      <c r="E483" s="4" t="s">
        <v>10</v>
      </c>
      <c r="F483" s="8">
        <f>Ведомственная!G743</f>
        <v>90.7</v>
      </c>
      <c r="G483" s="8">
        <f>Ведомственная!H743</f>
        <v>94.4</v>
      </c>
      <c r="H483" s="8">
        <f>Ведомственная!I743</f>
        <v>98</v>
      </c>
    </row>
    <row r="484" spans="1:8" x14ac:dyDescent="0.25">
      <c r="A484" s="176" t="s">
        <v>22</v>
      </c>
      <c r="B484" s="21" t="s">
        <v>887</v>
      </c>
      <c r="C484" s="21">
        <v>300</v>
      </c>
      <c r="D484" s="4" t="s">
        <v>17</v>
      </c>
      <c r="E484" s="4" t="s">
        <v>10</v>
      </c>
      <c r="F484" s="8">
        <f>Ведомственная!G744</f>
        <v>6218.2</v>
      </c>
      <c r="G484" s="8">
        <f>Ведомственная!H744</f>
        <v>6466.9</v>
      </c>
      <c r="H484" s="8">
        <f>Ведомственная!I744</f>
        <v>6725.8</v>
      </c>
    </row>
    <row r="485" spans="1:8" ht="31.5" x14ac:dyDescent="0.25">
      <c r="A485" s="176" t="s">
        <v>780</v>
      </c>
      <c r="B485" s="21" t="s">
        <v>408</v>
      </c>
      <c r="C485" s="21"/>
      <c r="D485" s="4"/>
      <c r="E485" s="4"/>
      <c r="F485" s="8">
        <f>Ведомственная!G745</f>
        <v>19708.7</v>
      </c>
      <c r="G485" s="8">
        <f>Ведомственная!H745</f>
        <v>18491.600000000002</v>
      </c>
      <c r="H485" s="8">
        <f>Ведомственная!I745</f>
        <v>16896.7</v>
      </c>
    </row>
    <row r="486" spans="1:8" ht="31.5" x14ac:dyDescent="0.25">
      <c r="A486" s="176" t="s">
        <v>25</v>
      </c>
      <c r="B486" s="21" t="s">
        <v>408</v>
      </c>
      <c r="C486" s="21">
        <v>200</v>
      </c>
      <c r="D486" s="4" t="s">
        <v>17</v>
      </c>
      <c r="E486" s="4" t="s">
        <v>10</v>
      </c>
      <c r="F486" s="8">
        <f>Ведомственная!G746</f>
        <v>288.89999999999998</v>
      </c>
      <c r="G486" s="8">
        <f>Ведомственная!H746</f>
        <v>269.7</v>
      </c>
      <c r="H486" s="8">
        <f>Ведомственная!I746</f>
        <v>247.5</v>
      </c>
    </row>
    <row r="487" spans="1:8" x14ac:dyDescent="0.25">
      <c r="A487" s="176" t="s">
        <v>22</v>
      </c>
      <c r="B487" s="21" t="s">
        <v>408</v>
      </c>
      <c r="C487" s="21">
        <v>300</v>
      </c>
      <c r="D487" s="4" t="s">
        <v>17</v>
      </c>
      <c r="E487" s="4" t="s">
        <v>10</v>
      </c>
      <c r="F487" s="8">
        <f>Ведомственная!G747</f>
        <v>19419.8</v>
      </c>
      <c r="G487" s="8">
        <f>Ведомственная!H747</f>
        <v>18221.900000000001</v>
      </c>
      <c r="H487" s="8">
        <f>Ведомственная!I747</f>
        <v>16649.2</v>
      </c>
    </row>
    <row r="488" spans="1:8" ht="47.25" x14ac:dyDescent="0.25">
      <c r="A488" s="176" t="s">
        <v>788</v>
      </c>
      <c r="B488" s="21" t="s">
        <v>409</v>
      </c>
      <c r="C488" s="21"/>
      <c r="D488" s="4"/>
      <c r="E488" s="4"/>
      <c r="F488" s="8">
        <f>Ведомственная!G748</f>
        <v>50342.100000000006</v>
      </c>
      <c r="G488" s="8">
        <f>Ведомственная!H748</f>
        <v>52355.799999999996</v>
      </c>
      <c r="H488" s="8">
        <f>Ведомственная!I748</f>
        <v>54450.1</v>
      </c>
    </row>
    <row r="489" spans="1:8" ht="31.5" x14ac:dyDescent="0.25">
      <c r="A489" s="176" t="s">
        <v>25</v>
      </c>
      <c r="B489" s="21" t="s">
        <v>409</v>
      </c>
      <c r="C489" s="21">
        <v>200</v>
      </c>
      <c r="D489" s="4" t="s">
        <v>17</v>
      </c>
      <c r="E489" s="4" t="s">
        <v>10</v>
      </c>
      <c r="F489" s="8">
        <f>Ведомственная!G749</f>
        <v>743.8</v>
      </c>
      <c r="G489" s="8">
        <f>Ведомственная!H749</f>
        <v>773.6</v>
      </c>
      <c r="H489" s="8">
        <f>Ведомственная!I749</f>
        <v>804.6</v>
      </c>
    </row>
    <row r="490" spans="1:8" x14ac:dyDescent="0.25">
      <c r="A490" s="176" t="s">
        <v>22</v>
      </c>
      <c r="B490" s="21" t="s">
        <v>409</v>
      </c>
      <c r="C490" s="21">
        <v>300</v>
      </c>
      <c r="D490" s="4" t="s">
        <v>17</v>
      </c>
      <c r="E490" s="4" t="s">
        <v>10</v>
      </c>
      <c r="F490" s="8">
        <f>Ведомственная!G750</f>
        <v>49598.3</v>
      </c>
      <c r="G490" s="8">
        <f>Ведомственная!H750</f>
        <v>51582.2</v>
      </c>
      <c r="H490" s="8">
        <f>Ведомственная!I750</f>
        <v>53645.5</v>
      </c>
    </row>
    <row r="491" spans="1:8" ht="47.25" x14ac:dyDescent="0.25">
      <c r="A491" s="176" t="s">
        <v>410</v>
      </c>
      <c r="B491" s="21" t="s">
        <v>411</v>
      </c>
      <c r="C491" s="21"/>
      <c r="D491" s="4"/>
      <c r="E491" s="4"/>
      <c r="F491" s="8">
        <f>Ведомственная!G751</f>
        <v>113309.79999999999</v>
      </c>
      <c r="G491" s="8">
        <f>Ведомственная!H751</f>
        <v>117842.2</v>
      </c>
      <c r="H491" s="8">
        <f>Ведомственная!I751</f>
        <v>122555.9</v>
      </c>
    </row>
    <row r="492" spans="1:8" ht="78.75" x14ac:dyDescent="0.25">
      <c r="A492" s="176" t="s">
        <v>776</v>
      </c>
      <c r="B492" s="21" t="s">
        <v>412</v>
      </c>
      <c r="C492" s="21"/>
      <c r="D492" s="4"/>
      <c r="E492" s="4"/>
      <c r="F492" s="8">
        <f>Ведомственная!G752</f>
        <v>113309.79999999999</v>
      </c>
      <c r="G492" s="8">
        <f>Ведомственная!H752</f>
        <v>117842.2</v>
      </c>
      <c r="H492" s="8">
        <f>Ведомственная!I752</f>
        <v>122555.9</v>
      </c>
    </row>
    <row r="493" spans="1:8" ht="31.5" x14ac:dyDescent="0.25">
      <c r="A493" s="176" t="s">
        <v>25</v>
      </c>
      <c r="B493" s="21" t="s">
        <v>412</v>
      </c>
      <c r="C493" s="21">
        <v>200</v>
      </c>
      <c r="D493" s="4" t="s">
        <v>17</v>
      </c>
      <c r="E493" s="4" t="s">
        <v>10</v>
      </c>
      <c r="F493" s="8">
        <f>Ведомственная!G753</f>
        <v>1674.4</v>
      </c>
      <c r="G493" s="8">
        <f>Ведомственная!H753</f>
        <v>1741.5</v>
      </c>
      <c r="H493" s="8">
        <f>Ведомственная!I753</f>
        <v>1811.2</v>
      </c>
    </row>
    <row r="494" spans="1:8" x14ac:dyDescent="0.25">
      <c r="A494" s="176" t="s">
        <v>22</v>
      </c>
      <c r="B494" s="21" t="s">
        <v>412</v>
      </c>
      <c r="C494" s="21">
        <v>300</v>
      </c>
      <c r="D494" s="4" t="s">
        <v>17</v>
      </c>
      <c r="E494" s="4" t="s">
        <v>10</v>
      </c>
      <c r="F494" s="8">
        <f>Ведомственная!G754</f>
        <v>111635.4</v>
      </c>
      <c r="G494" s="8">
        <f>Ведомственная!H754</f>
        <v>116100.7</v>
      </c>
      <c r="H494" s="8">
        <f>Ведомственная!I754</f>
        <v>120744.7</v>
      </c>
    </row>
    <row r="495" spans="1:8" ht="31.5" x14ac:dyDescent="0.25">
      <c r="A495" s="176" t="s">
        <v>434</v>
      </c>
      <c r="B495" s="21" t="s">
        <v>362</v>
      </c>
      <c r="C495" s="21"/>
      <c r="D495" s="4"/>
      <c r="E495" s="4"/>
      <c r="F495" s="8">
        <f>F496+F499+F502+F505+F508+F511+F514+F517+F526+F529+F532+F535+F538+F558+F560+F543+F545+F547+F549+F551+F553+F555</f>
        <v>706584.20000000019</v>
      </c>
      <c r="G495" s="8">
        <f>G496+G499+G502+G505+G508+G511+G514+G517+G526+G529+G532+G535+G538+G558+G560+G543+G545+G547+G549+G551+G553+G555</f>
        <v>712708.29999999981</v>
      </c>
      <c r="H495" s="8">
        <f>H496+H499+H502+H505+H508+H511+H514+H517+H526+H529+H532+H535+H538+H558+H560+H543+H545+H547+H549+H551+H553+H555</f>
        <v>734554.90000000014</v>
      </c>
    </row>
    <row r="496" spans="1:8" ht="47.25" x14ac:dyDescent="0.25">
      <c r="A496" s="176" t="s">
        <v>774</v>
      </c>
      <c r="B496" s="21" t="s">
        <v>370</v>
      </c>
      <c r="C496" s="21"/>
      <c r="D496" s="4"/>
      <c r="E496" s="4"/>
      <c r="F496" s="8">
        <f>Ведомственная!G671</f>
        <v>167146.5</v>
      </c>
      <c r="G496" s="8">
        <f>Ведомственная!H671</f>
        <v>173832.3</v>
      </c>
      <c r="H496" s="8">
        <f>Ведомственная!I671</f>
        <v>180785.6</v>
      </c>
    </row>
    <row r="497" spans="1:8" ht="31.5" x14ac:dyDescent="0.25">
      <c r="A497" s="176" t="s">
        <v>25</v>
      </c>
      <c r="B497" s="21" t="s">
        <v>370</v>
      </c>
      <c r="C497" s="21">
        <v>200</v>
      </c>
      <c r="D497" s="4" t="s">
        <v>17</v>
      </c>
      <c r="E497" s="4" t="s">
        <v>27</v>
      </c>
      <c r="F497" s="8">
        <f>Ведомственная!G672</f>
        <v>2469</v>
      </c>
      <c r="G497" s="8">
        <f>Ведомственная!H672</f>
        <v>2567.8000000000002</v>
      </c>
      <c r="H497" s="8">
        <f>Ведомственная!I672</f>
        <v>2670.6</v>
      </c>
    </row>
    <row r="498" spans="1:8" x14ac:dyDescent="0.25">
      <c r="A498" s="176" t="s">
        <v>22</v>
      </c>
      <c r="B498" s="21" t="s">
        <v>370</v>
      </c>
      <c r="C498" s="21">
        <v>300</v>
      </c>
      <c r="D498" s="4" t="s">
        <v>17</v>
      </c>
      <c r="E498" s="4" t="s">
        <v>27</v>
      </c>
      <c r="F498" s="8">
        <f>Ведомственная!G673</f>
        <v>164677.5</v>
      </c>
      <c r="G498" s="8">
        <f>Ведомственная!H673</f>
        <v>171264.5</v>
      </c>
      <c r="H498" s="8">
        <f>Ведомственная!I673</f>
        <v>178115</v>
      </c>
    </row>
    <row r="499" spans="1:8" ht="47.25" x14ac:dyDescent="0.25">
      <c r="A499" s="176" t="s">
        <v>775</v>
      </c>
      <c r="B499" s="21" t="s">
        <v>371</v>
      </c>
      <c r="C499" s="21"/>
      <c r="D499" s="4"/>
      <c r="E499" s="4"/>
      <c r="F499" s="8">
        <f>Ведомственная!G674</f>
        <v>9375.0999999999985</v>
      </c>
      <c r="G499" s="8">
        <f>Ведомственная!H674</f>
        <v>9733.6999999999989</v>
      </c>
      <c r="H499" s="8">
        <f>Ведомственная!I674</f>
        <v>10106.6</v>
      </c>
    </row>
    <row r="500" spans="1:8" ht="31.5" x14ac:dyDescent="0.25">
      <c r="A500" s="176" t="s">
        <v>25</v>
      </c>
      <c r="B500" s="21" t="s">
        <v>371</v>
      </c>
      <c r="C500" s="21">
        <v>200</v>
      </c>
      <c r="D500" s="4" t="s">
        <v>17</v>
      </c>
      <c r="E500" s="4" t="s">
        <v>27</v>
      </c>
      <c r="F500" s="8">
        <f>Ведомственная!G675</f>
        <v>137.80000000000001</v>
      </c>
      <c r="G500" s="8">
        <f>Ведомственная!H675</f>
        <v>143.9</v>
      </c>
      <c r="H500" s="8">
        <f>Ведомственная!I675</f>
        <v>149.4</v>
      </c>
    </row>
    <row r="501" spans="1:8" x14ac:dyDescent="0.25">
      <c r="A501" s="176" t="s">
        <v>22</v>
      </c>
      <c r="B501" s="21" t="s">
        <v>371</v>
      </c>
      <c r="C501" s="21">
        <v>300</v>
      </c>
      <c r="D501" s="4" t="s">
        <v>17</v>
      </c>
      <c r="E501" s="4" t="s">
        <v>27</v>
      </c>
      <c r="F501" s="8">
        <f>Ведомственная!G676</f>
        <v>9237.2999999999993</v>
      </c>
      <c r="G501" s="8">
        <f>Ведомственная!H676</f>
        <v>9589.7999999999993</v>
      </c>
      <c r="H501" s="8">
        <f>Ведомственная!I676</f>
        <v>9957.2000000000007</v>
      </c>
    </row>
    <row r="502" spans="1:8" ht="31.5" x14ac:dyDescent="0.25">
      <c r="A502" s="176" t="s">
        <v>777</v>
      </c>
      <c r="B502" s="21" t="s">
        <v>372</v>
      </c>
      <c r="C502" s="21"/>
      <c r="D502" s="4"/>
      <c r="E502" s="4"/>
      <c r="F502" s="8">
        <f>Ведомственная!G677</f>
        <v>130637.5</v>
      </c>
      <c r="G502" s="8">
        <f>Ведомственная!H677</f>
        <v>135863</v>
      </c>
      <c r="H502" s="8">
        <f>Ведомственная!I677</f>
        <v>141297.60000000001</v>
      </c>
    </row>
    <row r="503" spans="1:8" ht="31.5" x14ac:dyDescent="0.25">
      <c r="A503" s="176" t="s">
        <v>25</v>
      </c>
      <c r="B503" s="21" t="s">
        <v>372</v>
      </c>
      <c r="C503" s="21">
        <v>200</v>
      </c>
      <c r="D503" s="4" t="s">
        <v>17</v>
      </c>
      <c r="E503" s="4" t="s">
        <v>27</v>
      </c>
      <c r="F503" s="8">
        <f>Ведомственная!G678</f>
        <v>1930</v>
      </c>
      <c r="G503" s="8">
        <f>Ведомственная!H678</f>
        <v>2007.4</v>
      </c>
      <c r="H503" s="8">
        <f>Ведомственная!I678</f>
        <v>2087.8000000000002</v>
      </c>
    </row>
    <row r="504" spans="1:8" x14ac:dyDescent="0.25">
      <c r="A504" s="176" t="s">
        <v>22</v>
      </c>
      <c r="B504" s="21" t="s">
        <v>372</v>
      </c>
      <c r="C504" s="21">
        <v>300</v>
      </c>
      <c r="D504" s="4" t="s">
        <v>17</v>
      </c>
      <c r="E504" s="4" t="s">
        <v>27</v>
      </c>
      <c r="F504" s="8">
        <f>Ведомственная!G679</f>
        <v>128707.5</v>
      </c>
      <c r="G504" s="8">
        <f>Ведомственная!H679</f>
        <v>133855.6</v>
      </c>
      <c r="H504" s="8">
        <f>Ведомственная!I679</f>
        <v>139209.80000000002</v>
      </c>
    </row>
    <row r="505" spans="1:8" ht="110.25" x14ac:dyDescent="0.25">
      <c r="A505" s="176" t="s">
        <v>782</v>
      </c>
      <c r="B505" s="21" t="s">
        <v>373</v>
      </c>
      <c r="C505" s="21"/>
      <c r="D505" s="4"/>
      <c r="E505" s="4"/>
      <c r="F505" s="8">
        <f>Ведомственная!G680</f>
        <v>300.90000000000003</v>
      </c>
      <c r="G505" s="8">
        <f>Ведомственная!H680</f>
        <v>312.89999999999998</v>
      </c>
      <c r="H505" s="8">
        <f>Ведомственная!I680</f>
        <v>325.40000000000003</v>
      </c>
    </row>
    <row r="506" spans="1:8" ht="31.5" x14ac:dyDescent="0.25">
      <c r="A506" s="176" t="s">
        <v>25</v>
      </c>
      <c r="B506" s="21" t="s">
        <v>373</v>
      </c>
      <c r="C506" s="21">
        <v>200</v>
      </c>
      <c r="D506" s="4" t="s">
        <v>17</v>
      </c>
      <c r="E506" s="4" t="s">
        <v>27</v>
      </c>
      <c r="F506" s="8">
        <f>Ведомственная!G681</f>
        <v>4.3</v>
      </c>
      <c r="G506" s="8">
        <f>Ведомственная!H681</f>
        <v>4.4000000000000004</v>
      </c>
      <c r="H506" s="8">
        <f>Ведомственная!I681</f>
        <v>4.5999999999999996</v>
      </c>
    </row>
    <row r="507" spans="1:8" x14ac:dyDescent="0.25">
      <c r="A507" s="176" t="s">
        <v>22</v>
      </c>
      <c r="B507" s="21" t="s">
        <v>373</v>
      </c>
      <c r="C507" s="21">
        <v>300</v>
      </c>
      <c r="D507" s="4" t="s">
        <v>17</v>
      </c>
      <c r="E507" s="4" t="s">
        <v>27</v>
      </c>
      <c r="F507" s="8">
        <f>Ведомственная!G682</f>
        <v>296.60000000000002</v>
      </c>
      <c r="G507" s="8">
        <f>Ведомственная!H682</f>
        <v>308.5</v>
      </c>
      <c r="H507" s="8">
        <f>Ведомственная!I682</f>
        <v>320.8</v>
      </c>
    </row>
    <row r="508" spans="1:8" ht="110.25" x14ac:dyDescent="0.25">
      <c r="A508" s="176" t="s">
        <v>783</v>
      </c>
      <c r="B508" s="21" t="s">
        <v>374</v>
      </c>
      <c r="C508" s="21"/>
      <c r="D508" s="4"/>
      <c r="E508" s="4"/>
      <c r="F508" s="8">
        <f>Ведомственная!G683</f>
        <v>13.399999999999999</v>
      </c>
      <c r="G508" s="8">
        <f>Ведомственная!H683</f>
        <v>13.399999999999999</v>
      </c>
      <c r="H508" s="8">
        <f>Ведомственная!I683</f>
        <v>13.399999999999999</v>
      </c>
    </row>
    <row r="509" spans="1:8" ht="31.5" x14ac:dyDescent="0.25">
      <c r="A509" s="176" t="s">
        <v>25</v>
      </c>
      <c r="B509" s="21" t="s">
        <v>374</v>
      </c>
      <c r="C509" s="21">
        <v>200</v>
      </c>
      <c r="D509" s="4" t="s">
        <v>17</v>
      </c>
      <c r="E509" s="4" t="s">
        <v>27</v>
      </c>
      <c r="F509" s="8">
        <f>Ведомственная!G684</f>
        <v>0.2</v>
      </c>
      <c r="G509" s="8">
        <f>Ведомственная!H684</f>
        <v>0.2</v>
      </c>
      <c r="H509" s="8">
        <f>Ведомственная!I684</f>
        <v>0.2</v>
      </c>
    </row>
    <row r="510" spans="1:8" x14ac:dyDescent="0.25">
      <c r="A510" s="176" t="s">
        <v>22</v>
      </c>
      <c r="B510" s="21" t="s">
        <v>374</v>
      </c>
      <c r="C510" s="21">
        <v>300</v>
      </c>
      <c r="D510" s="4" t="s">
        <v>17</v>
      </c>
      <c r="E510" s="4" t="s">
        <v>27</v>
      </c>
      <c r="F510" s="8">
        <f>Ведомственная!G685</f>
        <v>13.2</v>
      </c>
      <c r="G510" s="8">
        <f>Ведомственная!H685</f>
        <v>13.2</v>
      </c>
      <c r="H510" s="8">
        <f>Ведомственная!I685</f>
        <v>13.2</v>
      </c>
    </row>
    <row r="511" spans="1:8" ht="110.25" x14ac:dyDescent="0.25">
      <c r="A511" s="176" t="s">
        <v>784</v>
      </c>
      <c r="B511" s="21" t="s">
        <v>375</v>
      </c>
      <c r="C511" s="21"/>
      <c r="D511" s="4"/>
      <c r="E511" s="4"/>
      <c r="F511" s="8">
        <f>Ведомственная!G686</f>
        <v>20190.400000000001</v>
      </c>
      <c r="G511" s="8">
        <f>Ведомственная!H686</f>
        <v>19755</v>
      </c>
      <c r="H511" s="8">
        <f>Ведомственная!I686</f>
        <v>19091.3</v>
      </c>
    </row>
    <row r="512" spans="1:8" ht="31.5" x14ac:dyDescent="0.25">
      <c r="A512" s="176" t="s">
        <v>25</v>
      </c>
      <c r="B512" s="21" t="s">
        <v>375</v>
      </c>
      <c r="C512" s="21">
        <v>200</v>
      </c>
      <c r="D512" s="4" t="s">
        <v>17</v>
      </c>
      <c r="E512" s="4" t="s">
        <v>27</v>
      </c>
      <c r="F512" s="8">
        <f>Ведомственная!G687</f>
        <v>1063.7</v>
      </c>
      <c r="G512" s="8">
        <f>Ведомственная!H687</f>
        <v>1054.5</v>
      </c>
      <c r="H512" s="8">
        <f>Ведомственная!I687</f>
        <v>1053.3</v>
      </c>
    </row>
    <row r="513" spans="1:8" x14ac:dyDescent="0.25">
      <c r="A513" s="176" t="s">
        <v>22</v>
      </c>
      <c r="B513" s="21" t="s">
        <v>375</v>
      </c>
      <c r="C513" s="21">
        <v>300</v>
      </c>
      <c r="D513" s="4" t="s">
        <v>17</v>
      </c>
      <c r="E513" s="4" t="s">
        <v>27</v>
      </c>
      <c r="F513" s="8">
        <f>Ведомственная!G688</f>
        <v>19126.7</v>
      </c>
      <c r="G513" s="8">
        <f>Ведомственная!H688</f>
        <v>18700.5</v>
      </c>
      <c r="H513" s="8">
        <f>Ведомственная!I688</f>
        <v>18038</v>
      </c>
    </row>
    <row r="514" spans="1:8" ht="47.25" x14ac:dyDescent="0.25">
      <c r="A514" s="176" t="s">
        <v>785</v>
      </c>
      <c r="B514" s="21" t="s">
        <v>376</v>
      </c>
      <c r="C514" s="21"/>
      <c r="D514" s="4"/>
      <c r="E514" s="4"/>
      <c r="F514" s="8">
        <f>Ведомственная!G689</f>
        <v>156257.30000000002</v>
      </c>
      <c r="G514" s="8">
        <f>Ведомственная!H689</f>
        <v>163120.1</v>
      </c>
      <c r="H514" s="8">
        <f>Ведомственная!I689</f>
        <v>170256.69999999998</v>
      </c>
    </row>
    <row r="515" spans="1:8" ht="31.5" x14ac:dyDescent="0.25">
      <c r="A515" s="176" t="s">
        <v>25</v>
      </c>
      <c r="B515" s="21" t="s">
        <v>376</v>
      </c>
      <c r="C515" s="21" t="s">
        <v>36</v>
      </c>
      <c r="D515" s="4" t="s">
        <v>17</v>
      </c>
      <c r="E515" s="4" t="s">
        <v>27</v>
      </c>
      <c r="F515" s="8">
        <f>Ведомственная!G690</f>
        <v>2304.6</v>
      </c>
      <c r="G515" s="8">
        <f>Ведомственная!H690</f>
        <v>2393.6999999999998</v>
      </c>
      <c r="H515" s="8">
        <f>Ведомственная!I690</f>
        <v>2502.4</v>
      </c>
    </row>
    <row r="516" spans="1:8" x14ac:dyDescent="0.25">
      <c r="A516" s="176" t="s">
        <v>22</v>
      </c>
      <c r="B516" s="21" t="s">
        <v>376</v>
      </c>
      <c r="C516" s="21" t="s">
        <v>44</v>
      </c>
      <c r="D516" s="4" t="s">
        <v>17</v>
      </c>
      <c r="E516" s="4" t="s">
        <v>27</v>
      </c>
      <c r="F516" s="8">
        <f>Ведомственная!G691</f>
        <v>153952.70000000001</v>
      </c>
      <c r="G516" s="8">
        <f>Ведомственная!H691</f>
        <v>160726.39999999999</v>
      </c>
      <c r="H516" s="8">
        <f>Ведомственная!I691</f>
        <v>167754.29999999999</v>
      </c>
    </row>
    <row r="517" spans="1:8" ht="63" x14ac:dyDescent="0.25">
      <c r="A517" s="176" t="s">
        <v>786</v>
      </c>
      <c r="B517" s="21" t="s">
        <v>377</v>
      </c>
      <c r="C517" s="21"/>
      <c r="D517" s="4"/>
      <c r="E517" s="4"/>
      <c r="F517" s="8">
        <f>SUM(F518:F525)</f>
        <v>12983.4</v>
      </c>
      <c r="G517" s="8">
        <f t="shared" ref="G517:H517" si="250">SUM(G518:G525)</f>
        <v>13447.300000000001</v>
      </c>
      <c r="H517" s="8">
        <f t="shared" si="250"/>
        <v>13929.800000000001</v>
      </c>
    </row>
    <row r="518" spans="1:8" ht="26.25" customHeight="1" x14ac:dyDescent="0.25">
      <c r="A518" s="196" t="s">
        <v>24</v>
      </c>
      <c r="B518" s="21" t="s">
        <v>377</v>
      </c>
      <c r="C518" s="21">
        <v>100</v>
      </c>
      <c r="D518" s="4" t="s">
        <v>52</v>
      </c>
      <c r="E518" s="4" t="s">
        <v>20</v>
      </c>
      <c r="F518" s="8">
        <f>Ведомственная!G925</f>
        <v>1548.3</v>
      </c>
      <c r="G518" s="8">
        <f>Ведомственная!H925</f>
        <v>1548.3</v>
      </c>
      <c r="H518" s="8">
        <f>Ведомственная!I925</f>
        <v>1548.3</v>
      </c>
    </row>
    <row r="519" spans="1:8" ht="36.75" customHeight="1" x14ac:dyDescent="0.25">
      <c r="A519" s="208"/>
      <c r="B519" s="21" t="s">
        <v>377</v>
      </c>
      <c r="C519" s="21">
        <v>100</v>
      </c>
      <c r="D519" s="4" t="s">
        <v>52</v>
      </c>
      <c r="E519" s="4" t="s">
        <v>23</v>
      </c>
      <c r="F519" s="8">
        <f>Ведомственная!G975</f>
        <v>4896.2</v>
      </c>
      <c r="G519" s="8">
        <f>Ведомственная!H975</f>
        <v>4896.2</v>
      </c>
      <c r="H519" s="8">
        <f>Ведомственная!I975</f>
        <v>4896.2</v>
      </c>
    </row>
    <row r="520" spans="1:8" ht="36.75" customHeight="1" x14ac:dyDescent="0.25">
      <c r="A520" s="200"/>
      <c r="B520" s="21" t="s">
        <v>377</v>
      </c>
      <c r="C520" s="21">
        <v>100</v>
      </c>
      <c r="D520" s="4" t="s">
        <v>12</v>
      </c>
      <c r="E520" s="4" t="s">
        <v>20</v>
      </c>
      <c r="F520" s="8">
        <f>Ведомственная!G1248</f>
        <v>476.4</v>
      </c>
      <c r="G520" s="8">
        <f>Ведомственная!H1248</f>
        <v>476.4</v>
      </c>
      <c r="H520" s="8">
        <f>Ведомственная!I1248</f>
        <v>476.4</v>
      </c>
    </row>
    <row r="521" spans="1:8" ht="31.5" x14ac:dyDescent="0.25">
      <c r="A521" s="176" t="s">
        <v>25</v>
      </c>
      <c r="B521" s="21" t="s">
        <v>377</v>
      </c>
      <c r="C521" s="21" t="s">
        <v>36</v>
      </c>
      <c r="D521" s="4" t="s">
        <v>17</v>
      </c>
      <c r="E521" s="4" t="s">
        <v>27</v>
      </c>
      <c r="F521" s="8">
        <f>Ведомственная!G693</f>
        <v>73.099999999999994</v>
      </c>
      <c r="G521" s="8">
        <f>Ведомственная!H693</f>
        <v>80</v>
      </c>
      <c r="H521" s="8">
        <f>Ведомственная!I693</f>
        <v>87.1</v>
      </c>
    </row>
    <row r="522" spans="1:8" x14ac:dyDescent="0.25">
      <c r="A522" s="176" t="s">
        <v>22</v>
      </c>
      <c r="B522" s="21" t="s">
        <v>377</v>
      </c>
      <c r="C522" s="21" t="s">
        <v>44</v>
      </c>
      <c r="D522" s="4" t="s">
        <v>17</v>
      </c>
      <c r="E522" s="4" t="s">
        <v>27</v>
      </c>
      <c r="F522" s="8">
        <f>Ведомственная!G694</f>
        <v>4876.8</v>
      </c>
      <c r="G522" s="8">
        <f>Ведомственная!H694</f>
        <v>5333.8</v>
      </c>
      <c r="H522" s="8">
        <f>Ведомственная!I694</f>
        <v>5809.2</v>
      </c>
    </row>
    <row r="523" spans="1:8" x14ac:dyDescent="0.25">
      <c r="A523" s="196" t="s">
        <v>96</v>
      </c>
      <c r="B523" s="21" t="s">
        <v>377</v>
      </c>
      <c r="C523" s="21">
        <v>600</v>
      </c>
      <c r="D523" s="4" t="s">
        <v>52</v>
      </c>
      <c r="E523" s="4" t="s">
        <v>20</v>
      </c>
      <c r="F523" s="8">
        <f>Ведомственная!G926</f>
        <v>131.1</v>
      </c>
      <c r="G523" s="8">
        <f>Ведомственная!H926</f>
        <v>131.1</v>
      </c>
      <c r="H523" s="8">
        <f>Ведомственная!I926</f>
        <v>131.1</v>
      </c>
    </row>
    <row r="524" spans="1:8" x14ac:dyDescent="0.25">
      <c r="A524" s="208"/>
      <c r="B524" s="21" t="s">
        <v>377</v>
      </c>
      <c r="C524" s="21">
        <v>600</v>
      </c>
      <c r="D524" s="4" t="s">
        <v>52</v>
      </c>
      <c r="E524" s="4" t="s">
        <v>23</v>
      </c>
      <c r="F524" s="8">
        <f>Ведомственная!G976</f>
        <v>548.4</v>
      </c>
      <c r="G524" s="8">
        <f>Ведомственная!H976</f>
        <v>548.4</v>
      </c>
      <c r="H524" s="8">
        <f>Ведомственная!I976</f>
        <v>548.4</v>
      </c>
    </row>
    <row r="525" spans="1:8" x14ac:dyDescent="0.25">
      <c r="A525" s="200"/>
      <c r="B525" s="21" t="s">
        <v>377</v>
      </c>
      <c r="C525" s="21">
        <v>600</v>
      </c>
      <c r="D525" s="4" t="s">
        <v>12</v>
      </c>
      <c r="E525" s="4" t="s">
        <v>20</v>
      </c>
      <c r="F525" s="8">
        <f>Ведомственная!G1249</f>
        <v>433.1</v>
      </c>
      <c r="G525" s="8">
        <f>Ведомственная!H1249</f>
        <v>433.1</v>
      </c>
      <c r="H525" s="8">
        <f>Ведомственная!I1249</f>
        <v>433.1</v>
      </c>
    </row>
    <row r="526" spans="1:8" ht="47.25" x14ac:dyDescent="0.25">
      <c r="A526" s="176" t="s">
        <v>778</v>
      </c>
      <c r="B526" s="21" t="s">
        <v>378</v>
      </c>
      <c r="C526" s="21"/>
      <c r="D526" s="4"/>
      <c r="E526" s="4"/>
      <c r="F526" s="8">
        <f>Ведомственная!G695</f>
        <v>2537.5</v>
      </c>
      <c r="G526" s="8">
        <f>Ведомственная!H695</f>
        <v>2537.5</v>
      </c>
      <c r="H526" s="8">
        <f>Ведомственная!I695</f>
        <v>2537.5</v>
      </c>
    </row>
    <row r="527" spans="1:8" ht="31.5" x14ac:dyDescent="0.25">
      <c r="A527" s="176" t="s">
        <v>25</v>
      </c>
      <c r="B527" s="21" t="s">
        <v>378</v>
      </c>
      <c r="C527" s="21" t="s">
        <v>36</v>
      </c>
      <c r="D527" s="4" t="s">
        <v>17</v>
      </c>
      <c r="E527" s="4" t="s">
        <v>27</v>
      </c>
      <c r="F527" s="8">
        <f>Ведомственная!G696</f>
        <v>34.799999999999997</v>
      </c>
      <c r="G527" s="8">
        <f>Ведомственная!H696</f>
        <v>34.799999999999997</v>
      </c>
      <c r="H527" s="8">
        <f>Ведомственная!I696</f>
        <v>34.799999999999997</v>
      </c>
    </row>
    <row r="528" spans="1:8" x14ac:dyDescent="0.25">
      <c r="A528" s="176" t="s">
        <v>22</v>
      </c>
      <c r="B528" s="21" t="s">
        <v>378</v>
      </c>
      <c r="C528" s="21" t="s">
        <v>44</v>
      </c>
      <c r="D528" s="4" t="s">
        <v>17</v>
      </c>
      <c r="E528" s="4" t="s">
        <v>27</v>
      </c>
      <c r="F528" s="8">
        <f>Ведомственная!G697</f>
        <v>2502.6999999999998</v>
      </c>
      <c r="G528" s="8">
        <f>Ведомственная!H697</f>
        <v>2502.6999999999998</v>
      </c>
      <c r="H528" s="8">
        <f>Ведомственная!I697</f>
        <v>2502.6999999999998</v>
      </c>
    </row>
    <row r="529" spans="1:8" ht="47.25" x14ac:dyDescent="0.25">
      <c r="A529" s="176" t="s">
        <v>787</v>
      </c>
      <c r="B529" s="21" t="s">
        <v>379</v>
      </c>
      <c r="C529" s="21"/>
      <c r="D529" s="4"/>
      <c r="E529" s="4"/>
      <c r="F529" s="8">
        <f>Ведомственная!G698</f>
        <v>0.6</v>
      </c>
      <c r="G529" s="8">
        <f>Ведомственная!H698</f>
        <v>0.6</v>
      </c>
      <c r="H529" s="8">
        <f>Ведомственная!I698</f>
        <v>0.6</v>
      </c>
    </row>
    <row r="530" spans="1:8" ht="31.5" x14ac:dyDescent="0.25">
      <c r="A530" s="176" t="s">
        <v>25</v>
      </c>
      <c r="B530" s="21" t="s">
        <v>379</v>
      </c>
      <c r="C530" s="21">
        <v>200</v>
      </c>
      <c r="D530" s="4" t="s">
        <v>17</v>
      </c>
      <c r="E530" s="4" t="s">
        <v>27</v>
      </c>
      <c r="F530" s="8">
        <f>Ведомственная!G699</f>
        <v>0.1</v>
      </c>
      <c r="G530" s="8">
        <f>Ведомственная!H699</f>
        <v>0.1</v>
      </c>
      <c r="H530" s="8">
        <f>Ведомственная!I699</f>
        <v>0.1</v>
      </c>
    </row>
    <row r="531" spans="1:8" x14ac:dyDescent="0.25">
      <c r="A531" s="176" t="s">
        <v>22</v>
      </c>
      <c r="B531" s="21" t="s">
        <v>379</v>
      </c>
      <c r="C531" s="21" t="s">
        <v>44</v>
      </c>
      <c r="D531" s="4" t="s">
        <v>17</v>
      </c>
      <c r="E531" s="4" t="s">
        <v>27</v>
      </c>
      <c r="F531" s="8">
        <f>Ведомственная!G700</f>
        <v>0.5</v>
      </c>
      <c r="G531" s="8">
        <f>Ведомственная!H700</f>
        <v>0.5</v>
      </c>
      <c r="H531" s="8">
        <f>Ведомственная!I700</f>
        <v>0.5</v>
      </c>
    </row>
    <row r="532" spans="1:8" ht="63" x14ac:dyDescent="0.25">
      <c r="A532" s="176" t="s">
        <v>885</v>
      </c>
      <c r="B532" s="21" t="s">
        <v>380</v>
      </c>
      <c r="C532" s="21"/>
      <c r="D532" s="4"/>
      <c r="E532" s="4"/>
      <c r="F532" s="8">
        <f>Ведомственная!G701</f>
        <v>17389.300000000003</v>
      </c>
      <c r="G532" s="8">
        <f>Ведомственная!H701</f>
        <v>18083.2</v>
      </c>
      <c r="H532" s="8">
        <f>Ведомственная!I701</f>
        <v>18804.8</v>
      </c>
    </row>
    <row r="533" spans="1:8" ht="31.5" x14ac:dyDescent="0.25">
      <c r="A533" s="176" t="s">
        <v>25</v>
      </c>
      <c r="B533" s="21" t="s">
        <v>380</v>
      </c>
      <c r="C533" s="21" t="s">
        <v>36</v>
      </c>
      <c r="D533" s="4" t="s">
        <v>17</v>
      </c>
      <c r="E533" s="4" t="s">
        <v>27</v>
      </c>
      <c r="F533" s="8">
        <f>Ведомственная!G702</f>
        <v>225.9</v>
      </c>
      <c r="G533" s="8">
        <f>Ведомственная!H702</f>
        <v>235</v>
      </c>
      <c r="H533" s="8">
        <f>Ведомственная!I702</f>
        <v>244.5</v>
      </c>
    </row>
    <row r="534" spans="1:8" x14ac:dyDescent="0.25">
      <c r="A534" s="176" t="s">
        <v>22</v>
      </c>
      <c r="B534" s="21" t="s">
        <v>380</v>
      </c>
      <c r="C534" s="21" t="s">
        <v>44</v>
      </c>
      <c r="D534" s="4" t="s">
        <v>17</v>
      </c>
      <c r="E534" s="4" t="s">
        <v>27</v>
      </c>
      <c r="F534" s="8">
        <f>Ведомственная!G703</f>
        <v>17163.400000000001</v>
      </c>
      <c r="G534" s="8">
        <f>Ведомственная!H703</f>
        <v>17848.2</v>
      </c>
      <c r="H534" s="8">
        <f>Ведомственная!I703</f>
        <v>18560.3</v>
      </c>
    </row>
    <row r="535" spans="1:8" ht="47.25" x14ac:dyDescent="0.25">
      <c r="A535" s="176" t="s">
        <v>435</v>
      </c>
      <c r="B535" s="21" t="s">
        <v>381</v>
      </c>
      <c r="C535" s="21"/>
      <c r="D535" s="4"/>
      <c r="E535" s="4"/>
      <c r="F535" s="8">
        <f>Ведомственная!G704</f>
        <v>18665.5</v>
      </c>
      <c r="G535" s="8">
        <f>Ведомственная!H704</f>
        <v>19412.2</v>
      </c>
      <c r="H535" s="8">
        <f>Ведомственная!I704</f>
        <v>20188.7</v>
      </c>
    </row>
    <row r="536" spans="1:8" ht="31.5" x14ac:dyDescent="0.25">
      <c r="A536" s="176" t="s">
        <v>25</v>
      </c>
      <c r="B536" s="21" t="s">
        <v>381</v>
      </c>
      <c r="C536" s="21" t="s">
        <v>36</v>
      </c>
      <c r="D536" s="4" t="s">
        <v>17</v>
      </c>
      <c r="E536" s="4" t="s">
        <v>27</v>
      </c>
      <c r="F536" s="8">
        <f>Ведомственная!G705</f>
        <v>275.8</v>
      </c>
      <c r="G536" s="8">
        <f>Ведомственная!H705</f>
        <v>286.89999999999998</v>
      </c>
      <c r="H536" s="8">
        <f>Ведомственная!I705</f>
        <v>298.40000000000003</v>
      </c>
    </row>
    <row r="537" spans="1:8" x14ac:dyDescent="0.25">
      <c r="A537" s="176" t="s">
        <v>22</v>
      </c>
      <c r="B537" s="21" t="s">
        <v>381</v>
      </c>
      <c r="C537" s="21" t="s">
        <v>44</v>
      </c>
      <c r="D537" s="4" t="s">
        <v>17</v>
      </c>
      <c r="E537" s="4" t="s">
        <v>27</v>
      </c>
      <c r="F537" s="8">
        <f>Ведомственная!G706</f>
        <v>18389.7</v>
      </c>
      <c r="G537" s="8">
        <f>Ведомственная!H706</f>
        <v>19125.3</v>
      </c>
      <c r="H537" s="8">
        <f>Ведомственная!I706</f>
        <v>19890.3</v>
      </c>
    </row>
    <row r="538" spans="1:8" ht="31.5" x14ac:dyDescent="0.25">
      <c r="A538" s="176" t="s">
        <v>363</v>
      </c>
      <c r="B538" s="21" t="s">
        <v>364</v>
      </c>
      <c r="C538" s="21"/>
      <c r="D538" s="4"/>
      <c r="E538" s="4"/>
      <c r="F538" s="8">
        <f>F539+F540+F541</f>
        <v>97946.5</v>
      </c>
      <c r="G538" s="8">
        <f t="shared" ref="G538:H538" si="251">G539+G540+G541</f>
        <v>96403.1</v>
      </c>
      <c r="H538" s="8">
        <f t="shared" si="251"/>
        <v>96403.1</v>
      </c>
    </row>
    <row r="539" spans="1:8" ht="31.5" x14ac:dyDescent="0.25">
      <c r="A539" s="176" t="s">
        <v>25</v>
      </c>
      <c r="B539" s="21" t="s">
        <v>364</v>
      </c>
      <c r="C539" s="21" t="s">
        <v>36</v>
      </c>
      <c r="D539" s="4" t="s">
        <v>52</v>
      </c>
      <c r="E539" s="4" t="s">
        <v>66</v>
      </c>
      <c r="F539" s="8">
        <f>Ведомственная!G656</f>
        <v>40</v>
      </c>
      <c r="G539" s="8">
        <f>Ведомственная!H656</f>
        <v>40</v>
      </c>
      <c r="H539" s="8">
        <f>Ведомственная!I656</f>
        <v>40</v>
      </c>
    </row>
    <row r="540" spans="1:8" ht="31.5" x14ac:dyDescent="0.25">
      <c r="A540" s="176" t="s">
        <v>25</v>
      </c>
      <c r="B540" s="21" t="s">
        <v>364</v>
      </c>
      <c r="C540" s="21" t="s">
        <v>36</v>
      </c>
      <c r="D540" s="4" t="s">
        <v>17</v>
      </c>
      <c r="E540" s="4" t="s">
        <v>27</v>
      </c>
      <c r="F540" s="8">
        <f>Ведомственная!G708</f>
        <v>1974.4</v>
      </c>
      <c r="G540" s="8">
        <f>Ведомственная!H708</f>
        <v>1942.5</v>
      </c>
      <c r="H540" s="8">
        <f>Ведомственная!I708</f>
        <v>1942.5</v>
      </c>
    </row>
    <row r="541" spans="1:8" x14ac:dyDescent="0.25">
      <c r="A541" s="176" t="s">
        <v>22</v>
      </c>
      <c r="B541" s="21" t="s">
        <v>364</v>
      </c>
      <c r="C541" s="21" t="s">
        <v>44</v>
      </c>
      <c r="D541" s="4" t="s">
        <v>17</v>
      </c>
      <c r="E541" s="4" t="s">
        <v>27</v>
      </c>
      <c r="F541" s="8">
        <f>Ведомственная!G709</f>
        <v>95932.1</v>
      </c>
      <c r="G541" s="8">
        <f>Ведомственная!H709</f>
        <v>94420.6</v>
      </c>
      <c r="H541" s="8">
        <f>Ведомственная!I709</f>
        <v>94420.6</v>
      </c>
    </row>
    <row r="542" spans="1:8" x14ac:dyDescent="0.25">
      <c r="A542" s="176" t="s">
        <v>22</v>
      </c>
      <c r="B542" s="21" t="s">
        <v>366</v>
      </c>
      <c r="C542" s="21">
        <v>300</v>
      </c>
      <c r="D542" s="4" t="s">
        <v>17</v>
      </c>
      <c r="E542" s="4" t="s">
        <v>20</v>
      </c>
      <c r="F542" s="8">
        <f>Ведомственная!G663</f>
        <v>21300</v>
      </c>
      <c r="G542" s="8">
        <f>Ведомственная!H663</f>
        <v>21300</v>
      </c>
      <c r="H542" s="8">
        <f>Ведомственная!I663</f>
        <v>21300</v>
      </c>
    </row>
    <row r="543" spans="1:8" x14ac:dyDescent="0.25">
      <c r="A543" s="176" t="s">
        <v>384</v>
      </c>
      <c r="B543" s="21" t="s">
        <v>385</v>
      </c>
      <c r="C543" s="21"/>
      <c r="D543" s="4"/>
      <c r="E543" s="4"/>
      <c r="F543" s="8">
        <f>Ведомственная!G710</f>
        <v>6100.3</v>
      </c>
      <c r="G543" s="8">
        <f>Ведомственная!H710</f>
        <v>3235.7</v>
      </c>
      <c r="H543" s="8">
        <f>Ведомственная!I710</f>
        <v>3058.4</v>
      </c>
    </row>
    <row r="544" spans="1:8" x14ac:dyDescent="0.25">
      <c r="A544" s="176" t="s">
        <v>22</v>
      </c>
      <c r="B544" s="21" t="s">
        <v>385</v>
      </c>
      <c r="C544" s="21">
        <v>300</v>
      </c>
      <c r="D544" s="4" t="s">
        <v>17</v>
      </c>
      <c r="E544" s="4" t="s">
        <v>27</v>
      </c>
      <c r="F544" s="8">
        <f>Ведомственная!G711</f>
        <v>6100.3</v>
      </c>
      <c r="G544" s="8">
        <f>Ведомственная!H711</f>
        <v>3235.7</v>
      </c>
      <c r="H544" s="8">
        <f>Ведомственная!I711</f>
        <v>3058.4</v>
      </c>
    </row>
    <row r="545" spans="1:8" ht="31.5" x14ac:dyDescent="0.25">
      <c r="A545" s="176" t="s">
        <v>386</v>
      </c>
      <c r="B545" s="21" t="s">
        <v>387</v>
      </c>
      <c r="C545" s="21"/>
      <c r="D545" s="4"/>
      <c r="E545" s="4"/>
      <c r="F545" s="8">
        <f>Ведомственная!G712</f>
        <v>2161.4</v>
      </c>
      <c r="G545" s="8">
        <f>Ведомственная!H712</f>
        <v>2327.1999999999998</v>
      </c>
      <c r="H545" s="8">
        <f>Ведомственная!I712</f>
        <v>2502.8000000000002</v>
      </c>
    </row>
    <row r="546" spans="1:8" x14ac:dyDescent="0.25">
      <c r="A546" s="176" t="s">
        <v>22</v>
      </c>
      <c r="B546" s="21" t="s">
        <v>387</v>
      </c>
      <c r="C546" s="21">
        <v>300</v>
      </c>
      <c r="D546" s="4" t="s">
        <v>17</v>
      </c>
      <c r="E546" s="4" t="s">
        <v>27</v>
      </c>
      <c r="F546" s="8">
        <f>Ведомственная!G713</f>
        <v>2161.4</v>
      </c>
      <c r="G546" s="8">
        <f>Ведомственная!H713</f>
        <v>2327.1999999999998</v>
      </c>
      <c r="H546" s="8">
        <f>Ведомственная!I713</f>
        <v>2502.8000000000002</v>
      </c>
    </row>
    <row r="547" spans="1:8" ht="47.25" x14ac:dyDescent="0.25">
      <c r="A547" s="176" t="s">
        <v>388</v>
      </c>
      <c r="B547" s="21" t="s">
        <v>389</v>
      </c>
      <c r="C547" s="21"/>
      <c r="D547" s="4"/>
      <c r="E547" s="4"/>
      <c r="F547" s="8">
        <f>Ведомственная!G714</f>
        <v>1240</v>
      </c>
      <c r="G547" s="8">
        <f>Ведомственная!H714</f>
        <v>880</v>
      </c>
      <c r="H547" s="8">
        <f>Ведомственная!I714</f>
        <v>880</v>
      </c>
    </row>
    <row r="548" spans="1:8" x14ac:dyDescent="0.25">
      <c r="A548" s="176" t="s">
        <v>22</v>
      </c>
      <c r="B548" s="21" t="s">
        <v>389</v>
      </c>
      <c r="C548" s="21" t="s">
        <v>44</v>
      </c>
      <c r="D548" s="4" t="s">
        <v>17</v>
      </c>
      <c r="E548" s="4" t="s">
        <v>27</v>
      </c>
      <c r="F548" s="8">
        <f>Ведомственная!G715</f>
        <v>1240</v>
      </c>
      <c r="G548" s="8">
        <f>Ведомственная!H715</f>
        <v>880</v>
      </c>
      <c r="H548" s="8">
        <f>Ведомственная!I715</f>
        <v>880</v>
      </c>
    </row>
    <row r="549" spans="1:8" ht="47.25" x14ac:dyDescent="0.25">
      <c r="A549" s="176" t="s">
        <v>390</v>
      </c>
      <c r="B549" s="21" t="s">
        <v>391</v>
      </c>
      <c r="C549" s="21"/>
      <c r="D549" s="4"/>
      <c r="E549" s="4"/>
      <c r="F549" s="8">
        <f>Ведомственная!G716</f>
        <v>274.10000000000002</v>
      </c>
      <c r="G549" s="8">
        <f>Ведомственная!H716</f>
        <v>274.10000000000002</v>
      </c>
      <c r="H549" s="8">
        <f>Ведомственная!I716</f>
        <v>274.10000000000002</v>
      </c>
    </row>
    <row r="550" spans="1:8" x14ac:dyDescent="0.25">
      <c r="A550" s="176" t="s">
        <v>22</v>
      </c>
      <c r="B550" s="21" t="s">
        <v>391</v>
      </c>
      <c r="C550" s="21" t="s">
        <v>44</v>
      </c>
      <c r="D550" s="4" t="s">
        <v>17</v>
      </c>
      <c r="E550" s="4" t="s">
        <v>27</v>
      </c>
      <c r="F550" s="8">
        <f>Ведомственная!G717</f>
        <v>274.10000000000002</v>
      </c>
      <c r="G550" s="8">
        <f>Ведомственная!H717</f>
        <v>274.10000000000002</v>
      </c>
      <c r="H550" s="8">
        <f>Ведомственная!I717</f>
        <v>274.10000000000002</v>
      </c>
    </row>
    <row r="551" spans="1:8" ht="63" x14ac:dyDescent="0.25">
      <c r="A551" s="176" t="s">
        <v>392</v>
      </c>
      <c r="B551" s="21" t="s">
        <v>393</v>
      </c>
      <c r="C551" s="21"/>
      <c r="D551" s="4"/>
      <c r="E551" s="4"/>
      <c r="F551" s="8">
        <f>Ведомственная!G718</f>
        <v>25000</v>
      </c>
      <c r="G551" s="8">
        <f>Ведомственная!H718</f>
        <v>15000</v>
      </c>
      <c r="H551" s="8">
        <f>Ведомственная!I718</f>
        <v>15000</v>
      </c>
    </row>
    <row r="552" spans="1:8" x14ac:dyDescent="0.25">
      <c r="A552" s="176" t="s">
        <v>22</v>
      </c>
      <c r="B552" s="21" t="s">
        <v>393</v>
      </c>
      <c r="C552" s="21" t="s">
        <v>44</v>
      </c>
      <c r="D552" s="4" t="s">
        <v>17</v>
      </c>
      <c r="E552" s="4" t="s">
        <v>27</v>
      </c>
      <c r="F552" s="8">
        <f>Ведомственная!G719</f>
        <v>25000</v>
      </c>
      <c r="G552" s="8">
        <f>Ведомственная!H719</f>
        <v>15000</v>
      </c>
      <c r="H552" s="8">
        <f>Ведомственная!I719</f>
        <v>15000</v>
      </c>
    </row>
    <row r="553" spans="1:8" ht="31.5" x14ac:dyDescent="0.25">
      <c r="A553" s="176" t="s">
        <v>394</v>
      </c>
      <c r="B553" s="21" t="s">
        <v>395</v>
      </c>
      <c r="C553" s="21"/>
      <c r="D553" s="4"/>
      <c r="E553" s="4"/>
      <c r="F553" s="8">
        <f>Ведомственная!G720</f>
        <v>27</v>
      </c>
      <c r="G553" s="8">
        <f>Ведомственная!H720</f>
        <v>27</v>
      </c>
      <c r="H553" s="8">
        <f>Ведомственная!I720</f>
        <v>27</v>
      </c>
    </row>
    <row r="554" spans="1:8" x14ac:dyDescent="0.25">
      <c r="A554" s="176" t="s">
        <v>22</v>
      </c>
      <c r="B554" s="21" t="s">
        <v>395</v>
      </c>
      <c r="C554" s="21" t="s">
        <v>44</v>
      </c>
      <c r="D554" s="4" t="s">
        <v>17</v>
      </c>
      <c r="E554" s="4" t="s">
        <v>27</v>
      </c>
      <c r="F554" s="8">
        <f>Ведомственная!G721</f>
        <v>27</v>
      </c>
      <c r="G554" s="8">
        <f>Ведомственная!H721</f>
        <v>27</v>
      </c>
      <c r="H554" s="8">
        <f>Ведомственная!I721</f>
        <v>27</v>
      </c>
    </row>
    <row r="555" spans="1:8" x14ac:dyDescent="0.25">
      <c r="A555" s="176" t="s">
        <v>396</v>
      </c>
      <c r="B555" s="21" t="s">
        <v>397</v>
      </c>
      <c r="C555" s="21"/>
      <c r="D555" s="4"/>
      <c r="E555" s="4"/>
      <c r="F555" s="8">
        <f>Ведомственная!G722</f>
        <v>827.1</v>
      </c>
      <c r="G555" s="8">
        <f>Ведомственная!H722</f>
        <v>827.1</v>
      </c>
      <c r="H555" s="8">
        <f>Ведомственная!I722</f>
        <v>827.1</v>
      </c>
    </row>
    <row r="556" spans="1:8" ht="31.5" x14ac:dyDescent="0.25">
      <c r="A556" s="176" t="s">
        <v>25</v>
      </c>
      <c r="B556" s="21" t="s">
        <v>397</v>
      </c>
      <c r="C556" s="21">
        <v>200</v>
      </c>
      <c r="D556" s="4" t="s">
        <v>17</v>
      </c>
      <c r="E556" s="4" t="s">
        <v>27</v>
      </c>
      <c r="F556" s="8">
        <f>Ведомственная!G723</f>
        <v>491.1</v>
      </c>
      <c r="G556" s="8">
        <f>Ведомственная!H723</f>
        <v>491.1</v>
      </c>
      <c r="H556" s="8">
        <f>Ведомственная!I723</f>
        <v>491.1</v>
      </c>
    </row>
    <row r="557" spans="1:8" x14ac:dyDescent="0.25">
      <c r="A557" s="176" t="s">
        <v>22</v>
      </c>
      <c r="B557" s="21" t="s">
        <v>397</v>
      </c>
      <c r="C557" s="21">
        <v>300</v>
      </c>
      <c r="D557" s="4" t="s">
        <v>17</v>
      </c>
      <c r="E557" s="4" t="s">
        <v>27</v>
      </c>
      <c r="F557" s="8">
        <f>Ведомственная!G724</f>
        <v>336</v>
      </c>
      <c r="G557" s="8">
        <f>Ведомственная!H724</f>
        <v>336</v>
      </c>
      <c r="H557" s="8">
        <f>Ведомственная!I724</f>
        <v>336</v>
      </c>
    </row>
    <row r="558" spans="1:8" ht="31.5" x14ac:dyDescent="0.25">
      <c r="A558" s="176" t="s">
        <v>382</v>
      </c>
      <c r="B558" s="21" t="s">
        <v>383</v>
      </c>
      <c r="C558" s="21"/>
      <c r="D558" s="4"/>
      <c r="E558" s="4"/>
      <c r="F558" s="8">
        <f>Ведомственная!G725</f>
        <v>16210.4</v>
      </c>
      <c r="G558" s="8">
        <f>Ведомственная!H725</f>
        <v>16322.9</v>
      </c>
      <c r="H558" s="8">
        <f>Ведомственная!I725</f>
        <v>16944.400000000001</v>
      </c>
    </row>
    <row r="559" spans="1:8" x14ac:dyDescent="0.25">
      <c r="A559" s="176" t="s">
        <v>22</v>
      </c>
      <c r="B559" s="21" t="s">
        <v>383</v>
      </c>
      <c r="C559" s="21">
        <v>300</v>
      </c>
      <c r="D559" s="4" t="s">
        <v>17</v>
      </c>
      <c r="E559" s="4" t="s">
        <v>27</v>
      </c>
      <c r="F559" s="8">
        <f>Ведомственная!G726</f>
        <v>16210.4</v>
      </c>
      <c r="G559" s="8">
        <f>Ведомственная!H726</f>
        <v>16322.9</v>
      </c>
      <c r="H559" s="8">
        <f>Ведомственная!I726</f>
        <v>16944.400000000001</v>
      </c>
    </row>
    <row r="560" spans="1:8" ht="31.5" x14ac:dyDescent="0.25">
      <c r="A560" s="176" t="s">
        <v>365</v>
      </c>
      <c r="B560" s="21" t="s">
        <v>366</v>
      </c>
      <c r="C560" s="21"/>
      <c r="D560" s="4"/>
      <c r="E560" s="4"/>
      <c r="F560" s="8">
        <f>F542</f>
        <v>21300</v>
      </c>
      <c r="G560" s="8">
        <f>G542</f>
        <v>21300</v>
      </c>
      <c r="H560" s="8">
        <f>H542</f>
        <v>21300</v>
      </c>
    </row>
    <row r="561" spans="1:8" ht="47.25" x14ac:dyDescent="0.25">
      <c r="A561" s="176" t="s">
        <v>398</v>
      </c>
      <c r="B561" s="21" t="s">
        <v>399</v>
      </c>
      <c r="C561" s="21"/>
      <c r="D561" s="4"/>
      <c r="E561" s="4"/>
      <c r="F561" s="8">
        <f>F562</f>
        <v>10000</v>
      </c>
      <c r="G561" s="8">
        <f t="shared" ref="G561:H561" si="252">G562</f>
        <v>10000</v>
      </c>
      <c r="H561" s="8">
        <f t="shared" si="252"/>
        <v>10000</v>
      </c>
    </row>
    <row r="562" spans="1:8" ht="63" x14ac:dyDescent="0.25">
      <c r="A562" s="176" t="s">
        <v>400</v>
      </c>
      <c r="B562" s="21" t="s">
        <v>401</v>
      </c>
      <c r="C562" s="21"/>
      <c r="D562" s="4"/>
      <c r="E562" s="4"/>
      <c r="F562" s="8">
        <f>Ведомственная!G728</f>
        <v>10000</v>
      </c>
      <c r="G562" s="8">
        <f>Ведомственная!H728</f>
        <v>10000</v>
      </c>
      <c r="H562" s="8">
        <f>Ведомственная!I728</f>
        <v>10000</v>
      </c>
    </row>
    <row r="563" spans="1:8" x14ac:dyDescent="0.25">
      <c r="A563" s="176" t="s">
        <v>22</v>
      </c>
      <c r="B563" s="21" t="s">
        <v>401</v>
      </c>
      <c r="C563" s="21">
        <v>300</v>
      </c>
      <c r="D563" s="4" t="s">
        <v>17</v>
      </c>
      <c r="E563" s="4" t="s">
        <v>27</v>
      </c>
      <c r="F563" s="8">
        <f>Ведомственная!G729</f>
        <v>10000</v>
      </c>
      <c r="G563" s="8">
        <f>Ведомственная!H729</f>
        <v>10000</v>
      </c>
      <c r="H563" s="8">
        <f>Ведомственная!I729</f>
        <v>10000</v>
      </c>
    </row>
    <row r="564" spans="1:8" ht="47.25" x14ac:dyDescent="0.25">
      <c r="A564" s="176" t="s">
        <v>251</v>
      </c>
      <c r="B564" s="21" t="s">
        <v>252</v>
      </c>
      <c r="C564" s="21"/>
      <c r="D564" s="4"/>
      <c r="E564" s="4"/>
      <c r="F564" s="8">
        <f>F565</f>
        <v>2698.1</v>
      </c>
      <c r="G564" s="8">
        <f t="shared" ref="G564:H564" si="253">G565</f>
        <v>2560</v>
      </c>
      <c r="H564" s="8">
        <f t="shared" si="253"/>
        <v>2560</v>
      </c>
    </row>
    <row r="565" spans="1:8" x14ac:dyDescent="0.25">
      <c r="A565" s="176" t="s">
        <v>246</v>
      </c>
      <c r="B565" s="21" t="s">
        <v>289</v>
      </c>
      <c r="C565" s="21"/>
      <c r="D565" s="4"/>
      <c r="E565" s="4"/>
      <c r="F565" s="8">
        <f>F566+F567</f>
        <v>2698.1</v>
      </c>
      <c r="G565" s="8">
        <f t="shared" ref="G565:H565" si="254">G566+G567</f>
        <v>2560</v>
      </c>
      <c r="H565" s="8">
        <f t="shared" si="254"/>
        <v>2560</v>
      </c>
    </row>
    <row r="566" spans="1:8" x14ac:dyDescent="0.25">
      <c r="A566" s="196" t="s">
        <v>96</v>
      </c>
      <c r="B566" s="21" t="s">
        <v>289</v>
      </c>
      <c r="C566" s="21">
        <v>600</v>
      </c>
      <c r="D566" s="4" t="s">
        <v>17</v>
      </c>
      <c r="E566" s="4" t="s">
        <v>27</v>
      </c>
      <c r="F566" s="8">
        <f>Ведомственная!G732+Ведомственная!G827</f>
        <v>2198.1</v>
      </c>
      <c r="G566" s="8">
        <f>Ведомственная!H732+Ведомственная!H827</f>
        <v>2060</v>
      </c>
      <c r="H566" s="8">
        <f>Ведомственная!I732+Ведомственная!I827</f>
        <v>2060</v>
      </c>
    </row>
    <row r="567" spans="1:8" x14ac:dyDescent="0.25">
      <c r="A567" s="200"/>
      <c r="B567" s="21" t="s">
        <v>289</v>
      </c>
      <c r="C567" s="21">
        <v>600</v>
      </c>
      <c r="D567" s="4" t="s">
        <v>17</v>
      </c>
      <c r="E567" s="4" t="s">
        <v>29</v>
      </c>
      <c r="F567" s="8">
        <f>Ведомственная!G593</f>
        <v>500</v>
      </c>
      <c r="G567" s="8">
        <f>Ведомственная!H593</f>
        <v>500</v>
      </c>
      <c r="H567" s="8">
        <f>Ведомственная!I593</f>
        <v>500</v>
      </c>
    </row>
    <row r="568" spans="1:8" ht="63" x14ac:dyDescent="0.25">
      <c r="A568" s="54" t="s">
        <v>293</v>
      </c>
      <c r="B568" s="55" t="s">
        <v>292</v>
      </c>
      <c r="C568" s="55"/>
      <c r="D568" s="59"/>
      <c r="E568" s="59"/>
      <c r="F568" s="57">
        <f>F569</f>
        <v>3988.5</v>
      </c>
      <c r="G568" s="57">
        <f t="shared" ref="G568:H568" si="255">G569</f>
        <v>3988.5</v>
      </c>
      <c r="H568" s="57">
        <f t="shared" si="255"/>
        <v>3988.5</v>
      </c>
    </row>
    <row r="569" spans="1:8" x14ac:dyDescent="0.25">
      <c r="A569" s="176" t="s">
        <v>174</v>
      </c>
      <c r="B569" s="21" t="s">
        <v>402</v>
      </c>
      <c r="C569" s="21"/>
      <c r="D569" s="4"/>
      <c r="E569" s="4"/>
      <c r="F569" s="8">
        <f>F570</f>
        <v>3988.5</v>
      </c>
      <c r="G569" s="8">
        <f t="shared" ref="G569:H569" si="256">G570</f>
        <v>3988.5</v>
      </c>
      <c r="H569" s="8">
        <f t="shared" si="256"/>
        <v>3988.5</v>
      </c>
    </row>
    <row r="570" spans="1:8" ht="63" x14ac:dyDescent="0.25">
      <c r="A570" s="176" t="s">
        <v>403</v>
      </c>
      <c r="B570" s="21" t="s">
        <v>404</v>
      </c>
      <c r="C570" s="21"/>
      <c r="D570" s="4"/>
      <c r="E570" s="4"/>
      <c r="F570" s="8">
        <f>F571</f>
        <v>3988.5</v>
      </c>
      <c r="G570" s="8">
        <f t="shared" ref="G570:H570" si="257">G571</f>
        <v>3988.5</v>
      </c>
      <c r="H570" s="8">
        <f t="shared" si="257"/>
        <v>3988.5</v>
      </c>
    </row>
    <row r="571" spans="1:8" ht="31.5" x14ac:dyDescent="0.25">
      <c r="A571" s="176" t="s">
        <v>405</v>
      </c>
      <c r="B571" s="21" t="s">
        <v>406</v>
      </c>
      <c r="C571" s="21"/>
      <c r="D571" s="4"/>
      <c r="E571" s="4"/>
      <c r="F571" s="8">
        <f>F572</f>
        <v>3988.5</v>
      </c>
      <c r="G571" s="8">
        <f>G572</f>
        <v>3988.5</v>
      </c>
      <c r="H571" s="8">
        <f>H572</f>
        <v>3988.5</v>
      </c>
    </row>
    <row r="572" spans="1:8" ht="31.5" x14ac:dyDescent="0.25">
      <c r="A572" s="176" t="s">
        <v>25</v>
      </c>
      <c r="B572" s="21" t="s">
        <v>406</v>
      </c>
      <c r="C572" s="21">
        <v>200</v>
      </c>
      <c r="D572" s="4" t="s">
        <v>17</v>
      </c>
      <c r="E572" s="4" t="s">
        <v>27</v>
      </c>
      <c r="F572" s="8">
        <f>Ведомственная!G737</f>
        <v>3988.5</v>
      </c>
      <c r="G572" s="8">
        <f>Ведомственная!H737</f>
        <v>3988.5</v>
      </c>
      <c r="H572" s="8">
        <f>Ведомственная!I737</f>
        <v>3988.5</v>
      </c>
    </row>
    <row r="573" spans="1:8" ht="31.5" x14ac:dyDescent="0.25">
      <c r="A573" s="54" t="s">
        <v>122</v>
      </c>
      <c r="B573" s="55" t="s">
        <v>294</v>
      </c>
      <c r="C573" s="55"/>
      <c r="D573" s="59"/>
      <c r="E573" s="59"/>
      <c r="F573" s="57">
        <f>F611+F574</f>
        <v>418680</v>
      </c>
      <c r="G573" s="57">
        <f t="shared" ref="G573:H573" si="258">G611+G574</f>
        <v>456992.9</v>
      </c>
      <c r="H573" s="57">
        <f t="shared" si="258"/>
        <v>533318.80000000005</v>
      </c>
    </row>
    <row r="574" spans="1:8" x14ac:dyDescent="0.25">
      <c r="A574" s="52" t="s">
        <v>217</v>
      </c>
      <c r="B574" s="77" t="s">
        <v>650</v>
      </c>
      <c r="C574" s="77"/>
      <c r="D574" s="4"/>
      <c r="E574" s="4"/>
      <c r="F574" s="8">
        <f>F575+F606+F603+F597</f>
        <v>27934.699999999997</v>
      </c>
      <c r="G574" s="8">
        <f t="shared" ref="G574:H574" si="259">G575+G606+G603+G597</f>
        <v>81600.399999999994</v>
      </c>
      <c r="H574" s="8">
        <f t="shared" si="259"/>
        <v>158002.5</v>
      </c>
    </row>
    <row r="575" spans="1:8" ht="31.5" x14ac:dyDescent="0.25">
      <c r="A575" s="83" t="s">
        <v>712</v>
      </c>
      <c r="B575" s="77" t="s">
        <v>651</v>
      </c>
      <c r="C575" s="77"/>
      <c r="D575" s="4"/>
      <c r="E575" s="4"/>
      <c r="F575" s="8">
        <f>F576+F578+F581+F583+F588+F590+F592+F595+F585</f>
        <v>18970.099999999999</v>
      </c>
      <c r="G575" s="8">
        <f t="shared" ref="G575:H575" si="260">G576+G578+G581+G583+G588+G590+G592+G595+G585</f>
        <v>18268.400000000001</v>
      </c>
      <c r="H575" s="8">
        <f t="shared" si="260"/>
        <v>18268.400000000001</v>
      </c>
    </row>
    <row r="576" spans="1:8" ht="47.25" x14ac:dyDescent="0.25">
      <c r="A576" s="111" t="s">
        <v>652</v>
      </c>
      <c r="B576" s="77" t="s">
        <v>653</v>
      </c>
      <c r="C576" s="77"/>
      <c r="D576" s="4"/>
      <c r="E576" s="4"/>
      <c r="F576" s="8">
        <f>F577</f>
        <v>1502.5</v>
      </c>
      <c r="G576" s="8">
        <f t="shared" ref="G576:H576" si="261">G577</f>
        <v>1451.3</v>
      </c>
      <c r="H576" s="8">
        <f t="shared" si="261"/>
        <v>1451.3</v>
      </c>
    </row>
    <row r="577" spans="1:8" ht="31.5" x14ac:dyDescent="0.25">
      <c r="A577" s="76" t="s">
        <v>96</v>
      </c>
      <c r="B577" s="77" t="s">
        <v>653</v>
      </c>
      <c r="C577" s="77" t="s">
        <v>54</v>
      </c>
      <c r="D577" s="4" t="s">
        <v>67</v>
      </c>
      <c r="E577" s="4" t="s">
        <v>23</v>
      </c>
      <c r="F577" s="8">
        <f>Ведомственная!G863</f>
        <v>1502.5</v>
      </c>
      <c r="G577" s="8">
        <f>Ведомственная!H863</f>
        <v>1451.3</v>
      </c>
      <c r="H577" s="8">
        <f>Ведомственная!I863</f>
        <v>1451.3</v>
      </c>
    </row>
    <row r="578" spans="1:8" ht="31.5" x14ac:dyDescent="0.25">
      <c r="A578" s="111" t="s">
        <v>654</v>
      </c>
      <c r="B578" s="77" t="s">
        <v>655</v>
      </c>
      <c r="C578" s="77"/>
      <c r="D578" s="4"/>
      <c r="E578" s="4"/>
      <c r="F578" s="8">
        <f>F579+F580</f>
        <v>4860.8</v>
      </c>
      <c r="G578" s="8">
        <f t="shared" ref="G578:H578" si="262">G579+G580</f>
        <v>4663.1000000000004</v>
      </c>
      <c r="H578" s="8">
        <f t="shared" si="262"/>
        <v>4663.1000000000004</v>
      </c>
    </row>
    <row r="579" spans="1:8" ht="31.5" x14ac:dyDescent="0.25">
      <c r="A579" s="189" t="s">
        <v>25</v>
      </c>
      <c r="B579" s="77" t="s">
        <v>655</v>
      </c>
      <c r="C579" s="77" t="s">
        <v>36</v>
      </c>
      <c r="D579" s="4" t="s">
        <v>67</v>
      </c>
      <c r="E579" s="4" t="s">
        <v>23</v>
      </c>
      <c r="F579" s="8">
        <f>Ведомственная!G865</f>
        <v>500</v>
      </c>
      <c r="G579" s="8">
        <f>Ведомственная!H865</f>
        <v>0</v>
      </c>
      <c r="H579" s="8">
        <f>Ведомственная!I865</f>
        <v>0</v>
      </c>
    </row>
    <row r="580" spans="1:8" ht="31.5" x14ac:dyDescent="0.25">
      <c r="A580" s="76" t="s">
        <v>96</v>
      </c>
      <c r="B580" s="77" t="s">
        <v>655</v>
      </c>
      <c r="C580" s="77" t="s">
        <v>54</v>
      </c>
      <c r="D580" s="4" t="s">
        <v>67</v>
      </c>
      <c r="E580" s="4" t="s">
        <v>23</v>
      </c>
      <c r="F580" s="8">
        <f>Ведомственная!G866</f>
        <v>4360.8</v>
      </c>
      <c r="G580" s="8">
        <f>Ведомственная!H866</f>
        <v>4663.1000000000004</v>
      </c>
      <c r="H580" s="8">
        <f>Ведомственная!I866</f>
        <v>4663.1000000000004</v>
      </c>
    </row>
    <row r="581" spans="1:8" ht="47.25" x14ac:dyDescent="0.25">
      <c r="A581" s="111" t="s">
        <v>656</v>
      </c>
      <c r="B581" s="77" t="s">
        <v>657</v>
      </c>
      <c r="C581" s="77"/>
      <c r="D581" s="4"/>
      <c r="E581" s="4"/>
      <c r="F581" s="8">
        <f>F582</f>
        <v>3004.9</v>
      </c>
      <c r="G581" s="8">
        <f t="shared" ref="G581:H581" si="263">G582</f>
        <v>2902.6</v>
      </c>
      <c r="H581" s="8">
        <f t="shared" si="263"/>
        <v>2902.6</v>
      </c>
    </row>
    <row r="582" spans="1:8" ht="31.5" x14ac:dyDescent="0.25">
      <c r="A582" s="76" t="s">
        <v>96</v>
      </c>
      <c r="B582" s="77" t="s">
        <v>657</v>
      </c>
      <c r="C582" s="77" t="s">
        <v>54</v>
      </c>
      <c r="D582" s="4" t="s">
        <v>67</v>
      </c>
      <c r="E582" s="4" t="s">
        <v>23</v>
      </c>
      <c r="F582" s="8">
        <f>Ведомственная!G868</f>
        <v>3004.9</v>
      </c>
      <c r="G582" s="8">
        <f>Ведомственная!H868</f>
        <v>2902.6</v>
      </c>
      <c r="H582" s="8">
        <f>Ведомственная!I868</f>
        <v>2902.6</v>
      </c>
    </row>
    <row r="583" spans="1:8" ht="47.25" x14ac:dyDescent="0.25">
      <c r="A583" s="111" t="s">
        <v>658</v>
      </c>
      <c r="B583" s="77" t="s">
        <v>659</v>
      </c>
      <c r="C583" s="77"/>
      <c r="D583" s="4"/>
      <c r="E583" s="4"/>
      <c r="F583" s="8">
        <f>F584</f>
        <v>1502.4</v>
      </c>
      <c r="G583" s="8">
        <f t="shared" ref="G583:H583" si="264">G584</f>
        <v>1451.2</v>
      </c>
      <c r="H583" s="8">
        <f t="shared" si="264"/>
        <v>1451.2</v>
      </c>
    </row>
    <row r="584" spans="1:8" ht="31.5" x14ac:dyDescent="0.25">
      <c r="A584" s="176" t="s">
        <v>25</v>
      </c>
      <c r="B584" s="77" t="s">
        <v>659</v>
      </c>
      <c r="C584" s="77" t="s">
        <v>36</v>
      </c>
      <c r="D584" s="4" t="s">
        <v>67</v>
      </c>
      <c r="E584" s="4" t="s">
        <v>23</v>
      </c>
      <c r="F584" s="8">
        <f>Ведомственная!G870</f>
        <v>1502.4</v>
      </c>
      <c r="G584" s="8">
        <f>Ведомственная!H870</f>
        <v>1451.2</v>
      </c>
      <c r="H584" s="8">
        <f>Ведомственная!I870</f>
        <v>1451.2</v>
      </c>
    </row>
    <row r="585" spans="1:8" ht="78.75" x14ac:dyDescent="0.25">
      <c r="A585" s="111" t="s">
        <v>668</v>
      </c>
      <c r="B585" s="77" t="s">
        <v>669</v>
      </c>
      <c r="C585" s="77"/>
      <c r="D585" s="4"/>
      <c r="E585" s="4"/>
      <c r="F585" s="8">
        <f>F586+F587</f>
        <v>5326.9</v>
      </c>
      <c r="G585" s="8">
        <f t="shared" ref="G585:H585" si="265">G586+G587</f>
        <v>5096.6000000000004</v>
      </c>
      <c r="H585" s="8">
        <f t="shared" si="265"/>
        <v>5096.6000000000004</v>
      </c>
    </row>
    <row r="586" spans="1:8" ht="31.5" x14ac:dyDescent="0.25">
      <c r="A586" s="189" t="s">
        <v>25</v>
      </c>
      <c r="B586" s="77" t="s">
        <v>669</v>
      </c>
      <c r="C586" s="77" t="s">
        <v>36</v>
      </c>
      <c r="D586" s="4" t="s">
        <v>67</v>
      </c>
      <c r="E586" s="4" t="s">
        <v>27</v>
      </c>
      <c r="F586" s="8">
        <f>Ведомственная!G893</f>
        <v>47</v>
      </c>
      <c r="G586" s="8">
        <f>Ведомственная!H893</f>
        <v>0</v>
      </c>
      <c r="H586" s="8">
        <f>Ведомственная!I893</f>
        <v>0</v>
      </c>
    </row>
    <row r="587" spans="1:8" ht="31.5" x14ac:dyDescent="0.25">
      <c r="A587" s="76" t="s">
        <v>96</v>
      </c>
      <c r="B587" s="77" t="s">
        <v>669</v>
      </c>
      <c r="C587" s="77" t="s">
        <v>54</v>
      </c>
      <c r="D587" s="4" t="s">
        <v>67</v>
      </c>
      <c r="E587" s="4" t="s">
        <v>27</v>
      </c>
      <c r="F587" s="8">
        <f>Ведомственная!G894</f>
        <v>5279.9</v>
      </c>
      <c r="G587" s="8">
        <f>Ведомственная!H894</f>
        <v>5096.6000000000004</v>
      </c>
      <c r="H587" s="8">
        <f>Ведомственная!I894</f>
        <v>5096.6000000000004</v>
      </c>
    </row>
    <row r="588" spans="1:8" ht="47.25" x14ac:dyDescent="0.25">
      <c r="A588" s="111" t="s">
        <v>660</v>
      </c>
      <c r="B588" s="77" t="s">
        <v>661</v>
      </c>
      <c r="C588" s="77"/>
      <c r="D588" s="4"/>
      <c r="E588" s="4"/>
      <c r="F588" s="8">
        <f>F589</f>
        <v>1502.5</v>
      </c>
      <c r="G588" s="8">
        <f t="shared" ref="G588:H588" si="266">G589</f>
        <v>1451.3</v>
      </c>
      <c r="H588" s="8">
        <f t="shared" si="266"/>
        <v>1451.3</v>
      </c>
    </row>
    <row r="589" spans="1:8" ht="31.5" x14ac:dyDescent="0.25">
      <c r="A589" s="76" t="s">
        <v>96</v>
      </c>
      <c r="B589" s="77" t="s">
        <v>661</v>
      </c>
      <c r="C589" s="77" t="s">
        <v>54</v>
      </c>
      <c r="D589" s="4" t="s">
        <v>67</v>
      </c>
      <c r="E589" s="4" t="s">
        <v>23</v>
      </c>
      <c r="F589" s="8">
        <f>Ведомственная!G872</f>
        <v>1502.5</v>
      </c>
      <c r="G589" s="8">
        <f>Ведомственная!H872</f>
        <v>1451.3</v>
      </c>
      <c r="H589" s="8">
        <f>Ведомственная!I872</f>
        <v>1451.3</v>
      </c>
    </row>
    <row r="590" spans="1:8" ht="31.5" x14ac:dyDescent="0.25">
      <c r="A590" s="111" t="s">
        <v>713</v>
      </c>
      <c r="B590" s="77" t="s">
        <v>662</v>
      </c>
      <c r="C590" s="77"/>
      <c r="D590" s="4"/>
      <c r="E590" s="4"/>
      <c r="F590" s="8">
        <f>F591</f>
        <v>474.7</v>
      </c>
      <c r="G590" s="8">
        <f t="shared" ref="G590:H590" si="267">G591</f>
        <v>456.9</v>
      </c>
      <c r="H590" s="8">
        <f t="shared" si="267"/>
        <v>456.9</v>
      </c>
    </row>
    <row r="591" spans="1:8" ht="31.5" x14ac:dyDescent="0.25">
      <c r="A591" s="76" t="s">
        <v>96</v>
      </c>
      <c r="B591" s="77" t="s">
        <v>662</v>
      </c>
      <c r="C591" s="77" t="s">
        <v>54</v>
      </c>
      <c r="D591" s="4" t="s">
        <v>67</v>
      </c>
      <c r="E591" s="4" t="s">
        <v>23</v>
      </c>
      <c r="F591" s="8">
        <f>Ведомственная!G874</f>
        <v>474.7</v>
      </c>
      <c r="G591" s="8">
        <f>Ведомственная!H874</f>
        <v>456.9</v>
      </c>
      <c r="H591" s="8">
        <f>Ведомственная!I874</f>
        <v>456.9</v>
      </c>
    </row>
    <row r="592" spans="1:8" ht="63" x14ac:dyDescent="0.25">
      <c r="A592" s="111" t="s">
        <v>888</v>
      </c>
      <c r="B592" s="77" t="s">
        <v>663</v>
      </c>
      <c r="C592" s="77"/>
      <c r="D592" s="4"/>
      <c r="E592" s="4"/>
      <c r="F592" s="8">
        <f>F593+F594</f>
        <v>80.099999999999994</v>
      </c>
      <c r="G592" s="8">
        <f t="shared" ref="G592:H592" si="268">G593+G594</f>
        <v>80.099999999999994</v>
      </c>
      <c r="H592" s="8">
        <f t="shared" si="268"/>
        <v>80.099999999999994</v>
      </c>
    </row>
    <row r="593" spans="1:8" ht="31.5" x14ac:dyDescent="0.25">
      <c r="A593" s="189" t="s">
        <v>25</v>
      </c>
      <c r="B593" s="77" t="s">
        <v>663</v>
      </c>
      <c r="C593" s="77" t="s">
        <v>36</v>
      </c>
      <c r="D593" s="4" t="s">
        <v>67</v>
      </c>
      <c r="E593" s="4" t="s">
        <v>23</v>
      </c>
      <c r="F593" s="8">
        <f>Ведомственная!G876</f>
        <v>16</v>
      </c>
      <c r="G593" s="8">
        <f>Ведомственная!H876</f>
        <v>0</v>
      </c>
      <c r="H593" s="8">
        <f>Ведомственная!I876</f>
        <v>0</v>
      </c>
    </row>
    <row r="594" spans="1:8" ht="31.5" x14ac:dyDescent="0.25">
      <c r="A594" s="76" t="s">
        <v>96</v>
      </c>
      <c r="B594" s="77" t="s">
        <v>663</v>
      </c>
      <c r="C594" s="77" t="s">
        <v>54</v>
      </c>
      <c r="D594" s="4" t="s">
        <v>67</v>
      </c>
      <c r="E594" s="4" t="s">
        <v>23</v>
      </c>
      <c r="F594" s="8">
        <f>Ведомственная!G877</f>
        <v>64.099999999999994</v>
      </c>
      <c r="G594" s="8">
        <f>Ведомственная!H877</f>
        <v>80.099999999999994</v>
      </c>
      <c r="H594" s="8">
        <f>Ведомственная!I877</f>
        <v>80.099999999999994</v>
      </c>
    </row>
    <row r="595" spans="1:8" ht="78.75" x14ac:dyDescent="0.25">
      <c r="A595" s="151" t="s">
        <v>714</v>
      </c>
      <c r="B595" s="4" t="s">
        <v>664</v>
      </c>
      <c r="C595" s="4"/>
      <c r="D595" s="4"/>
      <c r="E595" s="4"/>
      <c r="F595" s="8">
        <f>F596</f>
        <v>715.3</v>
      </c>
      <c r="G595" s="8">
        <f t="shared" ref="G595:H595" si="269">G596</f>
        <v>715.3</v>
      </c>
      <c r="H595" s="8">
        <f t="shared" si="269"/>
        <v>715.3</v>
      </c>
    </row>
    <row r="596" spans="1:8" ht="31.5" x14ac:dyDescent="0.25">
      <c r="A596" s="176" t="s">
        <v>25</v>
      </c>
      <c r="B596" s="4" t="s">
        <v>664</v>
      </c>
      <c r="C596" s="4" t="s">
        <v>36</v>
      </c>
      <c r="D596" s="4" t="s">
        <v>67</v>
      </c>
      <c r="E596" s="4" t="s">
        <v>23</v>
      </c>
      <c r="F596" s="8">
        <f>Ведомственная!G879</f>
        <v>715.3</v>
      </c>
      <c r="G596" s="8">
        <f>Ведомственная!H879</f>
        <v>715.3</v>
      </c>
      <c r="H596" s="8">
        <f>Ведомственная!I879</f>
        <v>715.3</v>
      </c>
    </row>
    <row r="597" spans="1:8" x14ac:dyDescent="0.25">
      <c r="A597" s="152" t="s">
        <v>806</v>
      </c>
      <c r="B597" s="4" t="s">
        <v>807</v>
      </c>
      <c r="C597" s="4"/>
      <c r="D597" s="4"/>
      <c r="E597" s="4"/>
      <c r="F597" s="8">
        <f>F598+F600</f>
        <v>8964.6</v>
      </c>
      <c r="G597" s="8">
        <f t="shared" ref="G597:H597" si="270">G598+G600</f>
        <v>4470.3999999999996</v>
      </c>
      <c r="H597" s="8">
        <f t="shared" si="270"/>
        <v>4599.1000000000004</v>
      </c>
    </row>
    <row r="598" spans="1:8" ht="31.5" x14ac:dyDescent="0.25">
      <c r="A598" s="123" t="s">
        <v>667</v>
      </c>
      <c r="B598" s="4" t="s">
        <v>808</v>
      </c>
      <c r="C598" s="4"/>
      <c r="D598" s="4"/>
      <c r="E598" s="4"/>
      <c r="F598" s="8">
        <f>F599</f>
        <v>4619.6000000000004</v>
      </c>
      <c r="G598" s="8">
        <f t="shared" ref="G598:H598" si="271">G599</f>
        <v>0</v>
      </c>
      <c r="H598" s="8">
        <f t="shared" si="271"/>
        <v>0</v>
      </c>
    </row>
    <row r="599" spans="1:8" ht="31.5" x14ac:dyDescent="0.25">
      <c r="A599" s="176" t="s">
        <v>96</v>
      </c>
      <c r="B599" s="4" t="s">
        <v>808</v>
      </c>
      <c r="C599" s="4" t="s">
        <v>54</v>
      </c>
      <c r="D599" s="4" t="s">
        <v>67</v>
      </c>
      <c r="E599" s="4" t="s">
        <v>27</v>
      </c>
      <c r="F599" s="8">
        <f>Ведомственная!G897</f>
        <v>4619.6000000000004</v>
      </c>
      <c r="G599" s="8">
        <f>Ведомственная!H897</f>
        <v>0</v>
      </c>
      <c r="H599" s="8">
        <f>Ведомственная!I897</f>
        <v>0</v>
      </c>
    </row>
    <row r="600" spans="1:8" ht="78.75" x14ac:dyDescent="0.25">
      <c r="A600" s="124" t="s">
        <v>809</v>
      </c>
      <c r="B600" s="4" t="s">
        <v>810</v>
      </c>
      <c r="C600" s="4"/>
      <c r="D600" s="4"/>
      <c r="E600" s="4"/>
      <c r="F600" s="8">
        <f>F601</f>
        <v>4345</v>
      </c>
      <c r="G600" s="8">
        <f t="shared" ref="G600:H600" si="272">G601</f>
        <v>4470.3999999999996</v>
      </c>
      <c r="H600" s="8">
        <f t="shared" si="272"/>
        <v>4599.1000000000004</v>
      </c>
    </row>
    <row r="601" spans="1:8" ht="31.5" x14ac:dyDescent="0.25">
      <c r="A601" s="176" t="s">
        <v>96</v>
      </c>
      <c r="B601" s="4" t="s">
        <v>810</v>
      </c>
      <c r="C601" s="4" t="s">
        <v>54</v>
      </c>
      <c r="D601" s="4" t="s">
        <v>67</v>
      </c>
      <c r="E601" s="4" t="s">
        <v>27</v>
      </c>
      <c r="F601" s="8">
        <f>Ведомственная!G899</f>
        <v>4345</v>
      </c>
      <c r="G601" s="8">
        <f>Ведомственная!H899</f>
        <v>4470.3999999999996</v>
      </c>
      <c r="H601" s="8">
        <f>Ведомственная!I899</f>
        <v>4599.1000000000004</v>
      </c>
    </row>
    <row r="602" spans="1:8" x14ac:dyDescent="0.25">
      <c r="A602" s="176"/>
      <c r="B602" s="4"/>
      <c r="C602" s="4"/>
      <c r="D602" s="4"/>
      <c r="E602" s="4"/>
      <c r="F602" s="8"/>
      <c r="G602" s="8"/>
      <c r="H602" s="8"/>
    </row>
    <row r="603" spans="1:8" x14ac:dyDescent="0.25">
      <c r="A603" s="152" t="s">
        <v>800</v>
      </c>
      <c r="B603" s="4" t="s">
        <v>801</v>
      </c>
      <c r="C603" s="4"/>
      <c r="D603" s="4"/>
      <c r="E603" s="4"/>
      <c r="F603" s="8">
        <f>F604</f>
        <v>0</v>
      </c>
      <c r="G603" s="8">
        <f t="shared" ref="G603:H604" si="273">G604</f>
        <v>12012</v>
      </c>
      <c r="H603" s="8">
        <f t="shared" si="273"/>
        <v>0</v>
      </c>
    </row>
    <row r="604" spans="1:8" ht="31.5" x14ac:dyDescent="0.25">
      <c r="A604" s="176" t="s">
        <v>802</v>
      </c>
      <c r="B604" s="4" t="s">
        <v>803</v>
      </c>
      <c r="C604" s="4"/>
      <c r="D604" s="4"/>
      <c r="E604" s="4"/>
      <c r="F604" s="8">
        <f>F605</f>
        <v>0</v>
      </c>
      <c r="G604" s="8">
        <f t="shared" si="273"/>
        <v>12012</v>
      </c>
      <c r="H604" s="8">
        <f t="shared" si="273"/>
        <v>0</v>
      </c>
    </row>
    <row r="605" spans="1:8" ht="31.5" x14ac:dyDescent="0.25">
      <c r="A605" s="176" t="s">
        <v>96</v>
      </c>
      <c r="B605" s="4" t="s">
        <v>803</v>
      </c>
      <c r="C605" s="4" t="s">
        <v>54</v>
      </c>
      <c r="D605" s="4" t="s">
        <v>67</v>
      </c>
      <c r="E605" s="4" t="s">
        <v>23</v>
      </c>
      <c r="F605" s="8">
        <f>Ведомственная!G882</f>
        <v>0</v>
      </c>
      <c r="G605" s="8">
        <f>Ведомственная!H882</f>
        <v>12012</v>
      </c>
      <c r="H605" s="8">
        <f>Ведомственная!I882</f>
        <v>0</v>
      </c>
    </row>
    <row r="606" spans="1:8" x14ac:dyDescent="0.25">
      <c r="A606" s="152" t="s">
        <v>691</v>
      </c>
      <c r="B606" s="4" t="s">
        <v>665</v>
      </c>
      <c r="C606" s="4"/>
      <c r="D606" s="4"/>
      <c r="E606" s="4"/>
      <c r="F606" s="8">
        <f>F607+F609</f>
        <v>0</v>
      </c>
      <c r="G606" s="8">
        <f t="shared" ref="G606:H606" si="274">G607+G609</f>
        <v>46849.600000000006</v>
      </c>
      <c r="H606" s="8">
        <f t="shared" si="274"/>
        <v>135135</v>
      </c>
    </row>
    <row r="607" spans="1:8" ht="31.5" x14ac:dyDescent="0.25">
      <c r="A607" s="122" t="s">
        <v>804</v>
      </c>
      <c r="B607" s="4" t="s">
        <v>805</v>
      </c>
      <c r="C607" s="4"/>
      <c r="D607" s="4"/>
      <c r="E607" s="4"/>
      <c r="F607" s="8">
        <f>F608</f>
        <v>0</v>
      </c>
      <c r="G607" s="8">
        <f t="shared" ref="G607:H607" si="275">G608</f>
        <v>0</v>
      </c>
      <c r="H607" s="8">
        <f t="shared" si="275"/>
        <v>135135</v>
      </c>
    </row>
    <row r="608" spans="1:8" ht="31.5" x14ac:dyDescent="0.25">
      <c r="A608" s="176" t="s">
        <v>96</v>
      </c>
      <c r="B608" s="4" t="s">
        <v>805</v>
      </c>
      <c r="C608" s="4" t="s">
        <v>54</v>
      </c>
      <c r="D608" s="4" t="s">
        <v>67</v>
      </c>
      <c r="E608" s="4" t="s">
        <v>23</v>
      </c>
      <c r="F608" s="8">
        <f>Ведомственная!G885</f>
        <v>0</v>
      </c>
      <c r="G608" s="8">
        <f>Ведомственная!H885</f>
        <v>0</v>
      </c>
      <c r="H608" s="8">
        <f>Ведомственная!I885</f>
        <v>135135</v>
      </c>
    </row>
    <row r="609" spans="1:8" ht="63" x14ac:dyDescent="0.25">
      <c r="A609" s="111" t="s">
        <v>955</v>
      </c>
      <c r="B609" s="77" t="s">
        <v>666</v>
      </c>
      <c r="C609" s="77"/>
      <c r="D609" s="4"/>
      <c r="E609" s="4"/>
      <c r="F609" s="8">
        <f>F610</f>
        <v>0</v>
      </c>
      <c r="G609" s="8">
        <f t="shared" ref="G609:H609" si="276">G610</f>
        <v>46849.600000000006</v>
      </c>
      <c r="H609" s="8">
        <f t="shared" si="276"/>
        <v>0</v>
      </c>
    </row>
    <row r="610" spans="1:8" ht="31.5" x14ac:dyDescent="0.25">
      <c r="A610" s="76" t="s">
        <v>644</v>
      </c>
      <c r="B610" s="77" t="s">
        <v>666</v>
      </c>
      <c r="C610" s="77" t="s">
        <v>54</v>
      </c>
      <c r="D610" s="4" t="s">
        <v>67</v>
      </c>
      <c r="E610" s="4" t="s">
        <v>23</v>
      </c>
      <c r="F610" s="8">
        <f>Ведомственная!G887</f>
        <v>0</v>
      </c>
      <c r="G610" s="8">
        <f>Ведомственная!H887</f>
        <v>46849.600000000006</v>
      </c>
      <c r="H610" s="8">
        <f>Ведомственная!I887</f>
        <v>0</v>
      </c>
    </row>
    <row r="611" spans="1:8" x14ac:dyDescent="0.25">
      <c r="A611" s="76" t="s">
        <v>174</v>
      </c>
      <c r="B611" s="82" t="s">
        <v>638</v>
      </c>
      <c r="C611" s="77"/>
      <c r="D611" s="4"/>
      <c r="E611" s="4"/>
      <c r="F611" s="8">
        <f>F612+F630+F636+F618</f>
        <v>390745.3</v>
      </c>
      <c r="G611" s="8">
        <f t="shared" ref="G611:H611" si="277">G612+G630+G636+G618</f>
        <v>375392.5</v>
      </c>
      <c r="H611" s="8">
        <f t="shared" si="277"/>
        <v>375316.30000000005</v>
      </c>
    </row>
    <row r="612" spans="1:8" ht="31.5" x14ac:dyDescent="0.25">
      <c r="A612" s="76" t="s">
        <v>639</v>
      </c>
      <c r="B612" s="77" t="s">
        <v>640</v>
      </c>
      <c r="C612" s="77"/>
      <c r="D612" s="4"/>
      <c r="E612" s="4"/>
      <c r="F612" s="8">
        <f>F613</f>
        <v>20042.5</v>
      </c>
      <c r="G612" s="8">
        <f t="shared" ref="G612:H612" si="278">G613</f>
        <v>21333</v>
      </c>
      <c r="H612" s="8">
        <f t="shared" si="278"/>
        <v>21333</v>
      </c>
    </row>
    <row r="613" spans="1:8" x14ac:dyDescent="0.25">
      <c r="A613" s="76" t="s">
        <v>21</v>
      </c>
      <c r="B613" s="77" t="s">
        <v>641</v>
      </c>
      <c r="C613" s="77"/>
      <c r="D613" s="4"/>
      <c r="E613" s="4"/>
      <c r="F613" s="8">
        <f>SUM(F614:F617)</f>
        <v>20042.5</v>
      </c>
      <c r="G613" s="8">
        <f t="shared" ref="G613:H613" si="279">SUM(G614:G617)</f>
        <v>21333</v>
      </c>
      <c r="H613" s="8">
        <f t="shared" si="279"/>
        <v>21333</v>
      </c>
    </row>
    <row r="614" spans="1:8" ht="63" x14ac:dyDescent="0.25">
      <c r="A614" s="76" t="s">
        <v>24</v>
      </c>
      <c r="B614" s="77" t="s">
        <v>641</v>
      </c>
      <c r="C614" s="77" t="s">
        <v>35</v>
      </c>
      <c r="D614" s="4" t="s">
        <v>67</v>
      </c>
      <c r="E614" s="4" t="s">
        <v>20</v>
      </c>
      <c r="F614" s="8">
        <f>Ведомственная!G834</f>
        <v>6828.9</v>
      </c>
      <c r="G614" s="8">
        <f>Ведомственная!H834</f>
        <v>12417</v>
      </c>
      <c r="H614" s="8">
        <f>Ведомственная!I834</f>
        <v>12417</v>
      </c>
    </row>
    <row r="615" spans="1:8" ht="31.5" x14ac:dyDescent="0.25">
      <c r="A615" s="76" t="s">
        <v>25</v>
      </c>
      <c r="B615" s="77" t="s">
        <v>641</v>
      </c>
      <c r="C615" s="77" t="s">
        <v>36</v>
      </c>
      <c r="D615" s="4" t="s">
        <v>67</v>
      </c>
      <c r="E615" s="4" t="s">
        <v>20</v>
      </c>
      <c r="F615" s="8">
        <f>Ведомственная!G835</f>
        <v>5881.6</v>
      </c>
      <c r="G615" s="8">
        <f>Ведомственная!H835</f>
        <v>8626</v>
      </c>
      <c r="H615" s="8">
        <f>Ведомственная!I835</f>
        <v>8626</v>
      </c>
    </row>
    <row r="616" spans="1:8" x14ac:dyDescent="0.25">
      <c r="A616" s="76" t="s">
        <v>22</v>
      </c>
      <c r="B616" s="77" t="s">
        <v>641</v>
      </c>
      <c r="C616" s="77" t="s">
        <v>44</v>
      </c>
      <c r="D616" s="4" t="s">
        <v>67</v>
      </c>
      <c r="E616" s="4" t="s">
        <v>20</v>
      </c>
      <c r="F616" s="8">
        <f>Ведомственная!G836</f>
        <v>332</v>
      </c>
      <c r="G616" s="8">
        <f>Ведомственная!H836</f>
        <v>290</v>
      </c>
      <c r="H616" s="8">
        <f>Ведомственная!I836</f>
        <v>290</v>
      </c>
    </row>
    <row r="617" spans="1:8" ht="31.5" x14ac:dyDescent="0.25">
      <c r="A617" s="76" t="s">
        <v>96</v>
      </c>
      <c r="B617" s="77" t="s">
        <v>641</v>
      </c>
      <c r="C617" s="77" t="s">
        <v>54</v>
      </c>
      <c r="D617" s="4" t="s">
        <v>67</v>
      </c>
      <c r="E617" s="4" t="s">
        <v>20</v>
      </c>
      <c r="F617" s="8">
        <f>Ведомственная!G837</f>
        <v>7000</v>
      </c>
      <c r="G617" s="8">
        <f>Ведомственная!H837</f>
        <v>0</v>
      </c>
      <c r="H617" s="8">
        <f>Ведомственная!I837</f>
        <v>0</v>
      </c>
    </row>
    <row r="618" spans="1:8" ht="31.5" x14ac:dyDescent="0.25">
      <c r="A618" s="76" t="s">
        <v>670</v>
      </c>
      <c r="B618" s="84" t="s">
        <v>671</v>
      </c>
      <c r="C618" s="77"/>
      <c r="D618" s="4"/>
      <c r="E618" s="4"/>
      <c r="F618" s="8">
        <f>F619+F622+F625+F627</f>
        <v>14222.5</v>
      </c>
      <c r="G618" s="8">
        <f t="shared" ref="G618:H618" si="280">G619+G622+G625+G627</f>
        <v>13315.4</v>
      </c>
      <c r="H618" s="8">
        <f t="shared" si="280"/>
        <v>13315.4</v>
      </c>
    </row>
    <row r="619" spans="1:8" x14ac:dyDescent="0.25">
      <c r="A619" s="76" t="s">
        <v>30</v>
      </c>
      <c r="B619" s="84" t="s">
        <v>672</v>
      </c>
      <c r="C619" s="77"/>
      <c r="D619" s="4"/>
      <c r="E619" s="4"/>
      <c r="F619" s="8">
        <f>F620+F621</f>
        <v>13142.5</v>
      </c>
      <c r="G619" s="8">
        <f t="shared" ref="G619:H619" si="281">G620+G621</f>
        <v>11212.6</v>
      </c>
      <c r="H619" s="8">
        <f t="shared" si="281"/>
        <v>11212.6</v>
      </c>
    </row>
    <row r="620" spans="1:8" ht="63" x14ac:dyDescent="0.25">
      <c r="A620" s="76" t="s">
        <v>24</v>
      </c>
      <c r="B620" s="84" t="s">
        <v>672</v>
      </c>
      <c r="C620" s="77">
        <v>100</v>
      </c>
      <c r="D620" s="4" t="s">
        <v>67</v>
      </c>
      <c r="E620" s="4" t="s">
        <v>66</v>
      </c>
      <c r="F620" s="8">
        <f>Ведомственная!G905</f>
        <v>13141.5</v>
      </c>
      <c r="G620" s="8">
        <f>Ведомственная!H905</f>
        <v>11211.6</v>
      </c>
      <c r="H620" s="8">
        <f>Ведомственная!I905</f>
        <v>11211.6</v>
      </c>
    </row>
    <row r="621" spans="1:8" ht="31.5" x14ac:dyDescent="0.25">
      <c r="A621" s="76" t="s">
        <v>25</v>
      </c>
      <c r="B621" s="84" t="s">
        <v>672</v>
      </c>
      <c r="C621" s="77">
        <v>200</v>
      </c>
      <c r="D621" s="4" t="s">
        <v>67</v>
      </c>
      <c r="E621" s="4" t="s">
        <v>66</v>
      </c>
      <c r="F621" s="8">
        <f>Ведомственная!G906</f>
        <v>1</v>
      </c>
      <c r="G621" s="8">
        <f>Ведомственная!H906</f>
        <v>1</v>
      </c>
      <c r="H621" s="8">
        <f>Ведомственная!I906</f>
        <v>1</v>
      </c>
    </row>
    <row r="622" spans="1:8" x14ac:dyDescent="0.25">
      <c r="A622" s="76" t="s">
        <v>40</v>
      </c>
      <c r="B622" s="84" t="s">
        <v>673</v>
      </c>
      <c r="C622" s="77"/>
      <c r="D622" s="4"/>
      <c r="E622" s="4"/>
      <c r="F622" s="8">
        <f>F623+F624</f>
        <v>216.9</v>
      </c>
      <c r="G622" s="8">
        <f t="shared" ref="G622:H622" si="282">G623+G624</f>
        <v>406.79999999999995</v>
      </c>
      <c r="H622" s="8">
        <f t="shared" si="282"/>
        <v>406.79999999999995</v>
      </c>
    </row>
    <row r="623" spans="1:8" ht="31.5" x14ac:dyDescent="0.25">
      <c r="A623" s="76" t="s">
        <v>25</v>
      </c>
      <c r="B623" s="84" t="s">
        <v>673</v>
      </c>
      <c r="C623" s="77">
        <v>200</v>
      </c>
      <c r="D623" s="4" t="s">
        <v>67</v>
      </c>
      <c r="E623" s="4" t="s">
        <v>66</v>
      </c>
      <c r="F623" s="8">
        <f>Ведомственная!G908</f>
        <v>190</v>
      </c>
      <c r="G623" s="8">
        <f>Ведомственная!H908</f>
        <v>379.9</v>
      </c>
      <c r="H623" s="8">
        <f>Ведомственная!I908</f>
        <v>379.9</v>
      </c>
    </row>
    <row r="624" spans="1:8" x14ac:dyDescent="0.25">
      <c r="A624" s="76" t="s">
        <v>13</v>
      </c>
      <c r="B624" s="84" t="s">
        <v>673</v>
      </c>
      <c r="C624" s="77">
        <v>800</v>
      </c>
      <c r="D624" s="4" t="s">
        <v>67</v>
      </c>
      <c r="E624" s="4" t="s">
        <v>66</v>
      </c>
      <c r="F624" s="8">
        <f>Ведомственная!G909</f>
        <v>26.9</v>
      </c>
      <c r="G624" s="8">
        <f>Ведомственная!H909</f>
        <v>26.9</v>
      </c>
      <c r="H624" s="8">
        <f>Ведомственная!I909</f>
        <v>26.9</v>
      </c>
    </row>
    <row r="625" spans="1:8" ht="31.5" x14ac:dyDescent="0.25">
      <c r="A625" s="76" t="s">
        <v>42</v>
      </c>
      <c r="B625" s="84" t="s">
        <v>674</v>
      </c>
      <c r="C625" s="77"/>
      <c r="D625" s="4"/>
      <c r="E625" s="4"/>
      <c r="F625" s="8">
        <f>F626</f>
        <v>610.1</v>
      </c>
      <c r="G625" s="8">
        <f t="shared" ref="G625:H625" si="283">G626</f>
        <v>1220.2</v>
      </c>
      <c r="H625" s="8">
        <f t="shared" si="283"/>
        <v>1220.2</v>
      </c>
    </row>
    <row r="626" spans="1:8" ht="31.5" x14ac:dyDescent="0.25">
      <c r="A626" s="76" t="s">
        <v>25</v>
      </c>
      <c r="B626" s="84" t="s">
        <v>674</v>
      </c>
      <c r="C626" s="77">
        <v>200</v>
      </c>
      <c r="D626" s="4" t="s">
        <v>67</v>
      </c>
      <c r="E626" s="4" t="s">
        <v>66</v>
      </c>
      <c r="F626" s="8">
        <f>Ведомственная!G911</f>
        <v>610.1</v>
      </c>
      <c r="G626" s="8">
        <f>Ведомственная!H911</f>
        <v>1220.2</v>
      </c>
      <c r="H626" s="8">
        <f>Ведомственная!I911</f>
        <v>1220.2</v>
      </c>
    </row>
    <row r="627" spans="1:8" ht="31.5" x14ac:dyDescent="0.25">
      <c r="A627" s="76" t="s">
        <v>43</v>
      </c>
      <c r="B627" s="84" t="s">
        <v>675</v>
      </c>
      <c r="C627" s="77"/>
      <c r="D627" s="4"/>
      <c r="E627" s="4"/>
      <c r="F627" s="8">
        <f>F628+F629</f>
        <v>253</v>
      </c>
      <c r="G627" s="8">
        <f t="shared" ref="G627:H627" si="284">G628+G629</f>
        <v>475.79999999999995</v>
      </c>
      <c r="H627" s="8">
        <f t="shared" si="284"/>
        <v>475.79999999999995</v>
      </c>
    </row>
    <row r="628" spans="1:8" ht="31.5" x14ac:dyDescent="0.25">
      <c r="A628" s="76" t="s">
        <v>25</v>
      </c>
      <c r="B628" s="84" t="s">
        <v>675</v>
      </c>
      <c r="C628" s="77">
        <v>200</v>
      </c>
      <c r="D628" s="4" t="s">
        <v>67</v>
      </c>
      <c r="E628" s="4" t="s">
        <v>66</v>
      </c>
      <c r="F628" s="8">
        <f>Ведомственная!G913</f>
        <v>222.6</v>
      </c>
      <c r="G628" s="8">
        <f>Ведомственная!H913</f>
        <v>445.4</v>
      </c>
      <c r="H628" s="8">
        <f>Ведомственная!I913</f>
        <v>445.4</v>
      </c>
    </row>
    <row r="629" spans="1:8" x14ac:dyDescent="0.25">
      <c r="A629" s="76" t="s">
        <v>13</v>
      </c>
      <c r="B629" s="84" t="s">
        <v>675</v>
      </c>
      <c r="C629" s="77">
        <v>800</v>
      </c>
      <c r="D629" s="4" t="s">
        <v>67</v>
      </c>
      <c r="E629" s="4" t="s">
        <v>66</v>
      </c>
      <c r="F629" s="8">
        <f>Ведомственная!G914</f>
        <v>30.4</v>
      </c>
      <c r="G629" s="8">
        <f>Ведомственная!H914</f>
        <v>30.4</v>
      </c>
      <c r="H629" s="8">
        <f>Ведомственная!I914</f>
        <v>30.4</v>
      </c>
    </row>
    <row r="630" spans="1:8" ht="47.25" x14ac:dyDescent="0.25">
      <c r="A630" s="76" t="s">
        <v>738</v>
      </c>
      <c r="B630" s="77" t="s">
        <v>642</v>
      </c>
      <c r="C630" s="77"/>
      <c r="D630" s="4"/>
      <c r="E630" s="4"/>
      <c r="F630" s="8">
        <f>F631</f>
        <v>323316.2</v>
      </c>
      <c r="G630" s="8">
        <f t="shared" ref="G630:H630" si="285">G631</f>
        <v>340744.1</v>
      </c>
      <c r="H630" s="8">
        <f t="shared" si="285"/>
        <v>340667.9</v>
      </c>
    </row>
    <row r="631" spans="1:8" x14ac:dyDescent="0.25">
      <c r="A631" s="76" t="s">
        <v>262</v>
      </c>
      <c r="B631" s="77" t="s">
        <v>643</v>
      </c>
      <c r="C631" s="77"/>
      <c r="D631" s="4"/>
      <c r="E631" s="4"/>
      <c r="F631" s="8">
        <f>SUM(F632:F635)</f>
        <v>323316.2</v>
      </c>
      <c r="G631" s="8">
        <f t="shared" ref="G631:H631" si="286">SUM(G632:G635)</f>
        <v>340744.1</v>
      </c>
      <c r="H631" s="8">
        <f t="shared" si="286"/>
        <v>340667.9</v>
      </c>
    </row>
    <row r="632" spans="1:8" ht="63" x14ac:dyDescent="0.25">
      <c r="A632" s="76" t="s">
        <v>24</v>
      </c>
      <c r="B632" s="77" t="s">
        <v>643</v>
      </c>
      <c r="C632" s="77" t="s">
        <v>35</v>
      </c>
      <c r="D632" s="4" t="s">
        <v>67</v>
      </c>
      <c r="E632" s="4" t="s">
        <v>20</v>
      </c>
      <c r="F632" s="8">
        <f>Ведомственная!G840</f>
        <v>18193.099999999999</v>
      </c>
      <c r="G632" s="8">
        <f>Ведомственная!H840</f>
        <v>18193.099999999999</v>
      </c>
      <c r="H632" s="8">
        <f>Ведомственная!I840</f>
        <v>18193.099999999999</v>
      </c>
    </row>
    <row r="633" spans="1:8" ht="31.5" x14ac:dyDescent="0.25">
      <c r="A633" s="76" t="s">
        <v>25</v>
      </c>
      <c r="B633" s="77" t="s">
        <v>643</v>
      </c>
      <c r="C633" s="77" t="s">
        <v>36</v>
      </c>
      <c r="D633" s="4" t="s">
        <v>67</v>
      </c>
      <c r="E633" s="4" t="s">
        <v>20</v>
      </c>
      <c r="F633" s="8">
        <f>Ведомственная!G841</f>
        <v>1873.4</v>
      </c>
      <c r="G633" s="8">
        <f>Ведомственная!H841</f>
        <v>2417.3999999999996</v>
      </c>
      <c r="H633" s="8">
        <f>Ведомственная!I841</f>
        <v>2417.3999999999996</v>
      </c>
    </row>
    <row r="634" spans="1:8" ht="31.5" x14ac:dyDescent="0.25">
      <c r="A634" s="76" t="s">
        <v>96</v>
      </c>
      <c r="B634" s="77" t="s">
        <v>643</v>
      </c>
      <c r="C634" s="77" t="s">
        <v>54</v>
      </c>
      <c r="D634" s="4" t="s">
        <v>67</v>
      </c>
      <c r="E634" s="4" t="s">
        <v>20</v>
      </c>
      <c r="F634" s="8">
        <f>Ведомственная!G842</f>
        <v>303184.2</v>
      </c>
      <c r="G634" s="8">
        <f>Ведомственная!H842</f>
        <v>320068.09999999998</v>
      </c>
      <c r="H634" s="8">
        <f>Ведомственная!I842</f>
        <v>319991.90000000002</v>
      </c>
    </row>
    <row r="635" spans="1:8" x14ac:dyDescent="0.25">
      <c r="A635" s="76" t="s">
        <v>13</v>
      </c>
      <c r="B635" s="77" t="s">
        <v>643</v>
      </c>
      <c r="C635" s="77" t="s">
        <v>41</v>
      </c>
      <c r="D635" s="4" t="s">
        <v>67</v>
      </c>
      <c r="E635" s="4" t="s">
        <v>20</v>
      </c>
      <c r="F635" s="8">
        <f>Ведомственная!G843</f>
        <v>65.5</v>
      </c>
      <c r="G635" s="8">
        <f>Ведомственная!H843</f>
        <v>65.5</v>
      </c>
      <c r="H635" s="8">
        <f>Ведомственная!I843</f>
        <v>65.5</v>
      </c>
    </row>
    <row r="636" spans="1:8" ht="47.25" x14ac:dyDescent="0.25">
      <c r="A636" s="76" t="s">
        <v>645</v>
      </c>
      <c r="B636" s="77" t="s">
        <v>646</v>
      </c>
      <c r="C636" s="77"/>
      <c r="D636" s="4"/>
      <c r="E636" s="4"/>
      <c r="F636" s="8">
        <f>F637</f>
        <v>33164.1</v>
      </c>
      <c r="G636" s="8">
        <f t="shared" ref="G636:H636" si="287">G637</f>
        <v>0</v>
      </c>
      <c r="H636" s="8">
        <f t="shared" si="287"/>
        <v>0</v>
      </c>
    </row>
    <row r="637" spans="1:8" x14ac:dyDescent="0.25">
      <c r="A637" s="76" t="s">
        <v>21</v>
      </c>
      <c r="B637" s="77" t="s">
        <v>727</v>
      </c>
      <c r="C637" s="77"/>
      <c r="D637" s="4"/>
      <c r="E637" s="4"/>
      <c r="F637" s="8">
        <f>F638+F639</f>
        <v>33164.1</v>
      </c>
      <c r="G637" s="8">
        <f t="shared" ref="G637:H637" si="288">G638+G639</f>
        <v>0</v>
      </c>
      <c r="H637" s="8">
        <f t="shared" si="288"/>
        <v>0</v>
      </c>
    </row>
    <row r="638" spans="1:8" ht="31.5" x14ac:dyDescent="0.25">
      <c r="A638" s="76" t="s">
        <v>25</v>
      </c>
      <c r="B638" s="77" t="s">
        <v>727</v>
      </c>
      <c r="C638" s="77" t="s">
        <v>36</v>
      </c>
      <c r="D638" s="4" t="s">
        <v>67</v>
      </c>
      <c r="E638" s="4" t="s">
        <v>20</v>
      </c>
      <c r="F638" s="8">
        <f>Ведомственная!G846</f>
        <v>200.5</v>
      </c>
      <c r="G638" s="8">
        <f>Ведомственная!H846</f>
        <v>0</v>
      </c>
      <c r="H638" s="8">
        <f>Ведомственная!I846</f>
        <v>0</v>
      </c>
    </row>
    <row r="639" spans="1:8" ht="31.5" x14ac:dyDescent="0.25">
      <c r="A639" s="76" t="s">
        <v>96</v>
      </c>
      <c r="B639" s="77" t="s">
        <v>727</v>
      </c>
      <c r="C639" s="77" t="s">
        <v>54</v>
      </c>
      <c r="D639" s="4" t="s">
        <v>67</v>
      </c>
      <c r="E639" s="4" t="s">
        <v>20</v>
      </c>
      <c r="F639" s="8">
        <f>Ведомственная!G847</f>
        <v>32963.599999999999</v>
      </c>
      <c r="G639" s="8">
        <f>Ведомственная!H847</f>
        <v>0</v>
      </c>
      <c r="H639" s="8">
        <f>Ведомственная!I847</f>
        <v>0</v>
      </c>
    </row>
    <row r="640" spans="1:8" ht="31.5" x14ac:dyDescent="0.25">
      <c r="A640" s="54" t="s">
        <v>296</v>
      </c>
      <c r="B640" s="55" t="s">
        <v>295</v>
      </c>
      <c r="C640" s="55"/>
      <c r="D640" s="59"/>
      <c r="E640" s="59"/>
      <c r="F640" s="57">
        <f>F641+F681+F743+F672</f>
        <v>4209866.0000000009</v>
      </c>
      <c r="G640" s="57">
        <f>G641+G681+G743+G672</f>
        <v>4183108.8</v>
      </c>
      <c r="H640" s="57">
        <f>H641+H681+H743+H672</f>
        <v>4393978.1000000006</v>
      </c>
    </row>
    <row r="641" spans="1:8" ht="31.5" x14ac:dyDescent="0.25">
      <c r="A641" s="176" t="s">
        <v>177</v>
      </c>
      <c r="B641" s="21" t="s">
        <v>455</v>
      </c>
      <c r="C641" s="4"/>
      <c r="D641" s="4"/>
      <c r="E641" s="4"/>
      <c r="F641" s="8">
        <f>F642+F646+F659+F669</f>
        <v>141022.60000000003</v>
      </c>
      <c r="G641" s="8">
        <f>G642+G646+G659+G669</f>
        <v>108546.8</v>
      </c>
      <c r="H641" s="8">
        <f>H642+H646+H659+H669</f>
        <v>285012.59999999998</v>
      </c>
    </row>
    <row r="642" spans="1:8" ht="31.5" x14ac:dyDescent="0.25">
      <c r="A642" s="176" t="s">
        <v>856</v>
      </c>
      <c r="B642" s="21" t="s">
        <v>857</v>
      </c>
      <c r="C642" s="4"/>
      <c r="D642" s="4"/>
      <c r="E642" s="4"/>
      <c r="F642" s="8">
        <f>F643</f>
        <v>421</v>
      </c>
      <c r="G642" s="8">
        <f t="shared" ref="G642:H642" si="289">G643</f>
        <v>421</v>
      </c>
      <c r="H642" s="8">
        <f t="shared" si="289"/>
        <v>421</v>
      </c>
    </row>
    <row r="643" spans="1:8" x14ac:dyDescent="0.25">
      <c r="A643" s="176" t="s">
        <v>484</v>
      </c>
      <c r="B643" s="4" t="s">
        <v>858</v>
      </c>
      <c r="C643" s="4"/>
      <c r="D643" s="4"/>
      <c r="E643" s="4"/>
      <c r="F643" s="8">
        <f>F644+F645</f>
        <v>421</v>
      </c>
      <c r="G643" s="8">
        <f t="shared" ref="G643:H643" si="290">G644+G645</f>
        <v>421</v>
      </c>
      <c r="H643" s="8">
        <f t="shared" si="290"/>
        <v>421</v>
      </c>
    </row>
    <row r="644" spans="1:8" ht="31.5" x14ac:dyDescent="0.25">
      <c r="A644" s="176" t="s">
        <v>25</v>
      </c>
      <c r="B644" s="4" t="s">
        <v>858</v>
      </c>
      <c r="C644" s="4" t="s">
        <v>36</v>
      </c>
      <c r="D644" s="4" t="s">
        <v>52</v>
      </c>
      <c r="E644" s="4" t="s">
        <v>52</v>
      </c>
      <c r="F644" s="8">
        <f>Ведомственная!G1096</f>
        <v>371</v>
      </c>
      <c r="G644" s="8">
        <f>Ведомственная!H1096</f>
        <v>421</v>
      </c>
      <c r="H644" s="8">
        <f>Ведомственная!I1096</f>
        <v>421</v>
      </c>
    </row>
    <row r="645" spans="1:8" x14ac:dyDescent="0.25">
      <c r="A645" s="175" t="s">
        <v>22</v>
      </c>
      <c r="B645" s="155" t="s">
        <v>858</v>
      </c>
      <c r="C645" s="155" t="s">
        <v>44</v>
      </c>
      <c r="D645" s="4" t="s">
        <v>52</v>
      </c>
      <c r="E645" s="4" t="s">
        <v>52</v>
      </c>
      <c r="F645" s="8">
        <f>Ведомственная!G1097</f>
        <v>50</v>
      </c>
      <c r="G645" s="8">
        <f>Ведомственная!H1097</f>
        <v>0</v>
      </c>
      <c r="H645" s="8">
        <f>Ведомственная!I1097</f>
        <v>0</v>
      </c>
    </row>
    <row r="646" spans="1:8" x14ac:dyDescent="0.25">
      <c r="A646" s="159" t="s">
        <v>827</v>
      </c>
      <c r="B646" s="156" t="s">
        <v>828</v>
      </c>
      <c r="C646" s="155"/>
      <c r="D646" s="4"/>
      <c r="E646" s="4"/>
      <c r="F646" s="8">
        <f>F652+F647+F654+F657+F649</f>
        <v>34388.300000000003</v>
      </c>
      <c r="G646" s="8">
        <f t="shared" ref="G646:H646" si="291">G652+G647+G654+G657+G649</f>
        <v>1453.3</v>
      </c>
      <c r="H646" s="8">
        <f t="shared" si="291"/>
        <v>149889.9</v>
      </c>
    </row>
    <row r="647" spans="1:8" ht="47.25" x14ac:dyDescent="0.25">
      <c r="A647" s="175" t="s">
        <v>459</v>
      </c>
      <c r="B647" s="21" t="s">
        <v>949</v>
      </c>
      <c r="C647" s="155"/>
      <c r="D647" s="4"/>
      <c r="E647" s="4"/>
      <c r="F647" s="8">
        <f>F648</f>
        <v>20428.7</v>
      </c>
      <c r="G647" s="8">
        <f t="shared" ref="G647:H647" si="292">G648</f>
        <v>0</v>
      </c>
      <c r="H647" s="8">
        <f t="shared" si="292"/>
        <v>0</v>
      </c>
    </row>
    <row r="648" spans="1:8" ht="31.5" x14ac:dyDescent="0.25">
      <c r="A648" s="175" t="s">
        <v>25</v>
      </c>
      <c r="B648" s="21" t="s">
        <v>949</v>
      </c>
      <c r="C648" s="155" t="s">
        <v>36</v>
      </c>
      <c r="D648" s="4" t="s">
        <v>52</v>
      </c>
      <c r="E648" s="4" t="s">
        <v>23</v>
      </c>
      <c r="F648" s="8">
        <f>Ведомственная!G981</f>
        <v>20428.7</v>
      </c>
      <c r="G648" s="8">
        <f>Ведомственная!H981</f>
        <v>0</v>
      </c>
      <c r="H648" s="8">
        <f>Ведомственная!I981</f>
        <v>0</v>
      </c>
    </row>
    <row r="649" spans="1:8" ht="31.5" x14ac:dyDescent="0.25">
      <c r="A649" s="68" t="s">
        <v>832</v>
      </c>
      <c r="B649" s="21" t="s">
        <v>950</v>
      </c>
      <c r="C649" s="4"/>
      <c r="D649" s="4"/>
      <c r="E649" s="4"/>
      <c r="F649" s="8">
        <f>SUM(F650:F651)</f>
        <v>3784.3999999999996</v>
      </c>
      <c r="G649" s="8">
        <f t="shared" ref="G649:H649" si="293">SUM(G650:G651)</f>
        <v>0</v>
      </c>
      <c r="H649" s="8">
        <f t="shared" si="293"/>
        <v>0</v>
      </c>
    </row>
    <row r="650" spans="1:8" ht="31.5" x14ac:dyDescent="0.25">
      <c r="A650" s="176" t="s">
        <v>25</v>
      </c>
      <c r="B650" s="21" t="s">
        <v>950</v>
      </c>
      <c r="C650" s="4" t="s">
        <v>36</v>
      </c>
      <c r="D650" s="4" t="s">
        <v>52</v>
      </c>
      <c r="E650" s="4" t="s">
        <v>23</v>
      </c>
      <c r="F650" s="8">
        <f>Ведомственная!G983</f>
        <v>1182.3</v>
      </c>
      <c r="G650" s="8">
        <f>Ведомственная!H983</f>
        <v>0</v>
      </c>
      <c r="H650" s="8">
        <f>Ведомственная!I983</f>
        <v>0</v>
      </c>
    </row>
    <row r="651" spans="1:8" ht="31.5" x14ac:dyDescent="0.25">
      <c r="A651" s="176" t="s">
        <v>96</v>
      </c>
      <c r="B651" s="21" t="s">
        <v>950</v>
      </c>
      <c r="C651" s="4" t="s">
        <v>54</v>
      </c>
      <c r="D651" s="4" t="s">
        <v>52</v>
      </c>
      <c r="E651" s="4" t="s">
        <v>23</v>
      </c>
      <c r="F651" s="8">
        <f>Ведомственная!G984</f>
        <v>2602.1</v>
      </c>
      <c r="G651" s="8">
        <f>Ведомственная!H984</f>
        <v>0</v>
      </c>
      <c r="H651" s="8">
        <f>Ведомственная!I984</f>
        <v>0</v>
      </c>
    </row>
    <row r="652" spans="1:8" ht="31.5" x14ac:dyDescent="0.25">
      <c r="A652" s="175" t="s">
        <v>458</v>
      </c>
      <c r="B652" s="156" t="s">
        <v>948</v>
      </c>
      <c r="C652" s="155"/>
      <c r="D652" s="4"/>
      <c r="E652" s="4"/>
      <c r="F652" s="8">
        <f>F653</f>
        <v>0</v>
      </c>
      <c r="G652" s="8">
        <f t="shared" ref="G652:H652" si="294">G653</f>
        <v>0</v>
      </c>
      <c r="H652" s="8">
        <f t="shared" si="294"/>
        <v>148450.5</v>
      </c>
    </row>
    <row r="653" spans="1:8" ht="31.5" x14ac:dyDescent="0.25">
      <c r="A653" s="175" t="s">
        <v>96</v>
      </c>
      <c r="B653" s="156" t="s">
        <v>948</v>
      </c>
      <c r="C653" s="155" t="s">
        <v>54</v>
      </c>
      <c r="D653" s="4" t="s">
        <v>52</v>
      </c>
      <c r="E653" s="4" t="s">
        <v>23</v>
      </c>
      <c r="F653" s="8">
        <f>Ведомственная!G986</f>
        <v>0</v>
      </c>
      <c r="G653" s="8">
        <f>Ведомственная!H986</f>
        <v>0</v>
      </c>
      <c r="H653" s="8">
        <f>Ведомственная!I986</f>
        <v>148450.5</v>
      </c>
    </row>
    <row r="654" spans="1:8" ht="31.5" x14ac:dyDescent="0.25">
      <c r="A654" s="175" t="s">
        <v>460</v>
      </c>
      <c r="B654" s="156" t="s">
        <v>829</v>
      </c>
      <c r="C654" s="155"/>
      <c r="D654" s="4"/>
      <c r="E654" s="4"/>
      <c r="F654" s="8">
        <f>F655+F656</f>
        <v>1027.5999999999999</v>
      </c>
      <c r="G654" s="8">
        <f t="shared" ref="G654:H654" si="295">G655+G656</f>
        <v>1453.3</v>
      </c>
      <c r="H654" s="8">
        <f t="shared" si="295"/>
        <v>1439.4</v>
      </c>
    </row>
    <row r="655" spans="1:8" ht="31.5" x14ac:dyDescent="0.25">
      <c r="A655" s="175" t="s">
        <v>25</v>
      </c>
      <c r="B655" s="156" t="s">
        <v>829</v>
      </c>
      <c r="C655" s="155" t="s">
        <v>36</v>
      </c>
      <c r="D655" s="4" t="s">
        <v>52</v>
      </c>
      <c r="E655" s="4" t="s">
        <v>23</v>
      </c>
      <c r="F655" s="8">
        <f>Ведомственная!G988</f>
        <v>0</v>
      </c>
      <c r="G655" s="8">
        <f>Ведомственная!H988</f>
        <v>581.29999999999995</v>
      </c>
      <c r="H655" s="8">
        <f>Ведомственная!I988</f>
        <v>863.6</v>
      </c>
    </row>
    <row r="656" spans="1:8" ht="31.5" x14ac:dyDescent="0.25">
      <c r="A656" s="175" t="s">
        <v>96</v>
      </c>
      <c r="B656" s="156" t="s">
        <v>829</v>
      </c>
      <c r="C656" s="155" t="s">
        <v>54</v>
      </c>
      <c r="D656" s="4" t="s">
        <v>52</v>
      </c>
      <c r="E656" s="4" t="s">
        <v>23</v>
      </c>
      <c r="F656" s="8">
        <f>Ведомственная!G989</f>
        <v>1027.5999999999999</v>
      </c>
      <c r="G656" s="8">
        <f>Ведомственная!H989</f>
        <v>872</v>
      </c>
      <c r="H656" s="8">
        <f>Ведомственная!I989</f>
        <v>575.79999999999995</v>
      </c>
    </row>
    <row r="657" spans="1:8" ht="78.75" x14ac:dyDescent="0.25">
      <c r="A657" s="175" t="s">
        <v>830</v>
      </c>
      <c r="B657" s="21" t="s">
        <v>831</v>
      </c>
      <c r="C657" s="155"/>
      <c r="D657" s="4"/>
      <c r="E657" s="4"/>
      <c r="F657" s="8">
        <f>F658</f>
        <v>9147.6</v>
      </c>
      <c r="G657" s="8">
        <f t="shared" ref="G657:H657" si="296">G658</f>
        <v>0</v>
      </c>
      <c r="H657" s="8">
        <f t="shared" si="296"/>
        <v>0</v>
      </c>
    </row>
    <row r="658" spans="1:8" ht="31.5" x14ac:dyDescent="0.25">
      <c r="A658" s="175" t="s">
        <v>25</v>
      </c>
      <c r="B658" s="21" t="s">
        <v>831</v>
      </c>
      <c r="C658" s="155" t="s">
        <v>36</v>
      </c>
      <c r="D658" s="4" t="s">
        <v>52</v>
      </c>
      <c r="E658" s="4" t="s">
        <v>23</v>
      </c>
      <c r="F658" s="8">
        <f>Ведомственная!G991</f>
        <v>9147.6</v>
      </c>
      <c r="G658" s="8">
        <f>Ведомственная!H991</f>
        <v>0</v>
      </c>
      <c r="H658" s="8">
        <f>Ведомственная!I991</f>
        <v>0</v>
      </c>
    </row>
    <row r="659" spans="1:8" x14ac:dyDescent="0.25">
      <c r="A659" s="175" t="s">
        <v>833</v>
      </c>
      <c r="B659" s="156" t="s">
        <v>834</v>
      </c>
      <c r="C659" s="155"/>
      <c r="D659" s="4"/>
      <c r="E659" s="4"/>
      <c r="F659" s="8">
        <f>F660+F663+F666</f>
        <v>106213.30000000002</v>
      </c>
      <c r="G659" s="8">
        <f t="shared" ref="G659:H659" si="297">G660+G663+G666</f>
        <v>106672.5</v>
      </c>
      <c r="H659" s="8">
        <f t="shared" si="297"/>
        <v>103991.09999999999</v>
      </c>
    </row>
    <row r="660" spans="1:8" ht="63" x14ac:dyDescent="0.25">
      <c r="A660" s="160" t="s">
        <v>835</v>
      </c>
      <c r="B660" s="31" t="s">
        <v>836</v>
      </c>
      <c r="C660" s="155"/>
      <c r="D660" s="4"/>
      <c r="E660" s="4"/>
      <c r="F660" s="8">
        <f>F661+F662</f>
        <v>3527.8999999999996</v>
      </c>
      <c r="G660" s="8">
        <f t="shared" ref="G660:H660" si="298">G661+G662</f>
        <v>3527.8999999999996</v>
      </c>
      <c r="H660" s="8">
        <f t="shared" si="298"/>
        <v>3527.8999999999996</v>
      </c>
    </row>
    <row r="661" spans="1:8" ht="63" x14ac:dyDescent="0.25">
      <c r="A661" s="160" t="s">
        <v>24</v>
      </c>
      <c r="B661" s="31" t="s">
        <v>836</v>
      </c>
      <c r="C661" s="155" t="s">
        <v>35</v>
      </c>
      <c r="D661" s="4" t="s">
        <v>52</v>
      </c>
      <c r="E661" s="4" t="s">
        <v>23</v>
      </c>
      <c r="F661" s="8">
        <f>Ведомственная!G994</f>
        <v>1168.7</v>
      </c>
      <c r="G661" s="8">
        <f>Ведомственная!H994</f>
        <v>1168.7</v>
      </c>
      <c r="H661" s="8">
        <f>Ведомственная!I994</f>
        <v>1168.7</v>
      </c>
    </row>
    <row r="662" spans="1:8" ht="31.5" x14ac:dyDescent="0.25">
      <c r="A662" s="175" t="s">
        <v>96</v>
      </c>
      <c r="B662" s="31" t="s">
        <v>836</v>
      </c>
      <c r="C662" s="155" t="s">
        <v>54</v>
      </c>
      <c r="D662" s="4" t="s">
        <v>52</v>
      </c>
      <c r="E662" s="4" t="s">
        <v>23</v>
      </c>
      <c r="F662" s="8">
        <f>Ведомственная!G995</f>
        <v>2359.1999999999998</v>
      </c>
      <c r="G662" s="8">
        <f>Ведомственная!H995</f>
        <v>2359.1999999999998</v>
      </c>
      <c r="H662" s="8">
        <f>Ведомственная!I995</f>
        <v>2359.1999999999998</v>
      </c>
    </row>
    <row r="663" spans="1:8" ht="63" x14ac:dyDescent="0.25">
      <c r="A663" s="175" t="s">
        <v>837</v>
      </c>
      <c r="B663" s="156" t="s">
        <v>838</v>
      </c>
      <c r="C663" s="155"/>
      <c r="D663" s="4"/>
      <c r="E663" s="4"/>
      <c r="F663" s="8">
        <f>F664+F665</f>
        <v>8568.2000000000007</v>
      </c>
      <c r="G663" s="8">
        <f t="shared" ref="G663:H663" si="299">G664+G665</f>
        <v>8698.2000000000007</v>
      </c>
      <c r="H663" s="8">
        <f t="shared" si="299"/>
        <v>8855.5</v>
      </c>
    </row>
    <row r="664" spans="1:8" ht="63" x14ac:dyDescent="0.25">
      <c r="A664" s="175" t="s">
        <v>24</v>
      </c>
      <c r="B664" s="156" t="s">
        <v>838</v>
      </c>
      <c r="C664" s="155" t="s">
        <v>35</v>
      </c>
      <c r="D664" s="4" t="s">
        <v>52</v>
      </c>
      <c r="E664" s="4" t="s">
        <v>23</v>
      </c>
      <c r="F664" s="8">
        <f>Ведомственная!G997</f>
        <v>2301.6</v>
      </c>
      <c r="G664" s="8">
        <f>Ведомственная!H997</f>
        <v>2349.6</v>
      </c>
      <c r="H664" s="8">
        <f>Ведомственная!I997</f>
        <v>2349.6</v>
      </c>
    </row>
    <row r="665" spans="1:8" ht="31.5" x14ac:dyDescent="0.25">
      <c r="A665" s="175" t="s">
        <v>96</v>
      </c>
      <c r="B665" s="156" t="s">
        <v>838</v>
      </c>
      <c r="C665" s="155" t="s">
        <v>54</v>
      </c>
      <c r="D665" s="4" t="s">
        <v>52</v>
      </c>
      <c r="E665" s="4" t="s">
        <v>23</v>
      </c>
      <c r="F665" s="8">
        <f>Ведомственная!G998</f>
        <v>6266.6</v>
      </c>
      <c r="G665" s="8">
        <f>Ведомственная!H998</f>
        <v>6348.6</v>
      </c>
      <c r="H665" s="8">
        <f>Ведомственная!I998</f>
        <v>6505.9</v>
      </c>
    </row>
    <row r="666" spans="1:8" ht="47.25" x14ac:dyDescent="0.25">
      <c r="A666" s="175" t="s">
        <v>471</v>
      </c>
      <c r="B666" s="31" t="s">
        <v>839</v>
      </c>
      <c r="C666" s="155"/>
      <c r="D666" s="4"/>
      <c r="E666" s="4"/>
      <c r="F666" s="8">
        <f>F667+F668</f>
        <v>94117.200000000012</v>
      </c>
      <c r="G666" s="8">
        <f t="shared" ref="G666:H666" si="300">G667+G668</f>
        <v>94446.399999999994</v>
      </c>
      <c r="H666" s="8">
        <f t="shared" si="300"/>
        <v>91607.7</v>
      </c>
    </row>
    <row r="667" spans="1:8" ht="63" x14ac:dyDescent="0.25">
      <c r="A667" s="160" t="s">
        <v>24</v>
      </c>
      <c r="B667" s="31" t="s">
        <v>839</v>
      </c>
      <c r="C667" s="155" t="s">
        <v>35</v>
      </c>
      <c r="D667" s="4" t="s">
        <v>52</v>
      </c>
      <c r="E667" s="4" t="s">
        <v>23</v>
      </c>
      <c r="F667" s="8">
        <f>Ведомственная!G1000</f>
        <v>32614.400000000001</v>
      </c>
      <c r="G667" s="8">
        <f>Ведомственная!H1000</f>
        <v>32726.5</v>
      </c>
      <c r="H667" s="8">
        <f>Ведомственная!I1000</f>
        <v>30534</v>
      </c>
    </row>
    <row r="668" spans="1:8" ht="31.5" x14ac:dyDescent="0.25">
      <c r="A668" s="176" t="s">
        <v>96</v>
      </c>
      <c r="B668" s="19" t="s">
        <v>839</v>
      </c>
      <c r="C668" s="4" t="s">
        <v>54</v>
      </c>
      <c r="D668" s="4" t="s">
        <v>52</v>
      </c>
      <c r="E668" s="4" t="s">
        <v>23</v>
      </c>
      <c r="F668" s="8">
        <f>Ведомственная!G1001</f>
        <v>61502.8</v>
      </c>
      <c r="G668" s="8">
        <f>Ведомственная!H1001</f>
        <v>61719.9</v>
      </c>
      <c r="H668" s="8">
        <f>Ведомственная!I1001</f>
        <v>61073.7</v>
      </c>
    </row>
    <row r="669" spans="1:8" s="158" customFormat="1" x14ac:dyDescent="0.25">
      <c r="A669" s="176" t="s">
        <v>823</v>
      </c>
      <c r="B669" s="21" t="s">
        <v>824</v>
      </c>
      <c r="C669" s="21"/>
      <c r="D669" s="4"/>
      <c r="E669" s="4"/>
      <c r="F669" s="8">
        <f>F670</f>
        <v>0</v>
      </c>
      <c r="G669" s="8">
        <f t="shared" ref="G669:H669" si="301">G670</f>
        <v>0</v>
      </c>
      <c r="H669" s="8">
        <f t="shared" si="301"/>
        <v>30710.6</v>
      </c>
    </row>
    <row r="670" spans="1:8" s="158" customFormat="1" ht="47.25" x14ac:dyDescent="0.25">
      <c r="A670" s="176" t="s">
        <v>825</v>
      </c>
      <c r="B670" s="21" t="s">
        <v>947</v>
      </c>
      <c r="C670" s="21"/>
      <c r="D670" s="4"/>
      <c r="E670" s="4"/>
      <c r="F670" s="8">
        <f>F671</f>
        <v>0</v>
      </c>
      <c r="G670" s="8">
        <f t="shared" ref="G670:H670" si="302">G671</f>
        <v>0</v>
      </c>
      <c r="H670" s="8">
        <f t="shared" si="302"/>
        <v>30710.6</v>
      </c>
    </row>
    <row r="671" spans="1:8" s="158" customFormat="1" ht="31.5" x14ac:dyDescent="0.25">
      <c r="A671" s="176" t="s">
        <v>25</v>
      </c>
      <c r="B671" s="21" t="s">
        <v>947</v>
      </c>
      <c r="C671" s="4" t="s">
        <v>36</v>
      </c>
      <c r="D671" s="4" t="s">
        <v>52</v>
      </c>
      <c r="E671" s="4" t="s">
        <v>20</v>
      </c>
      <c r="F671" s="8">
        <f>Ведомственная!G931</f>
        <v>0</v>
      </c>
      <c r="G671" s="8">
        <f>Ведомственная!H931</f>
        <v>0</v>
      </c>
      <c r="H671" s="8">
        <f>Ведомственная!I931</f>
        <v>30710.6</v>
      </c>
    </row>
    <row r="672" spans="1:8" s="158" customFormat="1" x14ac:dyDescent="0.25">
      <c r="A672" s="176" t="s">
        <v>217</v>
      </c>
      <c r="B672" s="19" t="s">
        <v>456</v>
      </c>
      <c r="C672" s="4"/>
      <c r="D672" s="4"/>
      <c r="E672" s="4"/>
      <c r="F672" s="8">
        <f>F678+F673</f>
        <v>22324.400000000001</v>
      </c>
      <c r="G672" s="8">
        <f t="shared" ref="G672:H672" si="303">G678+G673</f>
        <v>22324.400000000001</v>
      </c>
      <c r="H672" s="8">
        <f t="shared" si="303"/>
        <v>42334.400000000001</v>
      </c>
    </row>
    <row r="673" spans="1:8" s="158" customFormat="1" ht="31.5" x14ac:dyDescent="0.25">
      <c r="A673" s="176" t="s">
        <v>860</v>
      </c>
      <c r="B673" s="21" t="s">
        <v>457</v>
      </c>
      <c r="C673" s="21"/>
      <c r="D673" s="4"/>
      <c r="E673" s="4"/>
      <c r="F673" s="8">
        <f>F674</f>
        <v>22324.400000000001</v>
      </c>
      <c r="G673" s="8">
        <f t="shared" ref="G673:H673" si="304">G674</f>
        <v>22324.400000000001</v>
      </c>
      <c r="H673" s="8">
        <f t="shared" si="304"/>
        <v>22324.400000000001</v>
      </c>
    </row>
    <row r="674" spans="1:8" s="158" customFormat="1" x14ac:dyDescent="0.25">
      <c r="A674" s="176" t="s">
        <v>490</v>
      </c>
      <c r="B674" s="4" t="s">
        <v>861</v>
      </c>
      <c r="C674" s="4"/>
      <c r="D674" s="4"/>
      <c r="E674" s="4"/>
      <c r="F674" s="8">
        <f>SUM(F675:F677)</f>
        <v>22324.400000000001</v>
      </c>
      <c r="G674" s="8">
        <f t="shared" ref="G674:H674" si="305">SUM(G675:G677)</f>
        <v>22324.400000000001</v>
      </c>
      <c r="H674" s="8">
        <f t="shared" si="305"/>
        <v>22324.400000000001</v>
      </c>
    </row>
    <row r="675" spans="1:8" s="158" customFormat="1" ht="31.5" x14ac:dyDescent="0.25">
      <c r="A675" s="176" t="s">
        <v>25</v>
      </c>
      <c r="B675" s="4" t="s">
        <v>861</v>
      </c>
      <c r="C675" s="177" t="s">
        <v>36</v>
      </c>
      <c r="D675" s="4" t="s">
        <v>52</v>
      </c>
      <c r="E675" s="4" t="s">
        <v>69</v>
      </c>
      <c r="F675" s="8">
        <f>Ведомственная!G1116</f>
        <v>22324.400000000001</v>
      </c>
      <c r="G675" s="8">
        <f>Ведомственная!H1116</f>
        <v>22324.400000000001</v>
      </c>
      <c r="H675" s="8">
        <f>Ведомственная!I1116</f>
        <v>22324.400000000001</v>
      </c>
    </row>
    <row r="676" spans="1:8" s="158" customFormat="1" ht="31.5" hidden="1" x14ac:dyDescent="0.25">
      <c r="A676" s="176" t="s">
        <v>96</v>
      </c>
      <c r="B676" s="4" t="s">
        <v>861</v>
      </c>
      <c r="C676" s="177" t="s">
        <v>54</v>
      </c>
      <c r="D676" s="4" t="s">
        <v>52</v>
      </c>
      <c r="E676" s="4" t="s">
        <v>69</v>
      </c>
      <c r="F676" s="8">
        <f>Ведомственная!G1117</f>
        <v>0</v>
      </c>
      <c r="G676" s="8">
        <f>Ведомственная!H1117</f>
        <v>0</v>
      </c>
      <c r="H676" s="8">
        <f>Ведомственная!I1117</f>
        <v>0</v>
      </c>
    </row>
    <row r="677" spans="1:8" s="158" customFormat="1" hidden="1" x14ac:dyDescent="0.25">
      <c r="A677" s="176" t="s">
        <v>13</v>
      </c>
      <c r="B677" s="4" t="s">
        <v>861</v>
      </c>
      <c r="C677" s="177" t="s">
        <v>41</v>
      </c>
      <c r="D677" s="4" t="s">
        <v>52</v>
      </c>
      <c r="E677" s="4" t="s">
        <v>69</v>
      </c>
      <c r="F677" s="8">
        <f>Ведомственная!G1118</f>
        <v>0</v>
      </c>
      <c r="G677" s="8">
        <f>Ведомственная!H1118</f>
        <v>0</v>
      </c>
      <c r="H677" s="8">
        <f>Ведомственная!I1118</f>
        <v>0</v>
      </c>
    </row>
    <row r="678" spans="1:8" s="158" customFormat="1" ht="47.25" x14ac:dyDescent="0.25">
      <c r="A678" s="176" t="s">
        <v>840</v>
      </c>
      <c r="B678" s="19" t="s">
        <v>841</v>
      </c>
      <c r="C678" s="4"/>
      <c r="D678" s="4"/>
      <c r="E678" s="4"/>
      <c r="F678" s="8">
        <f>Ведомственная!G1003</f>
        <v>0</v>
      </c>
      <c r="G678" s="8">
        <f>Ведомственная!H1003</f>
        <v>0</v>
      </c>
      <c r="H678" s="8">
        <f>Ведомственная!I1003</f>
        <v>20010</v>
      </c>
    </row>
    <row r="679" spans="1:8" s="158" customFormat="1" x14ac:dyDescent="0.25">
      <c r="A679" s="176" t="s">
        <v>467</v>
      </c>
      <c r="B679" s="21" t="s">
        <v>842</v>
      </c>
      <c r="C679" s="4"/>
      <c r="D679" s="4"/>
      <c r="E679" s="4"/>
      <c r="F679" s="8">
        <f>Ведомственная!G1004</f>
        <v>0</v>
      </c>
      <c r="G679" s="8">
        <f>Ведомственная!H1004</f>
        <v>0</v>
      </c>
      <c r="H679" s="8">
        <f>Ведомственная!I1004</f>
        <v>20010</v>
      </c>
    </row>
    <row r="680" spans="1:8" s="158" customFormat="1" ht="31.5" x14ac:dyDescent="0.25">
      <c r="A680" s="176" t="s">
        <v>96</v>
      </c>
      <c r="B680" s="21" t="s">
        <v>842</v>
      </c>
      <c r="C680" s="4" t="s">
        <v>54</v>
      </c>
      <c r="D680" s="4" t="s">
        <v>52</v>
      </c>
      <c r="E680" s="4" t="s">
        <v>23</v>
      </c>
      <c r="F680" s="8">
        <f>Ведомственная!G1005</f>
        <v>0</v>
      </c>
      <c r="G680" s="8">
        <f>Ведомственная!H1005</f>
        <v>0</v>
      </c>
      <c r="H680" s="8">
        <f>Ведомственная!I1005</f>
        <v>20010</v>
      </c>
    </row>
    <row r="681" spans="1:8" s="158" customFormat="1" x14ac:dyDescent="0.25">
      <c r="A681" s="176" t="s">
        <v>811</v>
      </c>
      <c r="B681" s="21" t="s">
        <v>812</v>
      </c>
      <c r="C681" s="21"/>
      <c r="D681" s="4"/>
      <c r="E681" s="4"/>
      <c r="F681" s="8">
        <f>F682+F724+F740</f>
        <v>2429806.7000000002</v>
      </c>
      <c r="G681" s="8">
        <f>G682+G724+G740</f>
        <v>2406176</v>
      </c>
      <c r="H681" s="8">
        <f>H682+H724+H740</f>
        <v>2421580.1</v>
      </c>
    </row>
    <row r="682" spans="1:8" s="158" customFormat="1" ht="31.5" x14ac:dyDescent="0.25">
      <c r="A682" s="176" t="s">
        <v>813</v>
      </c>
      <c r="B682" s="70" t="s">
        <v>814</v>
      </c>
      <c r="C682" s="69"/>
      <c r="D682" s="4"/>
      <c r="E682" s="4"/>
      <c r="F682" s="8">
        <f>F683+F685+F688+F692+F697+F699+F701+F704+F707+F710+F713+F716+F722</f>
        <v>1597128.4999999998</v>
      </c>
      <c r="G682" s="8">
        <f t="shared" ref="G682:H682" si="306">G683+G685+G688+G692+G697+G699+G701+G704+G707+G710+G713+G716+G722</f>
        <v>1593519.9000000001</v>
      </c>
      <c r="H682" s="8">
        <f t="shared" si="306"/>
        <v>1608401.5000000002</v>
      </c>
    </row>
    <row r="683" spans="1:8" s="158" customFormat="1" ht="94.5" x14ac:dyDescent="0.25">
      <c r="A683" s="176" t="s">
        <v>876</v>
      </c>
      <c r="B683" s="21" t="s">
        <v>877</v>
      </c>
      <c r="C683" s="4"/>
      <c r="D683" s="4"/>
      <c r="E683" s="4"/>
      <c r="F683" s="8">
        <f>F684</f>
        <v>38837</v>
      </c>
      <c r="G683" s="8">
        <f t="shared" ref="G683:H683" si="307">G684</f>
        <v>38837</v>
      </c>
      <c r="H683" s="8">
        <f t="shared" si="307"/>
        <v>38837</v>
      </c>
    </row>
    <row r="684" spans="1:8" s="158" customFormat="1" x14ac:dyDescent="0.25">
      <c r="A684" s="176" t="s">
        <v>22</v>
      </c>
      <c r="B684" s="21" t="s">
        <v>877</v>
      </c>
      <c r="C684" s="4" t="s">
        <v>44</v>
      </c>
      <c r="D684" s="4" t="s">
        <v>17</v>
      </c>
      <c r="E684" s="4" t="s">
        <v>10</v>
      </c>
      <c r="F684" s="8">
        <f>Ведомственная!G1178</f>
        <v>38837</v>
      </c>
      <c r="G684" s="8">
        <f>Ведомственная!H1178</f>
        <v>38837</v>
      </c>
      <c r="H684" s="8">
        <f>Ведомственная!I1178</f>
        <v>38837</v>
      </c>
    </row>
    <row r="685" spans="1:8" s="158" customFormat="1" ht="78.75" x14ac:dyDescent="0.25">
      <c r="A685" s="175" t="s">
        <v>862</v>
      </c>
      <c r="B685" s="31" t="s">
        <v>863</v>
      </c>
      <c r="C685" s="155"/>
      <c r="D685" s="4"/>
      <c r="E685" s="4"/>
      <c r="F685" s="8">
        <f>F686+F687</f>
        <v>5395.1</v>
      </c>
      <c r="G685" s="8">
        <f t="shared" ref="G685:H685" si="308">G686+G687</f>
        <v>5409.7</v>
      </c>
      <c r="H685" s="8">
        <f t="shared" si="308"/>
        <v>5424.8</v>
      </c>
    </row>
    <row r="686" spans="1:8" s="158" customFormat="1" ht="63" x14ac:dyDescent="0.25">
      <c r="A686" s="175" t="s">
        <v>24</v>
      </c>
      <c r="B686" s="31" t="s">
        <v>863</v>
      </c>
      <c r="C686" s="155" t="s">
        <v>35</v>
      </c>
      <c r="D686" s="4" t="s">
        <v>52</v>
      </c>
      <c r="E686" s="4" t="s">
        <v>69</v>
      </c>
      <c r="F686" s="8">
        <f>Ведомственная!G1122</f>
        <v>5077.8</v>
      </c>
      <c r="G686" s="8">
        <f>Ведомственная!H1122</f>
        <v>5092.3999999999996</v>
      </c>
      <c r="H686" s="8">
        <f>Ведомственная!I1122</f>
        <v>5107.5</v>
      </c>
    </row>
    <row r="687" spans="1:8" s="158" customFormat="1" ht="31.5" x14ac:dyDescent="0.25">
      <c r="A687" s="175" t="s">
        <v>25</v>
      </c>
      <c r="B687" s="31" t="s">
        <v>863</v>
      </c>
      <c r="C687" s="155" t="s">
        <v>36</v>
      </c>
      <c r="D687" s="4" t="s">
        <v>52</v>
      </c>
      <c r="E687" s="4" t="s">
        <v>69</v>
      </c>
      <c r="F687" s="8">
        <f>Ведомственная!G1123</f>
        <v>317.3</v>
      </c>
      <c r="G687" s="8">
        <f>Ведомственная!H1123</f>
        <v>317.3</v>
      </c>
      <c r="H687" s="8">
        <f>Ведомственная!I1123</f>
        <v>317.3</v>
      </c>
    </row>
    <row r="688" spans="1:8" s="158" customFormat="1" ht="94.5" x14ac:dyDescent="0.25">
      <c r="A688" s="161" t="s">
        <v>461</v>
      </c>
      <c r="B688" s="156" t="s">
        <v>843</v>
      </c>
      <c r="C688" s="155"/>
      <c r="D688" s="4"/>
      <c r="E688" s="4"/>
      <c r="F688" s="8">
        <f>SUM(F689:F691)</f>
        <v>65968.800000000003</v>
      </c>
      <c r="G688" s="8">
        <f t="shared" ref="G688:H688" si="309">SUM(G689:G691)</f>
        <v>65478.9</v>
      </c>
      <c r="H688" s="8">
        <f t="shared" si="309"/>
        <v>66556.5</v>
      </c>
    </row>
    <row r="689" spans="1:8" s="158" customFormat="1" ht="63" x14ac:dyDescent="0.25">
      <c r="A689" s="160" t="s">
        <v>24</v>
      </c>
      <c r="B689" s="156" t="s">
        <v>843</v>
      </c>
      <c r="C689" s="155" t="s">
        <v>35</v>
      </c>
      <c r="D689" s="4" t="s">
        <v>52</v>
      </c>
      <c r="E689" s="4" t="s">
        <v>23</v>
      </c>
      <c r="F689" s="8">
        <f>Ведомственная!G1009</f>
        <v>61458.400000000009</v>
      </c>
      <c r="G689" s="8">
        <f>Ведомственная!H1009</f>
        <v>61458.400000000001</v>
      </c>
      <c r="H689" s="8">
        <f>Ведомственная!I1009</f>
        <v>62073</v>
      </c>
    </row>
    <row r="690" spans="1:8" s="158" customFormat="1" ht="31.5" x14ac:dyDescent="0.25">
      <c r="A690" s="175" t="s">
        <v>25</v>
      </c>
      <c r="B690" s="156" t="s">
        <v>843</v>
      </c>
      <c r="C690" s="155" t="s">
        <v>36</v>
      </c>
      <c r="D690" s="4" t="s">
        <v>52</v>
      </c>
      <c r="E690" s="4" t="s">
        <v>23</v>
      </c>
      <c r="F690" s="8">
        <f>Ведомственная!G1010</f>
        <v>4133.7</v>
      </c>
      <c r="G690" s="8">
        <f>Ведомственная!H1010</f>
        <v>3643.8</v>
      </c>
      <c r="H690" s="8">
        <f>Ведомственная!I1010</f>
        <v>4106.8</v>
      </c>
    </row>
    <row r="691" spans="1:8" s="158" customFormat="1" x14ac:dyDescent="0.25">
      <c r="A691" s="175" t="s">
        <v>22</v>
      </c>
      <c r="B691" s="156" t="s">
        <v>843</v>
      </c>
      <c r="C691" s="155" t="s">
        <v>44</v>
      </c>
      <c r="D691" s="4" t="s">
        <v>17</v>
      </c>
      <c r="E691" s="4" t="s">
        <v>10</v>
      </c>
      <c r="F691" s="8">
        <f>Ведомственная!G1180</f>
        <v>376.7</v>
      </c>
      <c r="G691" s="8">
        <f>Ведомственная!H1180</f>
        <v>376.7</v>
      </c>
      <c r="H691" s="8">
        <f>Ведомственная!I1180</f>
        <v>376.7</v>
      </c>
    </row>
    <row r="692" spans="1:8" s="158" customFormat="1" ht="78.75" x14ac:dyDescent="0.25">
      <c r="A692" s="175" t="s">
        <v>462</v>
      </c>
      <c r="B692" s="156" t="s">
        <v>844</v>
      </c>
      <c r="C692" s="155"/>
      <c r="D692" s="4"/>
      <c r="E692" s="4"/>
      <c r="F692" s="8">
        <f>SUM(F693:F696)</f>
        <v>1292919.4000000001</v>
      </c>
      <c r="G692" s="8">
        <f t="shared" ref="G692:H692" si="310">SUM(G693:G696)</f>
        <v>1293839.3999999999</v>
      </c>
      <c r="H692" s="8">
        <f t="shared" si="310"/>
        <v>1294796.2</v>
      </c>
    </row>
    <row r="693" spans="1:8" s="158" customFormat="1" ht="63" x14ac:dyDescent="0.25">
      <c r="A693" s="175" t="s">
        <v>24</v>
      </c>
      <c r="B693" s="156" t="s">
        <v>844</v>
      </c>
      <c r="C693" s="155" t="s">
        <v>35</v>
      </c>
      <c r="D693" s="4" t="s">
        <v>52</v>
      </c>
      <c r="E693" s="4" t="s">
        <v>23</v>
      </c>
      <c r="F693" s="8">
        <f>Ведомственная!G1012</f>
        <v>309712.90000000002</v>
      </c>
      <c r="G693" s="8">
        <f>Ведомственная!H1012</f>
        <v>297467.59999999998</v>
      </c>
      <c r="H693" s="8">
        <f>Ведомственная!I1012</f>
        <v>297689.59999999998</v>
      </c>
    </row>
    <row r="694" spans="1:8" s="158" customFormat="1" ht="31.5" x14ac:dyDescent="0.25">
      <c r="A694" s="175" t="s">
        <v>25</v>
      </c>
      <c r="B694" s="156" t="s">
        <v>844</v>
      </c>
      <c r="C694" s="155" t="s">
        <v>36</v>
      </c>
      <c r="D694" s="4" t="s">
        <v>52</v>
      </c>
      <c r="E694" s="4" t="s">
        <v>23</v>
      </c>
      <c r="F694" s="8">
        <f>Ведомственная!G1013</f>
        <v>11063.4</v>
      </c>
      <c r="G694" s="8">
        <f>Ведомственная!H1013</f>
        <v>14860.5</v>
      </c>
      <c r="H694" s="8">
        <f>Ведомственная!I1013</f>
        <v>14860.5</v>
      </c>
    </row>
    <row r="695" spans="1:8" s="158" customFormat="1" x14ac:dyDescent="0.25">
      <c r="A695" s="204" t="s">
        <v>96</v>
      </c>
      <c r="B695" s="156" t="s">
        <v>844</v>
      </c>
      <c r="C695" s="155" t="s">
        <v>54</v>
      </c>
      <c r="D695" s="4" t="s">
        <v>52</v>
      </c>
      <c r="E695" s="4" t="s">
        <v>23</v>
      </c>
      <c r="F695" s="8">
        <f>Ведомственная!G1014</f>
        <v>952924.4</v>
      </c>
      <c r="G695" s="8">
        <f>Ведомственная!H1014</f>
        <v>962292.6</v>
      </c>
      <c r="H695" s="8">
        <f>Ведомственная!I1014</f>
        <v>963027.4</v>
      </c>
    </row>
    <row r="696" spans="1:8" s="158" customFormat="1" x14ac:dyDescent="0.25">
      <c r="A696" s="202"/>
      <c r="B696" s="156" t="s">
        <v>844</v>
      </c>
      <c r="C696" s="155" t="s">
        <v>54</v>
      </c>
      <c r="D696" s="4" t="s">
        <v>52</v>
      </c>
      <c r="E696" s="4" t="s">
        <v>27</v>
      </c>
      <c r="F696" s="8">
        <f>Ведомственная!G1065</f>
        <v>19218.7</v>
      </c>
      <c r="G696" s="8">
        <f>Ведомственная!H1065</f>
        <v>19218.7</v>
      </c>
      <c r="H696" s="8">
        <f>Ведомственная!I1065</f>
        <v>19218.7</v>
      </c>
    </row>
    <row r="697" spans="1:8" s="158" customFormat="1" ht="110.25" x14ac:dyDescent="0.25">
      <c r="A697" s="175" t="s">
        <v>474</v>
      </c>
      <c r="B697" s="156" t="s">
        <v>854</v>
      </c>
      <c r="C697" s="155"/>
      <c r="D697" s="4"/>
      <c r="E697" s="4"/>
      <c r="F697" s="8">
        <f>F698</f>
        <v>16384.900000000001</v>
      </c>
      <c r="G697" s="8">
        <f t="shared" ref="G697:H697" si="311">G698</f>
        <v>16384.900000000001</v>
      </c>
      <c r="H697" s="8">
        <f t="shared" si="311"/>
        <v>16384.900000000001</v>
      </c>
    </row>
    <row r="698" spans="1:8" s="158" customFormat="1" ht="31.5" x14ac:dyDescent="0.25">
      <c r="A698" s="175" t="s">
        <v>96</v>
      </c>
      <c r="B698" s="156" t="s">
        <v>854</v>
      </c>
      <c r="C698" s="155" t="s">
        <v>54</v>
      </c>
      <c r="D698" s="4" t="s">
        <v>52</v>
      </c>
      <c r="E698" s="4" t="s">
        <v>27</v>
      </c>
      <c r="F698" s="8">
        <f>Ведомственная!G1067</f>
        <v>16384.900000000001</v>
      </c>
      <c r="G698" s="8">
        <f>Ведомственная!H1067</f>
        <v>16384.900000000001</v>
      </c>
      <c r="H698" s="8">
        <f>Ведомственная!I1067</f>
        <v>16384.900000000001</v>
      </c>
    </row>
    <row r="699" spans="1:8" s="158" customFormat="1" ht="110.25" x14ac:dyDescent="0.25">
      <c r="A699" s="175" t="s">
        <v>878</v>
      </c>
      <c r="B699" s="156" t="s">
        <v>879</v>
      </c>
      <c r="C699" s="155"/>
      <c r="D699" s="4"/>
      <c r="E699" s="4"/>
      <c r="F699" s="8">
        <f>F700</f>
        <v>4656.8</v>
      </c>
      <c r="G699" s="8">
        <f t="shared" ref="G699:H699" si="312">G700</f>
        <v>4656.8</v>
      </c>
      <c r="H699" s="8">
        <f t="shared" si="312"/>
        <v>4656.8</v>
      </c>
    </row>
    <row r="700" spans="1:8" s="158" customFormat="1" x14ac:dyDescent="0.25">
      <c r="A700" s="175" t="s">
        <v>22</v>
      </c>
      <c r="B700" s="156" t="s">
        <v>879</v>
      </c>
      <c r="C700" s="155" t="s">
        <v>44</v>
      </c>
      <c r="D700" s="4" t="s">
        <v>17</v>
      </c>
      <c r="E700" s="4" t="s">
        <v>10</v>
      </c>
      <c r="F700" s="8">
        <f>Ведомственная!G1182</f>
        <v>4656.8</v>
      </c>
      <c r="G700" s="8">
        <f>Ведомственная!H1182</f>
        <v>4656.8</v>
      </c>
      <c r="H700" s="8">
        <f>Ведомственная!I1182</f>
        <v>4656.8</v>
      </c>
    </row>
    <row r="701" spans="1:8" s="158" customFormat="1" ht="173.25" x14ac:dyDescent="0.25">
      <c r="A701" s="175" t="s">
        <v>845</v>
      </c>
      <c r="B701" s="31" t="s">
        <v>846</v>
      </c>
      <c r="C701" s="31"/>
      <c r="D701" s="4"/>
      <c r="E701" s="4"/>
      <c r="F701" s="8">
        <f>Ведомственная!G1015</f>
        <v>5669.9000000000005</v>
      </c>
      <c r="G701" s="8">
        <f>Ведомственная!H1015</f>
        <v>5896.7</v>
      </c>
      <c r="H701" s="8">
        <f>Ведомственная!I1015</f>
        <v>6132.6</v>
      </c>
    </row>
    <row r="702" spans="1:8" s="158" customFormat="1" ht="31.5" x14ac:dyDescent="0.25">
      <c r="A702" s="175" t="s">
        <v>25</v>
      </c>
      <c r="B702" s="31" t="s">
        <v>846</v>
      </c>
      <c r="C702" s="31">
        <v>200</v>
      </c>
      <c r="D702" s="4" t="s">
        <v>52</v>
      </c>
      <c r="E702" s="4" t="s">
        <v>23</v>
      </c>
      <c r="F702" s="8">
        <f>Ведомственная!G1016</f>
        <v>1341.3</v>
      </c>
      <c r="G702" s="8">
        <f>Ведомственная!H1016</f>
        <v>1395</v>
      </c>
      <c r="H702" s="8">
        <f>Ведомственная!I1016</f>
        <v>1450.9</v>
      </c>
    </row>
    <row r="703" spans="1:8" s="158" customFormat="1" ht="31.5" x14ac:dyDescent="0.25">
      <c r="A703" s="175" t="s">
        <v>96</v>
      </c>
      <c r="B703" s="19" t="s">
        <v>846</v>
      </c>
      <c r="C703" s="19">
        <v>600</v>
      </c>
      <c r="D703" s="4" t="s">
        <v>52</v>
      </c>
      <c r="E703" s="4" t="s">
        <v>23</v>
      </c>
      <c r="F703" s="8">
        <f>Ведомственная!G1017</f>
        <v>4328.6000000000004</v>
      </c>
      <c r="G703" s="8">
        <f>Ведомственная!H1017</f>
        <v>4501.7</v>
      </c>
      <c r="H703" s="8">
        <f>Ведомственная!I1017</f>
        <v>4681.7</v>
      </c>
    </row>
    <row r="704" spans="1:8" s="158" customFormat="1" ht="204.75" x14ac:dyDescent="0.25">
      <c r="A704" s="175" t="s">
        <v>847</v>
      </c>
      <c r="B704" s="31" t="s">
        <v>848</v>
      </c>
      <c r="C704" s="31"/>
      <c r="D704" s="4"/>
      <c r="E704" s="4"/>
      <c r="F704" s="8">
        <f>Ведомственная!G1018</f>
        <v>17832.5</v>
      </c>
      <c r="G704" s="8">
        <f>Ведомственная!H1018</f>
        <v>17832.5</v>
      </c>
      <c r="H704" s="8">
        <f>Ведомственная!I1018</f>
        <v>17832.5</v>
      </c>
    </row>
    <row r="705" spans="1:8" s="158" customFormat="1" ht="31.5" x14ac:dyDescent="0.25">
      <c r="A705" s="175" t="s">
        <v>25</v>
      </c>
      <c r="B705" s="31" t="s">
        <v>848</v>
      </c>
      <c r="C705" s="31">
        <v>200</v>
      </c>
      <c r="D705" s="4" t="s">
        <v>52</v>
      </c>
      <c r="E705" s="4" t="s">
        <v>23</v>
      </c>
      <c r="F705" s="8">
        <f>Ведомственная!G1019</f>
        <v>16449.2</v>
      </c>
      <c r="G705" s="8">
        <f>Ведомственная!H1019</f>
        <v>16449.2</v>
      </c>
      <c r="H705" s="8">
        <f>Ведомственная!I1019</f>
        <v>16449.2</v>
      </c>
    </row>
    <row r="706" spans="1:8" s="158" customFormat="1" ht="31.5" x14ac:dyDescent="0.25">
      <c r="A706" s="175" t="s">
        <v>96</v>
      </c>
      <c r="B706" s="31" t="s">
        <v>848</v>
      </c>
      <c r="C706" s="31">
        <v>600</v>
      </c>
      <c r="D706" s="4" t="s">
        <v>52</v>
      </c>
      <c r="E706" s="4" t="s">
        <v>23</v>
      </c>
      <c r="F706" s="8">
        <f>Ведомственная!G1020</f>
        <v>1383.3</v>
      </c>
      <c r="G706" s="8">
        <f>Ведомственная!H1020</f>
        <v>1383.3</v>
      </c>
      <c r="H706" s="8">
        <f>Ведомственная!I1020</f>
        <v>1383.3</v>
      </c>
    </row>
    <row r="707" spans="1:8" s="158" customFormat="1" ht="47.25" x14ac:dyDescent="0.25">
      <c r="A707" s="175" t="s">
        <v>463</v>
      </c>
      <c r="B707" s="156" t="s">
        <v>849</v>
      </c>
      <c r="C707" s="155"/>
      <c r="D707" s="4"/>
      <c r="E707" s="4"/>
      <c r="F707" s="8">
        <f>Ведомственная!G1021</f>
        <v>121087.4</v>
      </c>
      <c r="G707" s="8">
        <f>Ведомственная!H1021</f>
        <v>108588.6</v>
      </c>
      <c r="H707" s="8">
        <f>Ведомственная!I1021</f>
        <v>103693.29999999999</v>
      </c>
    </row>
    <row r="708" spans="1:8" s="158" customFormat="1" ht="31.5" x14ac:dyDescent="0.25">
      <c r="A708" s="175" t="s">
        <v>25</v>
      </c>
      <c r="B708" s="156" t="s">
        <v>849</v>
      </c>
      <c r="C708" s="155" t="s">
        <v>36</v>
      </c>
      <c r="D708" s="4" t="s">
        <v>52</v>
      </c>
      <c r="E708" s="4" t="s">
        <v>23</v>
      </c>
      <c r="F708" s="8">
        <f>Ведомственная!G1022</f>
        <v>24069.1</v>
      </c>
      <c r="G708" s="8">
        <f>Ведомственная!H1022</f>
        <v>21584.5</v>
      </c>
      <c r="H708" s="8">
        <f>Ведомственная!I1022</f>
        <v>20611.400000000001</v>
      </c>
    </row>
    <row r="709" spans="1:8" s="158" customFormat="1" ht="31.5" x14ac:dyDescent="0.25">
      <c r="A709" s="175" t="s">
        <v>96</v>
      </c>
      <c r="B709" s="156" t="s">
        <v>849</v>
      </c>
      <c r="C709" s="155" t="s">
        <v>54</v>
      </c>
      <c r="D709" s="4" t="s">
        <v>52</v>
      </c>
      <c r="E709" s="4" t="s">
        <v>23</v>
      </c>
      <c r="F709" s="8">
        <f>Ведомственная!G1023</f>
        <v>97018.3</v>
      </c>
      <c r="G709" s="8">
        <f>Ведомственная!H1023</f>
        <v>87004.1</v>
      </c>
      <c r="H709" s="8">
        <f>Ведомственная!I1023</f>
        <v>83081.899999999994</v>
      </c>
    </row>
    <row r="710" spans="1:8" s="158" customFormat="1" ht="47.25" x14ac:dyDescent="0.25">
      <c r="A710" s="175" t="s">
        <v>464</v>
      </c>
      <c r="B710" s="31" t="s">
        <v>850</v>
      </c>
      <c r="C710" s="31"/>
      <c r="D710" s="4"/>
      <c r="E710" s="4"/>
      <c r="F710" s="8">
        <f>Ведомственная!G1024</f>
        <v>10163.5</v>
      </c>
      <c r="G710" s="8">
        <f>Ведомственная!H1024</f>
        <v>10163.5</v>
      </c>
      <c r="H710" s="8">
        <f>Ведомственная!I1024</f>
        <v>10163.5</v>
      </c>
    </row>
    <row r="711" spans="1:8" s="158" customFormat="1" ht="31.5" x14ac:dyDescent="0.25">
      <c r="A711" s="175" t="s">
        <v>25</v>
      </c>
      <c r="B711" s="31" t="s">
        <v>850</v>
      </c>
      <c r="C711" s="155" t="s">
        <v>36</v>
      </c>
      <c r="D711" s="4" t="s">
        <v>52</v>
      </c>
      <c r="E711" s="4" t="s">
        <v>23</v>
      </c>
      <c r="F711" s="8">
        <f>Ведомственная!G1025</f>
        <v>5977.1</v>
      </c>
      <c r="G711" s="8">
        <f>Ведомственная!H1025</f>
        <v>5977.1</v>
      </c>
      <c r="H711" s="8">
        <f>Ведомственная!I1025</f>
        <v>5977.1</v>
      </c>
    </row>
    <row r="712" spans="1:8" s="158" customFormat="1" ht="31.5" x14ac:dyDescent="0.25">
      <c r="A712" s="175" t="s">
        <v>96</v>
      </c>
      <c r="B712" s="31" t="s">
        <v>850</v>
      </c>
      <c r="C712" s="155" t="s">
        <v>54</v>
      </c>
      <c r="D712" s="4" t="s">
        <v>52</v>
      </c>
      <c r="E712" s="4" t="s">
        <v>23</v>
      </c>
      <c r="F712" s="8">
        <f>Ведомственная!G1026</f>
        <v>4186.3999999999996</v>
      </c>
      <c r="G712" s="8">
        <f>Ведомственная!H1026</f>
        <v>4186.3999999999996</v>
      </c>
      <c r="H712" s="8">
        <f>Ведомственная!I1026</f>
        <v>4186.3999999999996</v>
      </c>
    </row>
    <row r="713" spans="1:8" s="158" customFormat="1" ht="47.25" x14ac:dyDescent="0.25">
      <c r="A713" s="175" t="s">
        <v>465</v>
      </c>
      <c r="B713" s="31" t="s">
        <v>851</v>
      </c>
      <c r="C713" s="155"/>
      <c r="D713" s="4"/>
      <c r="E713" s="4"/>
      <c r="F713" s="8">
        <f>F714+F715</f>
        <v>15266.900000000001</v>
      </c>
      <c r="G713" s="8">
        <f t="shared" ref="G713:H713" si="313">G714+G715</f>
        <v>15329.8</v>
      </c>
      <c r="H713" s="8">
        <f t="shared" si="313"/>
        <v>15329.8</v>
      </c>
    </row>
    <row r="714" spans="1:8" s="158" customFormat="1" ht="31.5" x14ac:dyDescent="0.25">
      <c r="A714" s="175" t="s">
        <v>25</v>
      </c>
      <c r="B714" s="31" t="s">
        <v>851</v>
      </c>
      <c r="C714" s="155" t="s">
        <v>36</v>
      </c>
      <c r="D714" s="4" t="s">
        <v>52</v>
      </c>
      <c r="E714" s="4" t="s">
        <v>23</v>
      </c>
      <c r="F714" s="8">
        <f>Ведомственная!G1028</f>
        <v>3050.3</v>
      </c>
      <c r="G714" s="8">
        <f>Ведомственная!H1028</f>
        <v>3113.2</v>
      </c>
      <c r="H714" s="8">
        <f>Ведомственная!I1028</f>
        <v>3113.2</v>
      </c>
    </row>
    <row r="715" spans="1:8" s="158" customFormat="1" ht="31.5" x14ac:dyDescent="0.25">
      <c r="A715" s="175" t="s">
        <v>96</v>
      </c>
      <c r="B715" s="31" t="s">
        <v>851</v>
      </c>
      <c r="C715" s="155" t="s">
        <v>54</v>
      </c>
      <c r="D715" s="4" t="s">
        <v>52</v>
      </c>
      <c r="E715" s="4" t="s">
        <v>23</v>
      </c>
      <c r="F715" s="8">
        <f>Ведомственная!G1029</f>
        <v>12216.6</v>
      </c>
      <c r="G715" s="8">
        <f>Ведомственная!H1029</f>
        <v>12216.6</v>
      </c>
      <c r="H715" s="8">
        <f>Ведомственная!I1029</f>
        <v>12216.6</v>
      </c>
    </row>
    <row r="716" spans="1:8" s="158" customFormat="1" ht="47.25" x14ac:dyDescent="0.25">
      <c r="A716" s="176" t="s">
        <v>452</v>
      </c>
      <c r="B716" s="21" t="s">
        <v>815</v>
      </c>
      <c r="C716" s="4"/>
      <c r="D716" s="4"/>
      <c r="E716" s="4"/>
      <c r="F716" s="8">
        <f>SUM(F717:F721)</f>
        <v>750</v>
      </c>
      <c r="G716" s="8">
        <f>SUM(G717:G721)</f>
        <v>8905.7999999999993</v>
      </c>
      <c r="H716" s="8">
        <f>SUM(H717:H721)</f>
        <v>26397.299999999996</v>
      </c>
    </row>
    <row r="717" spans="1:8" s="158" customFormat="1" x14ac:dyDescent="0.25">
      <c r="A717" s="196" t="s">
        <v>25</v>
      </c>
      <c r="B717" s="21" t="s">
        <v>815</v>
      </c>
      <c r="C717" s="4" t="s">
        <v>36</v>
      </c>
      <c r="D717" s="4" t="s">
        <v>52</v>
      </c>
      <c r="E717" s="4" t="s">
        <v>20</v>
      </c>
      <c r="F717" s="8">
        <f>Ведомственная!G935</f>
        <v>0</v>
      </c>
      <c r="G717" s="8">
        <f>Ведомственная!H935</f>
        <v>650</v>
      </c>
      <c r="H717" s="8">
        <f>Ведомственная!I935</f>
        <v>0</v>
      </c>
    </row>
    <row r="718" spans="1:8" s="158" customFormat="1" x14ac:dyDescent="0.25">
      <c r="A718" s="210"/>
      <c r="B718" s="21" t="s">
        <v>815</v>
      </c>
      <c r="C718" s="4" t="s">
        <v>36</v>
      </c>
      <c r="D718" s="4" t="s">
        <v>52</v>
      </c>
      <c r="E718" s="4" t="s">
        <v>23</v>
      </c>
      <c r="F718" s="8">
        <f>Ведомственная!G1031</f>
        <v>0</v>
      </c>
      <c r="G718" s="8">
        <f>Ведомственная!H1031</f>
        <v>2100</v>
      </c>
      <c r="H718" s="8">
        <f>Ведомственная!I1031</f>
        <v>5000</v>
      </c>
    </row>
    <row r="719" spans="1:8" s="158" customFormat="1" x14ac:dyDescent="0.25">
      <c r="A719" s="196" t="s">
        <v>96</v>
      </c>
      <c r="B719" s="21" t="s">
        <v>815</v>
      </c>
      <c r="C719" s="4" t="s">
        <v>54</v>
      </c>
      <c r="D719" s="4" t="s">
        <v>52</v>
      </c>
      <c r="E719" s="4" t="s">
        <v>20</v>
      </c>
      <c r="F719" s="8">
        <f>Ведомственная!G936</f>
        <v>0</v>
      </c>
      <c r="G719" s="8">
        <f>Ведомственная!H936</f>
        <v>3010.1</v>
      </c>
      <c r="H719" s="8">
        <f>Ведомственная!I936</f>
        <v>20752.599999999999</v>
      </c>
    </row>
    <row r="720" spans="1:8" s="158" customFormat="1" x14ac:dyDescent="0.25">
      <c r="A720" s="203"/>
      <c r="B720" s="21" t="s">
        <v>815</v>
      </c>
      <c r="C720" s="4" t="s">
        <v>54</v>
      </c>
      <c r="D720" s="4" t="s">
        <v>52</v>
      </c>
      <c r="E720" s="4" t="s">
        <v>23</v>
      </c>
      <c r="F720" s="8">
        <f>Ведомственная!G1032</f>
        <v>500</v>
      </c>
      <c r="G720" s="8">
        <f>Ведомственная!H1032</f>
        <v>2413.6999999999998</v>
      </c>
      <c r="H720" s="8">
        <f>Ведомственная!I1032</f>
        <v>22.1</v>
      </c>
    </row>
    <row r="721" spans="1:8" s="158" customFormat="1" x14ac:dyDescent="0.25">
      <c r="A721" s="198"/>
      <c r="B721" s="21" t="s">
        <v>815</v>
      </c>
      <c r="C721" s="4" t="s">
        <v>54</v>
      </c>
      <c r="D721" s="4" t="s">
        <v>52</v>
      </c>
      <c r="E721" s="4" t="s">
        <v>27</v>
      </c>
      <c r="F721" s="8">
        <f>Ведомственная!G1069</f>
        <v>250</v>
      </c>
      <c r="G721" s="8">
        <f>Ведомственная!H1069</f>
        <v>732</v>
      </c>
      <c r="H721" s="8">
        <f>Ведомственная!I1069</f>
        <v>622.6</v>
      </c>
    </row>
    <row r="722" spans="1:8" s="158" customFormat="1" ht="31.5" x14ac:dyDescent="0.25">
      <c r="A722" s="176" t="s">
        <v>466</v>
      </c>
      <c r="B722" s="19" t="s">
        <v>852</v>
      </c>
      <c r="C722" s="4"/>
      <c r="D722" s="4"/>
      <c r="E722" s="4"/>
      <c r="F722" s="8">
        <f>Ведомственная!G1033</f>
        <v>2196.3000000000002</v>
      </c>
      <c r="G722" s="8">
        <f>Ведомственная!H1033</f>
        <v>2196.3000000000002</v>
      </c>
      <c r="H722" s="8">
        <f>Ведомственная!I1033</f>
        <v>2196.3000000000002</v>
      </c>
    </row>
    <row r="723" spans="1:8" s="158" customFormat="1" ht="31.5" x14ac:dyDescent="0.25">
      <c r="A723" s="176" t="s">
        <v>96</v>
      </c>
      <c r="B723" s="19" t="s">
        <v>852</v>
      </c>
      <c r="C723" s="4" t="s">
        <v>54</v>
      </c>
      <c r="D723" s="4" t="s">
        <v>52</v>
      </c>
      <c r="E723" s="4" t="s">
        <v>23</v>
      </c>
      <c r="F723" s="8">
        <f>Ведомственная!G1034</f>
        <v>2196.3000000000002</v>
      </c>
      <c r="G723" s="8">
        <f>Ведомственная!H1034</f>
        <v>2196.3000000000002</v>
      </c>
      <c r="H723" s="8">
        <f>Ведомственная!I1034</f>
        <v>2196.3000000000002</v>
      </c>
    </row>
    <row r="724" spans="1:8" s="158" customFormat="1" ht="31.5" x14ac:dyDescent="0.25">
      <c r="A724" s="176" t="s">
        <v>816</v>
      </c>
      <c r="B724" s="21" t="s">
        <v>817</v>
      </c>
      <c r="C724" s="21"/>
      <c r="D724" s="4"/>
      <c r="E724" s="4"/>
      <c r="F724" s="8">
        <f>F725+F729+F731+F734+F736+F738</f>
        <v>831465.5</v>
      </c>
      <c r="G724" s="8">
        <f t="shared" ref="G724:H724" si="314">G725+G729+G731+G734+G736+G738</f>
        <v>811443.39999999979</v>
      </c>
      <c r="H724" s="8">
        <f t="shared" si="314"/>
        <v>811965.89999999979</v>
      </c>
    </row>
    <row r="725" spans="1:8" s="158" customFormat="1" ht="47.25" x14ac:dyDescent="0.25">
      <c r="A725" s="176" t="s">
        <v>443</v>
      </c>
      <c r="B725" s="19" t="s">
        <v>818</v>
      </c>
      <c r="C725" s="4"/>
      <c r="D725" s="4"/>
      <c r="E725" s="4"/>
      <c r="F725" s="8">
        <f>F726+F727+F728</f>
        <v>794826.3</v>
      </c>
      <c r="G725" s="8">
        <f t="shared" ref="G725:H725" si="315">G726+G727+G728</f>
        <v>774804.19999999984</v>
      </c>
      <c r="H725" s="8">
        <f t="shared" si="315"/>
        <v>775326.69999999984</v>
      </c>
    </row>
    <row r="726" spans="1:8" s="158" customFormat="1" ht="63" x14ac:dyDescent="0.25">
      <c r="A726" s="176" t="s">
        <v>24</v>
      </c>
      <c r="B726" s="19" t="s">
        <v>818</v>
      </c>
      <c r="C726" s="4" t="s">
        <v>35</v>
      </c>
      <c r="D726" s="4" t="s">
        <v>52</v>
      </c>
      <c r="E726" s="4" t="s">
        <v>20</v>
      </c>
      <c r="F726" s="8">
        <f>Ведомственная!G939</f>
        <v>42694.5</v>
      </c>
      <c r="G726" s="8">
        <f>Ведомственная!H939</f>
        <v>22672.400000000001</v>
      </c>
      <c r="H726" s="8">
        <f>Ведомственная!I939</f>
        <v>23194.9</v>
      </c>
    </row>
    <row r="727" spans="1:8" s="158" customFormat="1" ht="31.5" x14ac:dyDescent="0.25">
      <c r="A727" s="176" t="s">
        <v>25</v>
      </c>
      <c r="B727" s="19" t="s">
        <v>818</v>
      </c>
      <c r="C727" s="4" t="s">
        <v>36</v>
      </c>
      <c r="D727" s="4" t="s">
        <v>52</v>
      </c>
      <c r="E727" s="4" t="s">
        <v>20</v>
      </c>
      <c r="F727" s="8">
        <f>Ведомственная!G940</f>
        <v>340.8</v>
      </c>
      <c r="G727" s="8">
        <f>Ведомственная!H940</f>
        <v>340.8</v>
      </c>
      <c r="H727" s="8">
        <f>Ведомственная!I940</f>
        <v>340.8</v>
      </c>
    </row>
    <row r="728" spans="1:8" s="158" customFormat="1" ht="31.5" x14ac:dyDescent="0.25">
      <c r="A728" s="175" t="s">
        <v>96</v>
      </c>
      <c r="B728" s="19" t="s">
        <v>818</v>
      </c>
      <c r="C728" s="4" t="s">
        <v>54</v>
      </c>
      <c r="D728" s="4" t="s">
        <v>52</v>
      </c>
      <c r="E728" s="4" t="s">
        <v>20</v>
      </c>
      <c r="F728" s="8">
        <f>Ведомственная!G941</f>
        <v>751791</v>
      </c>
      <c r="G728" s="8">
        <f>Ведомственная!H941</f>
        <v>751790.99999999988</v>
      </c>
      <c r="H728" s="8">
        <f>Ведомственная!I941</f>
        <v>751790.99999999988</v>
      </c>
    </row>
    <row r="729" spans="1:8" s="158" customFormat="1" ht="94.5" x14ac:dyDescent="0.25">
      <c r="A729" s="175" t="s">
        <v>880</v>
      </c>
      <c r="B729" s="156" t="s">
        <v>881</v>
      </c>
      <c r="C729" s="155"/>
      <c r="D729" s="4"/>
      <c r="E729" s="4"/>
      <c r="F729" s="8">
        <f>F730</f>
        <v>31039.1</v>
      </c>
      <c r="G729" s="8">
        <f t="shared" ref="G729:H729" si="316">G730</f>
        <v>31039.1</v>
      </c>
      <c r="H729" s="8">
        <f t="shared" si="316"/>
        <v>31039.1</v>
      </c>
    </row>
    <row r="730" spans="1:8" s="158" customFormat="1" x14ac:dyDescent="0.25">
      <c r="A730" s="175" t="s">
        <v>22</v>
      </c>
      <c r="B730" s="156" t="s">
        <v>881</v>
      </c>
      <c r="C730" s="155">
        <v>300</v>
      </c>
      <c r="D730" s="4" t="s">
        <v>17</v>
      </c>
      <c r="E730" s="4" t="s">
        <v>10</v>
      </c>
      <c r="F730" s="8">
        <f>Ведомственная!G1185</f>
        <v>31039.1</v>
      </c>
      <c r="G730" s="8">
        <f>Ведомственная!H1185</f>
        <v>31039.1</v>
      </c>
      <c r="H730" s="8">
        <f>Ведомственная!I1185</f>
        <v>31039.1</v>
      </c>
    </row>
    <row r="731" spans="1:8" s="158" customFormat="1" ht="78.75" x14ac:dyDescent="0.25">
      <c r="A731" s="175" t="s">
        <v>819</v>
      </c>
      <c r="B731" s="21" t="s">
        <v>820</v>
      </c>
      <c r="C731" s="21"/>
      <c r="D731" s="4"/>
      <c r="E731" s="4"/>
      <c r="F731" s="8">
        <f>F732+F733</f>
        <v>883.9</v>
      </c>
      <c r="G731" s="8">
        <f t="shared" ref="G731:H731" si="317">G732+G733</f>
        <v>883.9</v>
      </c>
      <c r="H731" s="8">
        <f t="shared" si="317"/>
        <v>883.9</v>
      </c>
    </row>
    <row r="732" spans="1:8" s="158" customFormat="1" ht="31.5" x14ac:dyDescent="0.25">
      <c r="A732" s="175" t="s">
        <v>96</v>
      </c>
      <c r="B732" s="70" t="s">
        <v>820</v>
      </c>
      <c r="C732" s="69" t="s">
        <v>54</v>
      </c>
      <c r="D732" s="4" t="s">
        <v>52</v>
      </c>
      <c r="E732" s="4" t="s">
        <v>20</v>
      </c>
      <c r="F732" s="8">
        <f>Ведомственная!G943</f>
        <v>883.9</v>
      </c>
      <c r="G732" s="8">
        <f>Ведомственная!H943</f>
        <v>441.9</v>
      </c>
      <c r="H732" s="8">
        <f>Ведомственная!I943</f>
        <v>883.9</v>
      </c>
    </row>
    <row r="733" spans="1:8" s="158" customFormat="1" ht="31.5" x14ac:dyDescent="0.25">
      <c r="A733" s="175" t="s">
        <v>96</v>
      </c>
      <c r="B733" s="70" t="s">
        <v>820</v>
      </c>
      <c r="C733" s="69" t="s">
        <v>54</v>
      </c>
      <c r="D733" s="4" t="s">
        <v>52</v>
      </c>
      <c r="E733" s="4" t="s">
        <v>23</v>
      </c>
      <c r="F733" s="8">
        <f>Ведомственная!G1037</f>
        <v>0</v>
      </c>
      <c r="G733" s="8">
        <f>Ведомственная!H1037</f>
        <v>442</v>
      </c>
      <c r="H733" s="8">
        <f>Ведомственная!I1037</f>
        <v>0</v>
      </c>
    </row>
    <row r="734" spans="1:8" s="158" customFormat="1" ht="63" x14ac:dyDescent="0.25">
      <c r="A734" s="175" t="s">
        <v>448</v>
      </c>
      <c r="B734" s="21" t="s">
        <v>821</v>
      </c>
      <c r="C734" s="69"/>
      <c r="D734" s="4"/>
      <c r="E734" s="4"/>
      <c r="F734" s="8">
        <f>F735</f>
        <v>563.5</v>
      </c>
      <c r="G734" s="8">
        <f t="shared" ref="G734:H734" si="318">G735</f>
        <v>563.5</v>
      </c>
      <c r="H734" s="8">
        <f t="shared" si="318"/>
        <v>563.5</v>
      </c>
    </row>
    <row r="735" spans="1:8" s="158" customFormat="1" ht="31.5" x14ac:dyDescent="0.25">
      <c r="A735" s="175" t="s">
        <v>96</v>
      </c>
      <c r="B735" s="70" t="s">
        <v>821</v>
      </c>
      <c r="C735" s="69" t="s">
        <v>54</v>
      </c>
      <c r="D735" s="4" t="s">
        <v>52</v>
      </c>
      <c r="E735" s="4" t="s">
        <v>20</v>
      </c>
      <c r="F735" s="8">
        <f>Ведомственная!G945</f>
        <v>563.5</v>
      </c>
      <c r="G735" s="8">
        <f>Ведомственная!H945</f>
        <v>563.5</v>
      </c>
      <c r="H735" s="8">
        <f>Ведомственная!I945</f>
        <v>563.5</v>
      </c>
    </row>
    <row r="736" spans="1:8" s="158" customFormat="1" ht="78.75" x14ac:dyDescent="0.25">
      <c r="A736" s="175" t="s">
        <v>882</v>
      </c>
      <c r="B736" s="156" t="s">
        <v>883</v>
      </c>
      <c r="C736" s="155"/>
      <c r="D736" s="4"/>
      <c r="E736" s="4"/>
      <c r="F736" s="8">
        <f>F737</f>
        <v>3427.2</v>
      </c>
      <c r="G736" s="8">
        <f t="shared" ref="G736:H736" si="319">G737</f>
        <v>3427.2</v>
      </c>
      <c r="H736" s="8">
        <f t="shared" si="319"/>
        <v>3427.2</v>
      </c>
    </row>
    <row r="737" spans="1:8" s="158" customFormat="1" x14ac:dyDescent="0.25">
      <c r="A737" s="175" t="s">
        <v>22</v>
      </c>
      <c r="B737" s="156" t="s">
        <v>883</v>
      </c>
      <c r="C737" s="155" t="s">
        <v>44</v>
      </c>
      <c r="D737" s="4" t="s">
        <v>17</v>
      </c>
      <c r="E737" s="4" t="s">
        <v>10</v>
      </c>
      <c r="F737" s="8">
        <f>Ведомственная!G1187</f>
        <v>3427.2</v>
      </c>
      <c r="G737" s="8">
        <f>Ведомственная!H1187</f>
        <v>3427.2</v>
      </c>
      <c r="H737" s="8">
        <f>Ведомственная!I1187</f>
        <v>3427.2</v>
      </c>
    </row>
    <row r="738" spans="1:8" s="158" customFormat="1" ht="63" x14ac:dyDescent="0.25">
      <c r="A738" s="176" t="s">
        <v>454</v>
      </c>
      <c r="B738" s="70" t="s">
        <v>822</v>
      </c>
      <c r="C738" s="69"/>
      <c r="D738" s="4"/>
      <c r="E738" s="4"/>
      <c r="F738" s="8">
        <f>F739</f>
        <v>725.5</v>
      </c>
      <c r="G738" s="8">
        <f t="shared" ref="G738:H738" si="320">G739</f>
        <v>725.5</v>
      </c>
      <c r="H738" s="8">
        <f t="shared" si="320"/>
        <v>725.5</v>
      </c>
    </row>
    <row r="739" spans="1:8" s="158" customFormat="1" ht="31.5" x14ac:dyDescent="0.25">
      <c r="A739" s="176" t="s">
        <v>96</v>
      </c>
      <c r="B739" s="70" t="s">
        <v>822</v>
      </c>
      <c r="C739" s="69" t="s">
        <v>54</v>
      </c>
      <c r="D739" s="4" t="s">
        <v>52</v>
      </c>
      <c r="E739" s="4" t="s">
        <v>20</v>
      </c>
      <c r="F739" s="8">
        <f>Ведомственная!G947</f>
        <v>725.5</v>
      </c>
      <c r="G739" s="8">
        <f>Ведомственная!H947</f>
        <v>725.5</v>
      </c>
      <c r="H739" s="8">
        <f>Ведомственная!I947</f>
        <v>725.5</v>
      </c>
    </row>
    <row r="740" spans="1:8" s="158" customFormat="1" ht="47.25" x14ac:dyDescent="0.25">
      <c r="A740" s="176" t="s">
        <v>864</v>
      </c>
      <c r="B740" s="19" t="s">
        <v>865</v>
      </c>
      <c r="C740" s="4"/>
      <c r="D740" s="4"/>
      <c r="E740" s="4"/>
      <c r="F740" s="8">
        <f>F741</f>
        <v>1212.7</v>
      </c>
      <c r="G740" s="8">
        <f t="shared" ref="G740:H740" si="321">G741</f>
        <v>1212.7</v>
      </c>
      <c r="H740" s="8">
        <f t="shared" si="321"/>
        <v>1212.7</v>
      </c>
    </row>
    <row r="741" spans="1:8" s="158" customFormat="1" ht="31.5" x14ac:dyDescent="0.25">
      <c r="A741" s="176" t="s">
        <v>491</v>
      </c>
      <c r="B741" s="4" t="s">
        <v>866</v>
      </c>
      <c r="C741" s="177"/>
      <c r="D741" s="4"/>
      <c r="E741" s="4"/>
      <c r="F741" s="8">
        <f>F742</f>
        <v>1212.7</v>
      </c>
      <c r="G741" s="8">
        <f t="shared" ref="G741:H741" si="322">G742</f>
        <v>1212.7</v>
      </c>
      <c r="H741" s="8">
        <f t="shared" si="322"/>
        <v>1212.7</v>
      </c>
    </row>
    <row r="742" spans="1:8" s="158" customFormat="1" x14ac:dyDescent="0.25">
      <c r="A742" s="176" t="s">
        <v>13</v>
      </c>
      <c r="B742" s="4" t="s">
        <v>866</v>
      </c>
      <c r="C742" s="177" t="s">
        <v>41</v>
      </c>
      <c r="D742" s="4" t="s">
        <v>52</v>
      </c>
      <c r="E742" s="4" t="s">
        <v>69</v>
      </c>
      <c r="F742" s="8">
        <f>Ведомственная!G1126</f>
        <v>1212.7</v>
      </c>
      <c r="G742" s="8">
        <f>Ведомственная!H1126</f>
        <v>1212.7</v>
      </c>
      <c r="H742" s="8">
        <f>Ведомственная!I1126</f>
        <v>1212.7</v>
      </c>
    </row>
    <row r="743" spans="1:8" s="158" customFormat="1" x14ac:dyDescent="0.25">
      <c r="A743" s="68" t="s">
        <v>174</v>
      </c>
      <c r="B743" s="21" t="s">
        <v>441</v>
      </c>
      <c r="C743" s="4"/>
      <c r="D743" s="4"/>
      <c r="E743" s="4"/>
      <c r="F743" s="8">
        <f>F744+F767+F774+F784+F794+F813</f>
        <v>1616712.3000000003</v>
      </c>
      <c r="G743" s="8">
        <f>G744+G767+G774+G784+G794+G813</f>
        <v>1646061.6</v>
      </c>
      <c r="H743" s="8">
        <f>H744+H767+H774+H784+H794+H813</f>
        <v>1645050.9999999998</v>
      </c>
    </row>
    <row r="744" spans="1:8" s="158" customFormat="1" ht="31.5" x14ac:dyDescent="0.25">
      <c r="A744" s="176" t="s">
        <v>647</v>
      </c>
      <c r="B744" s="21" t="s">
        <v>442</v>
      </c>
      <c r="C744" s="4"/>
      <c r="D744" s="4"/>
      <c r="E744" s="4"/>
      <c r="F744" s="8">
        <f>F745+F760+F762+F764</f>
        <v>1403176.0000000002</v>
      </c>
      <c r="G744" s="8">
        <f t="shared" ref="G744:H744" si="323">G745+G760+G762+G764</f>
        <v>1493363.5</v>
      </c>
      <c r="H744" s="8">
        <f t="shared" si="323"/>
        <v>1493397.8999999997</v>
      </c>
    </row>
    <row r="745" spans="1:8" s="158" customFormat="1" x14ac:dyDescent="0.25">
      <c r="A745" s="176" t="s">
        <v>262</v>
      </c>
      <c r="B745" s="21" t="s">
        <v>444</v>
      </c>
      <c r="C745" s="4"/>
      <c r="D745" s="4"/>
      <c r="E745" s="4"/>
      <c r="F745" s="8">
        <f>SUM(F746:F759)</f>
        <v>1357886.8000000003</v>
      </c>
      <c r="G745" s="8">
        <f t="shared" ref="G745:H745" si="324">SUM(G746:G759)</f>
        <v>1446800.5</v>
      </c>
      <c r="H745" s="8">
        <f t="shared" si="324"/>
        <v>1446733.7999999998</v>
      </c>
    </row>
    <row r="746" spans="1:8" s="158" customFormat="1" ht="33" customHeight="1" x14ac:dyDescent="0.25">
      <c r="A746" s="196" t="s">
        <v>24</v>
      </c>
      <c r="B746" s="21" t="s">
        <v>444</v>
      </c>
      <c r="C746" s="4" t="s">
        <v>35</v>
      </c>
      <c r="D746" s="4" t="s">
        <v>52</v>
      </c>
      <c r="E746" s="4" t="s">
        <v>20</v>
      </c>
      <c r="F746" s="8">
        <f>Ведомственная!G951</f>
        <v>18486.400000000001</v>
      </c>
      <c r="G746" s="8">
        <f>Ведомственная!H951</f>
        <v>18486.400000000001</v>
      </c>
      <c r="H746" s="8">
        <f>Ведомственная!I951</f>
        <v>18486.400000000001</v>
      </c>
    </row>
    <row r="747" spans="1:8" s="158" customFormat="1" ht="31.5" customHeight="1" x14ac:dyDescent="0.25">
      <c r="A747" s="203"/>
      <c r="B747" s="21" t="s">
        <v>444</v>
      </c>
      <c r="C747" s="4" t="s">
        <v>35</v>
      </c>
      <c r="D747" s="4" t="s">
        <v>52</v>
      </c>
      <c r="E747" s="4" t="s">
        <v>23</v>
      </c>
      <c r="F747" s="8">
        <f>Ведомственная!G1041</f>
        <v>130215.7</v>
      </c>
      <c r="G747" s="8">
        <f>Ведомственная!H1041</f>
        <v>129086</v>
      </c>
      <c r="H747" s="8">
        <f>Ведомственная!I1041</f>
        <v>129086.1</v>
      </c>
    </row>
    <row r="748" spans="1:8" s="158" customFormat="1" ht="31.5" customHeight="1" x14ac:dyDescent="0.25">
      <c r="A748" s="210"/>
      <c r="B748" s="21" t="s">
        <v>444</v>
      </c>
      <c r="C748" s="4" t="s">
        <v>35</v>
      </c>
      <c r="D748" s="4" t="s">
        <v>52</v>
      </c>
      <c r="E748" s="4" t="s">
        <v>69</v>
      </c>
      <c r="F748" s="8">
        <f>Ведомственная!G1130</f>
        <v>10277.5</v>
      </c>
      <c r="G748" s="8">
        <f>Ведомственная!H1130</f>
        <v>10277.5</v>
      </c>
      <c r="H748" s="8">
        <f>Ведомственная!I1130</f>
        <v>10277.5</v>
      </c>
    </row>
    <row r="749" spans="1:8" s="158" customFormat="1" x14ac:dyDescent="0.25">
      <c r="A749" s="196" t="s">
        <v>25</v>
      </c>
      <c r="B749" s="21" t="s">
        <v>444</v>
      </c>
      <c r="C749" s="4" t="s">
        <v>36</v>
      </c>
      <c r="D749" s="4" t="s">
        <v>52</v>
      </c>
      <c r="E749" s="4" t="s">
        <v>20</v>
      </c>
      <c r="F749" s="8">
        <f>Ведомственная!G952</f>
        <v>15049.4</v>
      </c>
      <c r="G749" s="8">
        <f>Ведомственная!H952</f>
        <v>17947.099999999999</v>
      </c>
      <c r="H749" s="8">
        <f>Ведомственная!I952</f>
        <v>17947.099999999999</v>
      </c>
    </row>
    <row r="750" spans="1:8" s="158" customFormat="1" x14ac:dyDescent="0.25">
      <c r="A750" s="205"/>
      <c r="B750" s="21" t="s">
        <v>444</v>
      </c>
      <c r="C750" s="4" t="s">
        <v>36</v>
      </c>
      <c r="D750" s="4" t="s">
        <v>52</v>
      </c>
      <c r="E750" s="4" t="s">
        <v>23</v>
      </c>
      <c r="F750" s="8">
        <f>Ведомственная!G1042</f>
        <v>95065</v>
      </c>
      <c r="G750" s="8">
        <f>Ведомственная!H1042</f>
        <v>107267.3</v>
      </c>
      <c r="H750" s="8">
        <f>Ведомственная!I1042</f>
        <v>107200.5</v>
      </c>
    </row>
    <row r="751" spans="1:8" s="158" customFormat="1" x14ac:dyDescent="0.25">
      <c r="A751" s="202"/>
      <c r="B751" s="21" t="s">
        <v>444</v>
      </c>
      <c r="C751" s="4" t="s">
        <v>36</v>
      </c>
      <c r="D751" s="4" t="s">
        <v>52</v>
      </c>
      <c r="E751" s="4" t="s">
        <v>69</v>
      </c>
      <c r="F751" s="8">
        <f>Ведомственная!G1131</f>
        <v>1158.3999999999999</v>
      </c>
      <c r="G751" s="8">
        <f>Ведомственная!H1131</f>
        <v>1331.3999999999996</v>
      </c>
      <c r="H751" s="8">
        <f>Ведомственная!I1131</f>
        <v>1331.3999999999996</v>
      </c>
    </row>
    <row r="752" spans="1:8" s="158" customFormat="1" x14ac:dyDescent="0.25">
      <c r="A752" s="175" t="s">
        <v>22</v>
      </c>
      <c r="B752" s="21" t="s">
        <v>444</v>
      </c>
      <c r="C752" s="4" t="s">
        <v>44</v>
      </c>
      <c r="D752" s="4" t="s">
        <v>17</v>
      </c>
      <c r="E752" s="4" t="s">
        <v>10</v>
      </c>
      <c r="F752" s="8">
        <f>Ведомственная!G1191</f>
        <v>99.2</v>
      </c>
      <c r="G752" s="8">
        <f>Ведомственная!H1191</f>
        <v>194.6</v>
      </c>
      <c r="H752" s="8">
        <f>Ведомственная!I1191</f>
        <v>194.6</v>
      </c>
    </row>
    <row r="753" spans="1:8" s="158" customFormat="1" x14ac:dyDescent="0.25">
      <c r="A753" s="196" t="s">
        <v>96</v>
      </c>
      <c r="B753" s="21" t="s">
        <v>444</v>
      </c>
      <c r="C753" s="4" t="s">
        <v>54</v>
      </c>
      <c r="D753" s="4" t="s">
        <v>52</v>
      </c>
      <c r="E753" s="4" t="s">
        <v>20</v>
      </c>
      <c r="F753" s="8">
        <f>Ведомственная!G953</f>
        <v>490604.5</v>
      </c>
      <c r="G753" s="8">
        <f>Ведомственная!H953</f>
        <v>539403.9</v>
      </c>
      <c r="H753" s="8">
        <f>Ведомственная!I953</f>
        <v>539403.9</v>
      </c>
    </row>
    <row r="754" spans="1:8" s="158" customFormat="1" x14ac:dyDescent="0.25">
      <c r="A754" s="205"/>
      <c r="B754" s="21" t="s">
        <v>444</v>
      </c>
      <c r="C754" s="4" t="s">
        <v>54</v>
      </c>
      <c r="D754" s="4" t="s">
        <v>52</v>
      </c>
      <c r="E754" s="4" t="s">
        <v>23</v>
      </c>
      <c r="F754" s="8">
        <f>Ведомственная!G1043</f>
        <v>441248.7</v>
      </c>
      <c r="G754" s="8">
        <f>Ведомственная!H1043</f>
        <v>465651.9</v>
      </c>
      <c r="H754" s="8">
        <f>Ведомственная!I1043</f>
        <v>465651.9</v>
      </c>
    </row>
    <row r="755" spans="1:8" s="158" customFormat="1" x14ac:dyDescent="0.25">
      <c r="A755" s="205"/>
      <c r="B755" s="21" t="s">
        <v>444</v>
      </c>
      <c r="C755" s="4" t="s">
        <v>54</v>
      </c>
      <c r="D755" s="4" t="s">
        <v>52</v>
      </c>
      <c r="E755" s="4" t="s">
        <v>27</v>
      </c>
      <c r="F755" s="8">
        <f>Ведомственная!G1073</f>
        <v>146884.79999999999</v>
      </c>
      <c r="G755" s="8">
        <f>Ведомственная!H1073</f>
        <v>148166.20000000001</v>
      </c>
      <c r="H755" s="8">
        <f>Ведомственная!I1073</f>
        <v>148166.20000000001</v>
      </c>
    </row>
    <row r="756" spans="1:8" s="158" customFormat="1" x14ac:dyDescent="0.25">
      <c r="A756" s="202"/>
      <c r="B756" s="21" t="s">
        <v>444</v>
      </c>
      <c r="C756" s="4" t="s">
        <v>54</v>
      </c>
      <c r="D756" s="4" t="s">
        <v>17</v>
      </c>
      <c r="E756" s="4" t="s">
        <v>10</v>
      </c>
      <c r="F756" s="8">
        <f>Ведомственная!G1192</f>
        <v>193.3</v>
      </c>
      <c r="G756" s="8">
        <f>Ведомственная!H1192</f>
        <v>390.4</v>
      </c>
      <c r="H756" s="8">
        <f>Ведомственная!I1192</f>
        <v>390.4</v>
      </c>
    </row>
    <row r="757" spans="1:8" s="158" customFormat="1" x14ac:dyDescent="0.25">
      <c r="A757" s="196" t="s">
        <v>13</v>
      </c>
      <c r="B757" s="21" t="s">
        <v>444</v>
      </c>
      <c r="C757" s="4" t="s">
        <v>41</v>
      </c>
      <c r="D757" s="4" t="s">
        <v>52</v>
      </c>
      <c r="E757" s="4" t="s">
        <v>20</v>
      </c>
      <c r="F757" s="8">
        <f>Ведомственная!G954</f>
        <v>466.6</v>
      </c>
      <c r="G757" s="8">
        <f>Ведомственная!H954</f>
        <v>466.6</v>
      </c>
      <c r="H757" s="8">
        <f>Ведомственная!I954</f>
        <v>466.6</v>
      </c>
    </row>
    <row r="758" spans="1:8" s="158" customFormat="1" x14ac:dyDescent="0.25">
      <c r="A758" s="205"/>
      <c r="B758" s="21" t="s">
        <v>444</v>
      </c>
      <c r="C758" s="4" t="s">
        <v>41</v>
      </c>
      <c r="D758" s="4" t="s">
        <v>52</v>
      </c>
      <c r="E758" s="4" t="s">
        <v>23</v>
      </c>
      <c r="F758" s="8">
        <f>Ведомственная!G1044</f>
        <v>8044.7</v>
      </c>
      <c r="G758" s="8">
        <f>Ведомственная!H1044</f>
        <v>8038.7</v>
      </c>
      <c r="H758" s="8">
        <f>Ведомственная!I1044</f>
        <v>8038.7</v>
      </c>
    </row>
    <row r="759" spans="1:8" s="158" customFormat="1" x14ac:dyDescent="0.25">
      <c r="A759" s="202"/>
      <c r="B759" s="21" t="s">
        <v>444</v>
      </c>
      <c r="C759" s="4" t="s">
        <v>41</v>
      </c>
      <c r="D759" s="4" t="s">
        <v>52</v>
      </c>
      <c r="E759" s="4" t="s">
        <v>27</v>
      </c>
      <c r="F759" s="8">
        <f>Ведомственная!G1132</f>
        <v>92.6</v>
      </c>
      <c r="G759" s="8">
        <f>Ведомственная!H1132</f>
        <v>92.5</v>
      </c>
      <c r="H759" s="8">
        <f>Ведомственная!I1132</f>
        <v>92.5</v>
      </c>
    </row>
    <row r="760" spans="1:8" s="158" customFormat="1" ht="63" x14ac:dyDescent="0.25">
      <c r="A760" s="175" t="s">
        <v>475</v>
      </c>
      <c r="B760" s="31" t="s">
        <v>476</v>
      </c>
      <c r="C760" s="155"/>
      <c r="D760" s="4"/>
      <c r="E760" s="4"/>
      <c r="F760" s="8">
        <f>F761</f>
        <v>37573.9</v>
      </c>
      <c r="G760" s="8">
        <f t="shared" ref="G760:H760" si="325">G761</f>
        <v>37573.9</v>
      </c>
      <c r="H760" s="8">
        <f t="shared" si="325"/>
        <v>37573.9</v>
      </c>
    </row>
    <row r="761" spans="1:8" s="158" customFormat="1" ht="31.5" x14ac:dyDescent="0.25">
      <c r="A761" s="175" t="s">
        <v>96</v>
      </c>
      <c r="B761" s="31" t="s">
        <v>476</v>
      </c>
      <c r="C761" s="155" t="s">
        <v>54</v>
      </c>
      <c r="D761" s="4" t="s">
        <v>52</v>
      </c>
      <c r="E761" s="4" t="s">
        <v>27</v>
      </c>
      <c r="F761" s="8">
        <f>Ведомственная!G1075</f>
        <v>37573.9</v>
      </c>
      <c r="G761" s="8">
        <f>Ведомственная!H1075</f>
        <v>37573.9</v>
      </c>
      <c r="H761" s="8">
        <f>Ведомственная!I1075</f>
        <v>37573.9</v>
      </c>
    </row>
    <row r="762" spans="1:8" s="158" customFormat="1" ht="31.5" x14ac:dyDescent="0.25">
      <c r="A762" s="164" t="s">
        <v>489</v>
      </c>
      <c r="B762" s="155" t="s">
        <v>867</v>
      </c>
      <c r="C762" s="157"/>
      <c r="D762" s="4"/>
      <c r="E762" s="4"/>
      <c r="F762" s="8">
        <f>F763</f>
        <v>4877.3</v>
      </c>
      <c r="G762" s="8">
        <f t="shared" ref="G762:H762" si="326">G763</f>
        <v>4877.3</v>
      </c>
      <c r="H762" s="8">
        <f t="shared" si="326"/>
        <v>4877.3</v>
      </c>
    </row>
    <row r="763" spans="1:8" s="158" customFormat="1" ht="31.5" x14ac:dyDescent="0.25">
      <c r="A763" s="175" t="s">
        <v>25</v>
      </c>
      <c r="B763" s="155" t="s">
        <v>867</v>
      </c>
      <c r="C763" s="157" t="s">
        <v>36</v>
      </c>
      <c r="D763" s="4" t="s">
        <v>52</v>
      </c>
      <c r="E763" s="4" t="s">
        <v>69</v>
      </c>
      <c r="F763" s="8">
        <f>Ведомственная!G1134</f>
        <v>4877.3</v>
      </c>
      <c r="G763" s="8">
        <f>Ведомственная!H1134</f>
        <v>4877.3</v>
      </c>
      <c r="H763" s="8">
        <f>Ведомственная!I1134</f>
        <v>4877.3</v>
      </c>
    </row>
    <row r="764" spans="1:8" s="158" customFormat="1" ht="94.5" x14ac:dyDescent="0.25">
      <c r="A764" s="175" t="s">
        <v>477</v>
      </c>
      <c r="B764" s="31" t="s">
        <v>478</v>
      </c>
      <c r="C764" s="155"/>
      <c r="D764" s="4"/>
      <c r="E764" s="4"/>
      <c r="F764" s="8">
        <f>SUM(F765:F766)</f>
        <v>2838</v>
      </c>
      <c r="G764" s="8">
        <f t="shared" ref="G764:H764" si="327">SUM(G765:G766)</f>
        <v>4111.8</v>
      </c>
      <c r="H764" s="8">
        <f t="shared" si="327"/>
        <v>4212.8999999999996</v>
      </c>
    </row>
    <row r="765" spans="1:8" s="158" customFormat="1" ht="31.5" x14ac:dyDescent="0.25">
      <c r="A765" s="175" t="s">
        <v>96</v>
      </c>
      <c r="B765" s="31" t="s">
        <v>478</v>
      </c>
      <c r="C765" s="155" t="s">
        <v>54</v>
      </c>
      <c r="D765" s="4" t="s">
        <v>52</v>
      </c>
      <c r="E765" s="4" t="s">
        <v>27</v>
      </c>
      <c r="F765" s="8">
        <f>Ведомственная!G1077</f>
        <v>1948</v>
      </c>
      <c r="G765" s="8">
        <f>Ведомственная!H1077</f>
        <v>2041.8</v>
      </c>
      <c r="H765" s="8">
        <f>Ведомственная!I1077</f>
        <v>2142.9</v>
      </c>
    </row>
    <row r="766" spans="1:8" s="158" customFormat="1" x14ac:dyDescent="0.25">
      <c r="A766" s="176" t="s">
        <v>13</v>
      </c>
      <c r="B766" s="31" t="s">
        <v>478</v>
      </c>
      <c r="C766" s="155" t="s">
        <v>54</v>
      </c>
      <c r="D766" s="4" t="s">
        <v>67</v>
      </c>
      <c r="E766" s="4" t="s">
        <v>20</v>
      </c>
      <c r="F766" s="8">
        <f>Ведомственная!G852</f>
        <v>890</v>
      </c>
      <c r="G766" s="8">
        <f>Ведомственная!H852</f>
        <v>2070</v>
      </c>
      <c r="H766" s="8">
        <f>Ведомственная!I852</f>
        <v>2070</v>
      </c>
    </row>
    <row r="767" spans="1:8" s="158" customFormat="1" ht="31.5" x14ac:dyDescent="0.25">
      <c r="A767" s="175" t="s">
        <v>445</v>
      </c>
      <c r="B767" s="21" t="s">
        <v>446</v>
      </c>
      <c r="C767" s="4"/>
      <c r="D767" s="4"/>
      <c r="E767" s="4"/>
      <c r="F767" s="8">
        <f>F768</f>
        <v>34347.799999999996</v>
      </c>
      <c r="G767" s="8">
        <f t="shared" ref="G767:H767" si="328">G768</f>
        <v>12510</v>
      </c>
      <c r="H767" s="8">
        <f t="shared" si="328"/>
        <v>10</v>
      </c>
    </row>
    <row r="768" spans="1:8" s="158" customFormat="1" x14ac:dyDescent="0.25">
      <c r="A768" s="175" t="s">
        <v>21</v>
      </c>
      <c r="B768" s="21" t="s">
        <v>447</v>
      </c>
      <c r="C768" s="4"/>
      <c r="D768" s="4"/>
      <c r="E768" s="4"/>
      <c r="F768" s="8">
        <f>SUM(F769:F773)</f>
        <v>34347.799999999996</v>
      </c>
      <c r="G768" s="8">
        <f t="shared" ref="G768:H768" si="329">SUM(G769:G773)</f>
        <v>12510</v>
      </c>
      <c r="H768" s="8">
        <f t="shared" si="329"/>
        <v>10</v>
      </c>
    </row>
    <row r="769" spans="1:8" s="158" customFormat="1" x14ac:dyDescent="0.25">
      <c r="A769" s="204" t="s">
        <v>25</v>
      </c>
      <c r="B769" s="21" t="s">
        <v>447</v>
      </c>
      <c r="C769" s="4" t="s">
        <v>36</v>
      </c>
      <c r="D769" s="4" t="s">
        <v>52</v>
      </c>
      <c r="E769" s="4" t="s">
        <v>20</v>
      </c>
      <c r="F769" s="8">
        <f>Ведомственная!G957</f>
        <v>165</v>
      </c>
      <c r="G769" s="8">
        <f>Ведомственная!H957</f>
        <v>0</v>
      </c>
      <c r="H769" s="8">
        <f>Ведомственная!I957</f>
        <v>0</v>
      </c>
    </row>
    <row r="770" spans="1:8" s="158" customFormat="1" x14ac:dyDescent="0.25">
      <c r="A770" s="205"/>
      <c r="B770" s="21" t="s">
        <v>447</v>
      </c>
      <c r="C770" s="4" t="s">
        <v>36</v>
      </c>
      <c r="D770" s="4" t="s">
        <v>52</v>
      </c>
      <c r="E770" s="4" t="s">
        <v>23</v>
      </c>
      <c r="F770" s="8">
        <f>Ведомственная!G1047</f>
        <v>1873.7</v>
      </c>
      <c r="G770" s="8">
        <f>Ведомственная!H1047</f>
        <v>12500</v>
      </c>
      <c r="H770" s="8">
        <f>Ведомственная!I1047</f>
        <v>0</v>
      </c>
    </row>
    <row r="771" spans="1:8" s="158" customFormat="1" x14ac:dyDescent="0.25">
      <c r="A771" s="202"/>
      <c r="B771" s="21" t="s">
        <v>447</v>
      </c>
      <c r="C771" s="4" t="s">
        <v>36</v>
      </c>
      <c r="D771" s="4" t="s">
        <v>52</v>
      </c>
      <c r="E771" s="4" t="s">
        <v>69</v>
      </c>
      <c r="F771" s="8">
        <f>Ведомственная!G1137</f>
        <v>10</v>
      </c>
      <c r="G771" s="8">
        <f>Ведомственная!H1137</f>
        <v>10</v>
      </c>
      <c r="H771" s="8">
        <f>Ведомственная!I1137</f>
        <v>10</v>
      </c>
    </row>
    <row r="772" spans="1:8" s="158" customFormat="1" x14ac:dyDescent="0.25">
      <c r="A772" s="204" t="s">
        <v>96</v>
      </c>
      <c r="B772" s="21" t="s">
        <v>447</v>
      </c>
      <c r="C772" s="4" t="s">
        <v>54</v>
      </c>
      <c r="D772" s="4" t="s">
        <v>52</v>
      </c>
      <c r="E772" s="4" t="s">
        <v>20</v>
      </c>
      <c r="F772" s="8">
        <f>Ведомственная!G958</f>
        <v>626.5</v>
      </c>
      <c r="G772" s="8">
        <f>Ведомственная!H958</f>
        <v>0</v>
      </c>
      <c r="H772" s="8">
        <f>Ведомственная!I958</f>
        <v>0</v>
      </c>
    </row>
    <row r="773" spans="1:8" s="158" customFormat="1" x14ac:dyDescent="0.25">
      <c r="A773" s="202"/>
      <c r="B773" s="21" t="s">
        <v>447</v>
      </c>
      <c r="C773" s="4" t="s">
        <v>54</v>
      </c>
      <c r="D773" s="4" t="s">
        <v>52</v>
      </c>
      <c r="E773" s="4" t="s">
        <v>23</v>
      </c>
      <c r="F773" s="8">
        <f>Ведомственная!G1048</f>
        <v>31672.6</v>
      </c>
      <c r="G773" s="8">
        <f>Ведомственная!H1048</f>
        <v>0</v>
      </c>
      <c r="H773" s="8">
        <f>Ведомственная!I1048</f>
        <v>0</v>
      </c>
    </row>
    <row r="774" spans="1:8" s="158" customFormat="1" ht="31.5" x14ac:dyDescent="0.25">
      <c r="A774" s="175" t="s">
        <v>468</v>
      </c>
      <c r="B774" s="21" t="s">
        <v>496</v>
      </c>
      <c r="C774" s="4"/>
      <c r="D774" s="4"/>
      <c r="E774" s="4"/>
      <c r="F774" s="8">
        <f>F775+F782</f>
        <v>6335</v>
      </c>
      <c r="G774" s="8">
        <f t="shared" ref="G774:H774" si="330">G775+G782</f>
        <v>7670</v>
      </c>
      <c r="H774" s="8">
        <f t="shared" si="330"/>
        <v>7670</v>
      </c>
    </row>
    <row r="775" spans="1:8" s="158" customFormat="1" x14ac:dyDescent="0.25">
      <c r="A775" s="175" t="s">
        <v>21</v>
      </c>
      <c r="B775" s="21" t="s">
        <v>826</v>
      </c>
      <c r="C775" s="4"/>
      <c r="D775" s="4"/>
      <c r="E775" s="4"/>
      <c r="F775" s="8">
        <f>SUM(F776:F781)</f>
        <v>1335</v>
      </c>
      <c r="G775" s="8">
        <f t="shared" ref="G775:H775" si="331">SUM(G776:G781)</f>
        <v>2670</v>
      </c>
      <c r="H775" s="8">
        <f t="shared" si="331"/>
        <v>2670</v>
      </c>
    </row>
    <row r="776" spans="1:8" s="158" customFormat="1" x14ac:dyDescent="0.25">
      <c r="A776" s="204" t="s">
        <v>25</v>
      </c>
      <c r="B776" s="21" t="s">
        <v>826</v>
      </c>
      <c r="C776" s="4" t="s">
        <v>36</v>
      </c>
      <c r="D776" s="4" t="s">
        <v>52</v>
      </c>
      <c r="E776" s="4" t="s">
        <v>23</v>
      </c>
      <c r="F776" s="8">
        <f>Ведомственная!G1051</f>
        <v>120</v>
      </c>
      <c r="G776" s="8">
        <f>Ведомственная!H1051</f>
        <v>0</v>
      </c>
      <c r="H776" s="8">
        <f>Ведомственная!I1051</f>
        <v>0</v>
      </c>
    </row>
    <row r="777" spans="1:8" s="158" customFormat="1" x14ac:dyDescent="0.25">
      <c r="A777" s="202"/>
      <c r="B777" s="21" t="s">
        <v>826</v>
      </c>
      <c r="C777" s="4" t="s">
        <v>36</v>
      </c>
      <c r="D777" s="4" t="s">
        <v>52</v>
      </c>
      <c r="E777" s="4" t="s">
        <v>69</v>
      </c>
      <c r="F777" s="8">
        <f>Ведомственная!G1140</f>
        <v>480</v>
      </c>
      <c r="G777" s="8">
        <f>Ведомственная!H1140</f>
        <v>2490</v>
      </c>
      <c r="H777" s="8">
        <f>Ведомственная!I1140</f>
        <v>2490</v>
      </c>
    </row>
    <row r="778" spans="1:8" s="158" customFormat="1" x14ac:dyDescent="0.25">
      <c r="A778" s="175" t="s">
        <v>22</v>
      </c>
      <c r="B778" s="21" t="s">
        <v>826</v>
      </c>
      <c r="C778" s="4" t="s">
        <v>44</v>
      </c>
      <c r="D778" s="4" t="s">
        <v>52</v>
      </c>
      <c r="E778" s="4" t="s">
        <v>69</v>
      </c>
      <c r="F778" s="8">
        <f>Ведомственная!G1141</f>
        <v>180</v>
      </c>
      <c r="G778" s="8">
        <f>Ведомственная!H1141</f>
        <v>180</v>
      </c>
      <c r="H778" s="8">
        <f>Ведомственная!I1141</f>
        <v>180</v>
      </c>
    </row>
    <row r="779" spans="1:8" s="158" customFormat="1" x14ac:dyDescent="0.25">
      <c r="A779" s="204" t="s">
        <v>96</v>
      </c>
      <c r="B779" s="21" t="s">
        <v>826</v>
      </c>
      <c r="C779" s="4" t="s">
        <v>54</v>
      </c>
      <c r="D779" s="4" t="s">
        <v>52</v>
      </c>
      <c r="E779" s="4" t="s">
        <v>20</v>
      </c>
      <c r="F779" s="8">
        <f>Ведомственная!G961</f>
        <v>30</v>
      </c>
      <c r="G779" s="8">
        <f>Ведомственная!H961</f>
        <v>0</v>
      </c>
      <c r="H779" s="8">
        <f>Ведомственная!I961</f>
        <v>0</v>
      </c>
    </row>
    <row r="780" spans="1:8" s="158" customFormat="1" x14ac:dyDescent="0.25">
      <c r="A780" s="205"/>
      <c r="B780" s="21" t="s">
        <v>826</v>
      </c>
      <c r="C780" s="4" t="s">
        <v>54</v>
      </c>
      <c r="D780" s="4" t="s">
        <v>52</v>
      </c>
      <c r="E780" s="4" t="s">
        <v>23</v>
      </c>
      <c r="F780" s="8">
        <f>Ведомственная!G1052</f>
        <v>25</v>
      </c>
      <c r="G780" s="8">
        <f>Ведомственная!H1052</f>
        <v>0</v>
      </c>
      <c r="H780" s="8">
        <f>Ведомственная!I1052</f>
        <v>0</v>
      </c>
    </row>
    <row r="781" spans="1:8" s="158" customFormat="1" x14ac:dyDescent="0.25">
      <c r="A781" s="202"/>
      <c r="B781" s="21" t="s">
        <v>826</v>
      </c>
      <c r="C781" s="4" t="s">
        <v>54</v>
      </c>
      <c r="D781" s="4" t="s">
        <v>52</v>
      </c>
      <c r="E781" s="4" t="s">
        <v>27</v>
      </c>
      <c r="F781" s="8">
        <f>Ведомственная!G1080</f>
        <v>500</v>
      </c>
      <c r="G781" s="8">
        <f>Ведомственная!H1080</f>
        <v>0</v>
      </c>
      <c r="H781" s="8">
        <f>Ведомственная!I1080</f>
        <v>0</v>
      </c>
    </row>
    <row r="782" spans="1:8" s="158" customFormat="1" ht="47.25" x14ac:dyDescent="0.25">
      <c r="A782" s="14" t="s">
        <v>494</v>
      </c>
      <c r="B782" s="19" t="s">
        <v>495</v>
      </c>
      <c r="C782" s="4"/>
      <c r="D782" s="4"/>
      <c r="E782" s="4"/>
      <c r="F782" s="8">
        <f>F783</f>
        <v>5000</v>
      </c>
      <c r="G782" s="8">
        <f t="shared" ref="G782:H782" si="332">G783</f>
        <v>5000</v>
      </c>
      <c r="H782" s="8">
        <f t="shared" si="332"/>
        <v>5000</v>
      </c>
    </row>
    <row r="783" spans="1:8" s="158" customFormat="1" x14ac:dyDescent="0.25">
      <c r="A783" s="176" t="s">
        <v>22</v>
      </c>
      <c r="B783" s="19" t="s">
        <v>495</v>
      </c>
      <c r="C783" s="4" t="s">
        <v>44</v>
      </c>
      <c r="D783" s="4" t="s">
        <v>17</v>
      </c>
      <c r="E783" s="4" t="s">
        <v>27</v>
      </c>
      <c r="F783" s="8">
        <f>Ведомственная!G1172</f>
        <v>5000</v>
      </c>
      <c r="G783" s="8">
        <f>Ведомственная!H1172</f>
        <v>5000</v>
      </c>
      <c r="H783" s="8">
        <f>Ведомственная!I1172</f>
        <v>5000</v>
      </c>
    </row>
    <row r="784" spans="1:8" s="158" customFormat="1" ht="63" x14ac:dyDescent="0.25">
      <c r="A784" s="175" t="s">
        <v>855</v>
      </c>
      <c r="B784" s="156" t="s">
        <v>469</v>
      </c>
      <c r="C784" s="155"/>
      <c r="D784" s="4"/>
      <c r="E784" s="4"/>
      <c r="F784" s="8">
        <f>F785+F790</f>
        <v>8186.9999999999991</v>
      </c>
      <c r="G784" s="8">
        <f>G785+G790</f>
        <v>11625.8</v>
      </c>
      <c r="H784" s="8">
        <f>H785+H790</f>
        <v>11625.8</v>
      </c>
    </row>
    <row r="785" spans="1:10" s="158" customFormat="1" x14ac:dyDescent="0.25">
      <c r="A785" s="175" t="s">
        <v>21</v>
      </c>
      <c r="B785" s="156" t="s">
        <v>470</v>
      </c>
      <c r="C785" s="155"/>
      <c r="D785" s="4"/>
      <c r="E785" s="4"/>
      <c r="F785" s="8">
        <f>SUM(F786:F789)</f>
        <v>1911.2</v>
      </c>
      <c r="G785" s="8">
        <f t="shared" ref="G785:H785" si="333">SUM(G786:G789)</f>
        <v>5350</v>
      </c>
      <c r="H785" s="8">
        <f t="shared" si="333"/>
        <v>5350</v>
      </c>
    </row>
    <row r="786" spans="1:10" s="158" customFormat="1" x14ac:dyDescent="0.25">
      <c r="A786" s="204" t="s">
        <v>25</v>
      </c>
      <c r="B786" s="155" t="s">
        <v>470</v>
      </c>
      <c r="C786" s="155" t="s">
        <v>36</v>
      </c>
      <c r="D786" s="4" t="s">
        <v>52</v>
      </c>
      <c r="E786" s="4" t="s">
        <v>52</v>
      </c>
      <c r="F786" s="8">
        <f>Ведомственная!G1101</f>
        <v>500</v>
      </c>
      <c r="G786" s="8">
        <f>Ведомственная!H1101</f>
        <v>2000</v>
      </c>
      <c r="H786" s="8">
        <f>Ведомственная!I1101</f>
        <v>2000</v>
      </c>
    </row>
    <row r="787" spans="1:10" s="158" customFormat="1" x14ac:dyDescent="0.25">
      <c r="A787" s="202"/>
      <c r="B787" s="155" t="s">
        <v>470</v>
      </c>
      <c r="C787" s="155" t="s">
        <v>36</v>
      </c>
      <c r="D787" s="4" t="s">
        <v>52</v>
      </c>
      <c r="E787" s="4" t="s">
        <v>69</v>
      </c>
      <c r="F787" s="8">
        <f>Ведомственная!G1144</f>
        <v>901.2</v>
      </c>
      <c r="G787" s="8">
        <f>Ведомственная!H1144</f>
        <v>2350</v>
      </c>
      <c r="H787" s="8">
        <f>Ведомственная!I1144</f>
        <v>2350</v>
      </c>
    </row>
    <row r="788" spans="1:10" s="192" customFormat="1" x14ac:dyDescent="0.25">
      <c r="A788" s="204" t="s">
        <v>96</v>
      </c>
      <c r="B788" s="156" t="s">
        <v>470</v>
      </c>
      <c r="C788" s="155" t="s">
        <v>54</v>
      </c>
      <c r="D788" s="4" t="s">
        <v>52</v>
      </c>
      <c r="E788" s="4" t="s">
        <v>23</v>
      </c>
      <c r="F788" s="8">
        <f>Ведомственная!G1055</f>
        <v>10</v>
      </c>
      <c r="G788" s="8">
        <f>Ведомственная!H1055</f>
        <v>0</v>
      </c>
      <c r="H788" s="8">
        <f>Ведомственная!I1055</f>
        <v>0</v>
      </c>
    </row>
    <row r="789" spans="1:10" s="158" customFormat="1" x14ac:dyDescent="0.25">
      <c r="A789" s="198"/>
      <c r="B789" s="156" t="s">
        <v>470</v>
      </c>
      <c r="C789" s="155" t="s">
        <v>54</v>
      </c>
      <c r="D789" s="4" t="s">
        <v>52</v>
      </c>
      <c r="E789" s="4" t="s">
        <v>27</v>
      </c>
      <c r="F789" s="8">
        <f>Ведомственная!G1083</f>
        <v>500</v>
      </c>
      <c r="G789" s="8">
        <f>Ведомственная!H1083</f>
        <v>1000</v>
      </c>
      <c r="H789" s="8">
        <f>Ведомственная!I1083</f>
        <v>1000</v>
      </c>
    </row>
    <row r="790" spans="1:10" s="158" customFormat="1" ht="31.5" x14ac:dyDescent="0.25">
      <c r="A790" s="175" t="s">
        <v>487</v>
      </c>
      <c r="B790" s="155" t="s">
        <v>859</v>
      </c>
      <c r="C790" s="155"/>
      <c r="D790" s="4"/>
      <c r="E790" s="4"/>
      <c r="F790" s="8">
        <f>SUM(F791:F793)</f>
        <v>6275.7999999999993</v>
      </c>
      <c r="G790" s="8">
        <f>SUM(G791:G793)</f>
        <v>6275.8</v>
      </c>
      <c r="H790" s="8">
        <f>SUM(H791:H793)</f>
        <v>6275.8</v>
      </c>
      <c r="I790" s="183"/>
      <c r="J790" s="183"/>
    </row>
    <row r="791" spans="1:10" s="158" customFormat="1" ht="63" x14ac:dyDescent="0.25">
      <c r="A791" s="160" t="s">
        <v>24</v>
      </c>
      <c r="B791" s="155" t="s">
        <v>859</v>
      </c>
      <c r="C791" s="155" t="s">
        <v>35</v>
      </c>
      <c r="D791" s="4" t="s">
        <v>52</v>
      </c>
      <c r="E791" s="4" t="s">
        <v>52</v>
      </c>
      <c r="F791" s="8">
        <f>Ведомственная!G1103</f>
        <v>5128.3999999999996</v>
      </c>
      <c r="G791" s="8">
        <f>Ведомственная!H1103</f>
        <v>5128.3999999999996</v>
      </c>
      <c r="H791" s="8">
        <f>Ведомственная!I1103</f>
        <v>5128.3999999999996</v>
      </c>
      <c r="I791" s="183"/>
      <c r="J791" s="183"/>
    </row>
    <row r="792" spans="1:10" s="158" customFormat="1" ht="31.5" x14ac:dyDescent="0.25">
      <c r="A792" s="175" t="s">
        <v>25</v>
      </c>
      <c r="B792" s="155" t="s">
        <v>859</v>
      </c>
      <c r="C792" s="155" t="s">
        <v>36</v>
      </c>
      <c r="D792" s="4" t="s">
        <v>52</v>
      </c>
      <c r="E792" s="4" t="s">
        <v>52</v>
      </c>
      <c r="F792" s="8">
        <f>Ведомственная!G1104</f>
        <v>1147.4000000000001</v>
      </c>
      <c r="G792" s="8">
        <f>Ведомственная!H1104</f>
        <v>1147.4000000000005</v>
      </c>
      <c r="H792" s="8">
        <f>Ведомственная!I1104</f>
        <v>1147.4000000000005</v>
      </c>
    </row>
    <row r="793" spans="1:10" s="158" customFormat="1" ht="31.5" x14ac:dyDescent="0.25">
      <c r="A793" s="175" t="s">
        <v>96</v>
      </c>
      <c r="B793" s="155" t="s">
        <v>859</v>
      </c>
      <c r="C793" s="155" t="s">
        <v>54</v>
      </c>
      <c r="D793" s="4" t="s">
        <v>52</v>
      </c>
      <c r="E793" s="4" t="s">
        <v>52</v>
      </c>
      <c r="F793" s="8">
        <f>Ведомственная!G1105</f>
        <v>0</v>
      </c>
      <c r="G793" s="8">
        <f>Ведомственная!H1105</f>
        <v>0</v>
      </c>
      <c r="H793" s="8">
        <f>Ведомственная!I1105</f>
        <v>0</v>
      </c>
    </row>
    <row r="794" spans="1:10" s="158" customFormat="1" ht="47.25" x14ac:dyDescent="0.25">
      <c r="A794" s="175" t="s">
        <v>869</v>
      </c>
      <c r="B794" s="155" t="s">
        <v>486</v>
      </c>
      <c r="C794" s="157"/>
      <c r="D794" s="4"/>
      <c r="E794" s="4"/>
      <c r="F794" s="8">
        <f>F795+F802+F805+F808+F810+F800</f>
        <v>106238.59999999999</v>
      </c>
      <c r="G794" s="8">
        <f t="shared" ref="G794:H794" si="334">G795+G802+G805+G808+G810+G800</f>
        <v>98509.1</v>
      </c>
      <c r="H794" s="8">
        <f t="shared" si="334"/>
        <v>98575.8</v>
      </c>
    </row>
    <row r="795" spans="1:10" s="158" customFormat="1" x14ac:dyDescent="0.25">
      <c r="A795" s="175" t="s">
        <v>262</v>
      </c>
      <c r="B795" s="31" t="s">
        <v>870</v>
      </c>
      <c r="C795" s="155"/>
      <c r="D795" s="4"/>
      <c r="E795" s="4"/>
      <c r="F795" s="8">
        <f>SUM(F796:F799)</f>
        <v>69840.2</v>
      </c>
      <c r="G795" s="8">
        <f t="shared" ref="G795:H795" si="335">SUM(G796:G799)</f>
        <v>70256</v>
      </c>
      <c r="H795" s="8">
        <f t="shared" si="335"/>
        <v>70322.7</v>
      </c>
    </row>
    <row r="796" spans="1:10" s="158" customFormat="1" ht="63" x14ac:dyDescent="0.25">
      <c r="A796" s="160" t="s">
        <v>24</v>
      </c>
      <c r="B796" s="31" t="s">
        <v>870</v>
      </c>
      <c r="C796" s="155" t="s">
        <v>35</v>
      </c>
      <c r="D796" s="4" t="s">
        <v>52</v>
      </c>
      <c r="E796" s="4" t="s">
        <v>69</v>
      </c>
      <c r="F796" s="8">
        <f>Ведомственная!G1147</f>
        <v>59479.1</v>
      </c>
      <c r="G796" s="8">
        <f>Ведомственная!H1147</f>
        <v>59479.1</v>
      </c>
      <c r="H796" s="8">
        <f>Ведомственная!I1147</f>
        <v>59479.1</v>
      </c>
    </row>
    <row r="797" spans="1:10" s="158" customFormat="1" ht="63" x14ac:dyDescent="0.25">
      <c r="A797" s="160" t="s">
        <v>24</v>
      </c>
      <c r="B797" s="31" t="s">
        <v>870</v>
      </c>
      <c r="C797" s="155" t="s">
        <v>35</v>
      </c>
      <c r="D797" s="4" t="s">
        <v>67</v>
      </c>
      <c r="E797" s="4" t="s">
        <v>66</v>
      </c>
      <c r="F797" s="8">
        <f>SUM(Ведомственная!G1199)</f>
        <v>3869</v>
      </c>
      <c r="G797" s="8">
        <f>SUM(Ведомственная!H1199)</f>
        <v>3869</v>
      </c>
      <c r="H797" s="8">
        <f>SUM(Ведомственная!I1199)</f>
        <v>3869</v>
      </c>
    </row>
    <row r="798" spans="1:10" s="158" customFormat="1" ht="31.5" x14ac:dyDescent="0.25">
      <c r="A798" s="175" t="s">
        <v>25</v>
      </c>
      <c r="B798" s="31" t="s">
        <v>870</v>
      </c>
      <c r="C798" s="155" t="s">
        <v>36</v>
      </c>
      <c r="D798" s="4" t="s">
        <v>52</v>
      </c>
      <c r="E798" s="4" t="s">
        <v>69</v>
      </c>
      <c r="F798" s="8">
        <f>Ведомственная!G1148</f>
        <v>6328.9000000000005</v>
      </c>
      <c r="G798" s="8">
        <f>Ведомственная!H1148</f>
        <v>6744.7</v>
      </c>
      <c r="H798" s="8">
        <f>Ведомственная!I1148</f>
        <v>6811.4</v>
      </c>
    </row>
    <row r="799" spans="1:10" s="158" customFormat="1" x14ac:dyDescent="0.25">
      <c r="A799" s="175" t="s">
        <v>13</v>
      </c>
      <c r="B799" s="31" t="s">
        <v>870</v>
      </c>
      <c r="C799" s="155" t="s">
        <v>41</v>
      </c>
      <c r="D799" s="4" t="s">
        <v>52</v>
      </c>
      <c r="E799" s="4" t="s">
        <v>69</v>
      </c>
      <c r="F799" s="8">
        <f>Ведомственная!G1149</f>
        <v>163.19999999999999</v>
      </c>
      <c r="G799" s="8">
        <f>Ведомственная!H1149</f>
        <v>163.19999999999999</v>
      </c>
      <c r="H799" s="8">
        <f>Ведомственная!I1149</f>
        <v>163.19999999999999</v>
      </c>
    </row>
    <row r="800" spans="1:10" s="158" customFormat="1" x14ac:dyDescent="0.25">
      <c r="A800" s="175" t="s">
        <v>21</v>
      </c>
      <c r="B800" s="155" t="s">
        <v>871</v>
      </c>
      <c r="C800" s="155"/>
      <c r="D800" s="4"/>
      <c r="E800" s="4"/>
      <c r="F800" s="8">
        <f>F801</f>
        <v>240</v>
      </c>
      <c r="G800" s="8">
        <f t="shared" ref="G800:H800" si="336">G801</f>
        <v>0</v>
      </c>
      <c r="H800" s="8">
        <f t="shared" si="336"/>
        <v>0</v>
      </c>
    </row>
    <row r="801" spans="1:8" s="158" customFormat="1" ht="31.5" x14ac:dyDescent="0.25">
      <c r="A801" s="175" t="s">
        <v>25</v>
      </c>
      <c r="B801" s="155" t="s">
        <v>871</v>
      </c>
      <c r="C801" s="155" t="s">
        <v>36</v>
      </c>
      <c r="D801" s="4" t="s">
        <v>52</v>
      </c>
      <c r="E801" s="4" t="s">
        <v>69</v>
      </c>
      <c r="F801" s="8">
        <f>Ведомственная!G1151</f>
        <v>240</v>
      </c>
      <c r="G801" s="8">
        <f>Ведомственная!H1151</f>
        <v>0</v>
      </c>
      <c r="H801" s="8">
        <f>Ведомственная!I1151</f>
        <v>0</v>
      </c>
    </row>
    <row r="802" spans="1:8" s="158" customFormat="1" x14ac:dyDescent="0.25">
      <c r="A802" s="163" t="s">
        <v>30</v>
      </c>
      <c r="B802" s="165" t="s">
        <v>872</v>
      </c>
      <c r="C802" s="162"/>
      <c r="D802" s="4"/>
      <c r="E802" s="4"/>
      <c r="F802" s="8">
        <f>F803+F804</f>
        <v>33501.699999999997</v>
      </c>
      <c r="G802" s="8">
        <f t="shared" ref="G802:H802" si="337">G803+G804</f>
        <v>25432.699999999997</v>
      </c>
      <c r="H802" s="8">
        <f t="shared" si="337"/>
        <v>25432.699999999997</v>
      </c>
    </row>
    <row r="803" spans="1:8" s="158" customFormat="1" ht="63" x14ac:dyDescent="0.25">
      <c r="A803" s="163" t="s">
        <v>24</v>
      </c>
      <c r="B803" s="165" t="s">
        <v>872</v>
      </c>
      <c r="C803" s="162" t="s">
        <v>35</v>
      </c>
      <c r="D803" s="4" t="s">
        <v>52</v>
      </c>
      <c r="E803" s="4" t="s">
        <v>69</v>
      </c>
      <c r="F803" s="8">
        <f>Ведомственная!G1153</f>
        <v>33500.699999999997</v>
      </c>
      <c r="G803" s="8">
        <f>Ведомственная!H1153</f>
        <v>25431.699999999997</v>
      </c>
      <c r="H803" s="8">
        <f>Ведомственная!I1153</f>
        <v>25431.699999999997</v>
      </c>
    </row>
    <row r="804" spans="1:8" s="158" customFormat="1" ht="31.5" x14ac:dyDescent="0.25">
      <c r="A804" s="163" t="s">
        <v>25</v>
      </c>
      <c r="B804" s="165" t="s">
        <v>872</v>
      </c>
      <c r="C804" s="162" t="s">
        <v>36</v>
      </c>
      <c r="D804" s="4" t="s">
        <v>52</v>
      </c>
      <c r="E804" s="4" t="s">
        <v>69</v>
      </c>
      <c r="F804" s="8">
        <f>Ведомственная!G1154</f>
        <v>1</v>
      </c>
      <c r="G804" s="8">
        <f>Ведомственная!H1154</f>
        <v>1</v>
      </c>
      <c r="H804" s="8">
        <f>Ведомственная!I1154</f>
        <v>1</v>
      </c>
    </row>
    <row r="805" spans="1:8" s="158" customFormat="1" x14ac:dyDescent="0.25">
      <c r="A805" s="163" t="s">
        <v>40</v>
      </c>
      <c r="B805" s="165" t="s">
        <v>873</v>
      </c>
      <c r="C805" s="162"/>
      <c r="D805" s="4"/>
      <c r="E805" s="4"/>
      <c r="F805" s="8">
        <f>F806+F807</f>
        <v>428</v>
      </c>
      <c r="G805" s="8">
        <f t="shared" ref="G805:H805" si="338">G806+G807</f>
        <v>578</v>
      </c>
      <c r="H805" s="8">
        <f t="shared" si="338"/>
        <v>578</v>
      </c>
    </row>
    <row r="806" spans="1:8" s="158" customFormat="1" ht="31.5" x14ac:dyDescent="0.25">
      <c r="A806" s="163" t="s">
        <v>25</v>
      </c>
      <c r="B806" s="165" t="s">
        <v>873</v>
      </c>
      <c r="C806" s="162" t="s">
        <v>36</v>
      </c>
      <c r="D806" s="4" t="s">
        <v>52</v>
      </c>
      <c r="E806" s="4" t="s">
        <v>69</v>
      </c>
      <c r="F806" s="8">
        <f>Ведомственная!G1156</f>
        <v>426.5</v>
      </c>
      <c r="G806" s="8">
        <f>Ведомственная!H1156</f>
        <v>576.5</v>
      </c>
      <c r="H806" s="8">
        <f>Ведомственная!I1156</f>
        <v>576.5</v>
      </c>
    </row>
    <row r="807" spans="1:8" s="158" customFormat="1" x14ac:dyDescent="0.25">
      <c r="A807" s="175" t="s">
        <v>13</v>
      </c>
      <c r="B807" s="165" t="s">
        <v>873</v>
      </c>
      <c r="C807" s="162" t="s">
        <v>41</v>
      </c>
      <c r="D807" s="4" t="s">
        <v>52</v>
      </c>
      <c r="E807" s="4" t="s">
        <v>69</v>
      </c>
      <c r="F807" s="8">
        <f>Ведомственная!G1157</f>
        <v>1.5</v>
      </c>
      <c r="G807" s="8">
        <f>Ведомственная!H1157</f>
        <v>1.5</v>
      </c>
      <c r="H807" s="8">
        <f>Ведомственная!I1157</f>
        <v>1.5</v>
      </c>
    </row>
    <row r="808" spans="1:8" s="158" customFormat="1" ht="31.5" x14ac:dyDescent="0.25">
      <c r="A808" s="163" t="s">
        <v>42</v>
      </c>
      <c r="B808" s="165" t="s">
        <v>874</v>
      </c>
      <c r="C808" s="162"/>
      <c r="D808" s="4"/>
      <c r="E808" s="4"/>
      <c r="F808" s="8">
        <f>F809</f>
        <v>1296.3000000000002</v>
      </c>
      <c r="G808" s="8">
        <f t="shared" ref="G808:H808" si="339">G809</f>
        <v>1082.3</v>
      </c>
      <c r="H808" s="8">
        <f t="shared" si="339"/>
        <v>1082.3</v>
      </c>
    </row>
    <row r="809" spans="1:8" s="158" customFormat="1" ht="31.5" x14ac:dyDescent="0.25">
      <c r="A809" s="163" t="s">
        <v>25</v>
      </c>
      <c r="B809" s="165" t="s">
        <v>874</v>
      </c>
      <c r="C809" s="162" t="s">
        <v>36</v>
      </c>
      <c r="D809" s="4" t="s">
        <v>52</v>
      </c>
      <c r="E809" s="4" t="s">
        <v>69</v>
      </c>
      <c r="F809" s="8">
        <f>Ведомственная!G1159</f>
        <v>1296.3000000000002</v>
      </c>
      <c r="G809" s="8">
        <f>Ведомственная!H1159</f>
        <v>1082.3</v>
      </c>
      <c r="H809" s="8">
        <f>Ведомственная!I1159</f>
        <v>1082.3</v>
      </c>
    </row>
    <row r="810" spans="1:8" s="158" customFormat="1" ht="31.5" x14ac:dyDescent="0.25">
      <c r="A810" s="163" t="s">
        <v>493</v>
      </c>
      <c r="B810" s="165" t="s">
        <v>875</v>
      </c>
      <c r="C810" s="162"/>
      <c r="D810" s="4"/>
      <c r="E810" s="4"/>
      <c r="F810" s="8">
        <f>Ведомственная!G1160</f>
        <v>932.4</v>
      </c>
      <c r="G810" s="8">
        <f>Ведомственная!H1160</f>
        <v>1160.0999999999999</v>
      </c>
      <c r="H810" s="8">
        <f>Ведомственная!I1160</f>
        <v>1160.0999999999999</v>
      </c>
    </row>
    <row r="811" spans="1:8" s="158" customFormat="1" ht="31.5" x14ac:dyDescent="0.25">
      <c r="A811" s="163" t="s">
        <v>25</v>
      </c>
      <c r="B811" s="165" t="s">
        <v>875</v>
      </c>
      <c r="C811" s="162" t="s">
        <v>36</v>
      </c>
      <c r="D811" s="4" t="s">
        <v>52</v>
      </c>
      <c r="E811" s="4" t="s">
        <v>69</v>
      </c>
      <c r="F811" s="8">
        <f>Ведомственная!G1161</f>
        <v>862.4</v>
      </c>
      <c r="G811" s="8">
        <f>Ведомственная!H1161</f>
        <v>1090.0999999999999</v>
      </c>
      <c r="H811" s="8">
        <f>Ведомственная!I1161</f>
        <v>1090.0999999999999</v>
      </c>
    </row>
    <row r="812" spans="1:8" s="158" customFormat="1" x14ac:dyDescent="0.25">
      <c r="A812" s="175" t="s">
        <v>13</v>
      </c>
      <c r="B812" s="165" t="s">
        <v>875</v>
      </c>
      <c r="C812" s="162" t="s">
        <v>41</v>
      </c>
      <c r="D812" s="4" t="s">
        <v>52</v>
      </c>
      <c r="E812" s="4" t="s">
        <v>69</v>
      </c>
      <c r="F812" s="8">
        <f>Ведомственная!G1162</f>
        <v>70</v>
      </c>
      <c r="G812" s="8">
        <f>Ведомственная!H1162</f>
        <v>70</v>
      </c>
      <c r="H812" s="8">
        <f>Ведомственная!I1162</f>
        <v>70</v>
      </c>
    </row>
    <row r="813" spans="1:8" s="158" customFormat="1" ht="47.25" x14ac:dyDescent="0.25">
      <c r="A813" s="175" t="s">
        <v>737</v>
      </c>
      <c r="B813" s="21" t="s">
        <v>472</v>
      </c>
      <c r="C813" s="4"/>
      <c r="D813" s="4"/>
      <c r="E813" s="4"/>
      <c r="F813" s="8">
        <f>F814</f>
        <v>58427.899999999994</v>
      </c>
      <c r="G813" s="8">
        <f t="shared" ref="G813:H813" si="340">G814</f>
        <v>22383.199999999997</v>
      </c>
      <c r="H813" s="8">
        <f t="shared" si="340"/>
        <v>33771.5</v>
      </c>
    </row>
    <row r="814" spans="1:8" s="158" customFormat="1" x14ac:dyDescent="0.25">
      <c r="A814" s="175" t="s">
        <v>21</v>
      </c>
      <c r="B814" s="21" t="s">
        <v>473</v>
      </c>
      <c r="C814" s="4"/>
      <c r="D814" s="4"/>
      <c r="E814" s="4"/>
      <c r="F814" s="8">
        <f>SUM(F815:F818)</f>
        <v>58427.899999999994</v>
      </c>
      <c r="G814" s="8">
        <f t="shared" ref="G814:H814" si="341">SUM(G815:G818)</f>
        <v>22383.199999999997</v>
      </c>
      <c r="H814" s="8">
        <f t="shared" si="341"/>
        <v>33771.5</v>
      </c>
    </row>
    <row r="815" spans="1:8" s="158" customFormat="1" x14ac:dyDescent="0.25">
      <c r="A815" s="211" t="s">
        <v>25</v>
      </c>
      <c r="B815" s="21" t="s">
        <v>473</v>
      </c>
      <c r="C815" s="4" t="s">
        <v>36</v>
      </c>
      <c r="D815" s="4" t="s">
        <v>52</v>
      </c>
      <c r="E815" s="4" t="s">
        <v>20</v>
      </c>
      <c r="F815" s="8">
        <f>Ведомственная!G964</f>
        <v>1462</v>
      </c>
      <c r="G815" s="8">
        <f>Ведомственная!H964</f>
        <v>0</v>
      </c>
      <c r="H815" s="8">
        <f>Ведомственная!I964</f>
        <v>1408.1</v>
      </c>
    </row>
    <row r="816" spans="1:8" s="158" customFormat="1" x14ac:dyDescent="0.25">
      <c r="A816" s="212"/>
      <c r="B816" s="21" t="s">
        <v>473</v>
      </c>
      <c r="C816" s="4" t="s">
        <v>36</v>
      </c>
      <c r="D816" s="4" t="s">
        <v>52</v>
      </c>
      <c r="E816" s="4" t="s">
        <v>23</v>
      </c>
      <c r="F816" s="8">
        <f>Ведомственная!G1058</f>
        <v>18682.3</v>
      </c>
      <c r="G816" s="8">
        <f>Ведомственная!H1058</f>
        <v>0</v>
      </c>
      <c r="H816" s="8">
        <f>Ведомственная!I1058</f>
        <v>10600</v>
      </c>
    </row>
    <row r="817" spans="1:8" s="158" customFormat="1" x14ac:dyDescent="0.25">
      <c r="A817" s="211" t="s">
        <v>96</v>
      </c>
      <c r="B817" s="21" t="s">
        <v>473</v>
      </c>
      <c r="C817" s="4" t="s">
        <v>54</v>
      </c>
      <c r="D817" s="4" t="s">
        <v>52</v>
      </c>
      <c r="E817" s="4" t="s">
        <v>20</v>
      </c>
      <c r="F817" s="8">
        <f>Ведомственная!G965</f>
        <v>15540.4</v>
      </c>
      <c r="G817" s="8">
        <f>Ведомственная!H965</f>
        <v>5124.6000000000004</v>
      </c>
      <c r="H817" s="8">
        <f>Ведомственная!I965</f>
        <v>6870.4000000000005</v>
      </c>
    </row>
    <row r="818" spans="1:8" s="158" customFormat="1" x14ac:dyDescent="0.25">
      <c r="A818" s="212"/>
      <c r="B818" s="21" t="s">
        <v>473</v>
      </c>
      <c r="C818" s="4" t="s">
        <v>54</v>
      </c>
      <c r="D818" s="4" t="s">
        <v>52</v>
      </c>
      <c r="E818" s="4" t="s">
        <v>23</v>
      </c>
      <c r="F818" s="8">
        <f>Ведомственная!G1059</f>
        <v>22743.200000000001</v>
      </c>
      <c r="G818" s="8">
        <f>Ведомственная!H1059</f>
        <v>17258.599999999999</v>
      </c>
      <c r="H818" s="8">
        <f>Ведомственная!I1059</f>
        <v>14893</v>
      </c>
    </row>
    <row r="819" spans="1:8" ht="47.25" x14ac:dyDescent="0.25">
      <c r="A819" s="54" t="s">
        <v>298</v>
      </c>
      <c r="B819" s="55" t="s">
        <v>297</v>
      </c>
      <c r="C819" s="55"/>
      <c r="D819" s="59"/>
      <c r="E819" s="59"/>
      <c r="F819" s="57">
        <f>F820</f>
        <v>178.5</v>
      </c>
      <c r="G819" s="57">
        <f t="shared" ref="G819:H819" si="342">G820</f>
        <v>178.5</v>
      </c>
      <c r="H819" s="57">
        <f t="shared" si="342"/>
        <v>178.5</v>
      </c>
    </row>
    <row r="820" spans="1:8" x14ac:dyDescent="0.25">
      <c r="A820" s="176" t="s">
        <v>178</v>
      </c>
      <c r="B820" s="177" t="s">
        <v>480</v>
      </c>
      <c r="C820" s="177"/>
      <c r="D820" s="4"/>
      <c r="E820" s="4"/>
      <c r="F820" s="8">
        <f>F821</f>
        <v>178.5</v>
      </c>
      <c r="G820" s="8">
        <f t="shared" ref="G820:H820" si="343">G821</f>
        <v>178.5</v>
      </c>
      <c r="H820" s="8">
        <f t="shared" si="343"/>
        <v>178.5</v>
      </c>
    </row>
    <row r="821" spans="1:8" ht="31.5" x14ac:dyDescent="0.25">
      <c r="A821" s="176" t="s">
        <v>481</v>
      </c>
      <c r="B821" s="177" t="s">
        <v>482</v>
      </c>
      <c r="C821" s="177"/>
      <c r="D821" s="4"/>
      <c r="E821" s="4"/>
      <c r="F821" s="8">
        <f>F822</f>
        <v>178.5</v>
      </c>
      <c r="G821" s="8">
        <f t="shared" ref="G821:H821" si="344">G822</f>
        <v>178.5</v>
      </c>
      <c r="H821" s="8">
        <f t="shared" si="344"/>
        <v>178.5</v>
      </c>
    </row>
    <row r="822" spans="1:8" x14ac:dyDescent="0.25">
      <c r="A822" s="176" t="s">
        <v>21</v>
      </c>
      <c r="B822" s="177" t="s">
        <v>483</v>
      </c>
      <c r="C822" s="177"/>
      <c r="D822" s="4"/>
      <c r="E822" s="4"/>
      <c r="F822" s="8">
        <f>F823</f>
        <v>178.5</v>
      </c>
      <c r="G822" s="8">
        <f t="shared" ref="G822:H822" si="345">G823</f>
        <v>178.5</v>
      </c>
      <c r="H822" s="8">
        <f t="shared" si="345"/>
        <v>178.5</v>
      </c>
    </row>
    <row r="823" spans="1:8" ht="31.5" x14ac:dyDescent="0.25">
      <c r="A823" s="176" t="s">
        <v>25</v>
      </c>
      <c r="B823" s="177" t="s">
        <v>483</v>
      </c>
      <c r="C823" s="177" t="s">
        <v>36</v>
      </c>
      <c r="D823" s="4" t="s">
        <v>52</v>
      </c>
      <c r="E823" s="4" t="s">
        <v>52</v>
      </c>
      <c r="F823" s="8">
        <f>Ведомственная!G1110</f>
        <v>178.5</v>
      </c>
      <c r="G823" s="8">
        <f>Ведомственная!H1110</f>
        <v>178.5</v>
      </c>
      <c r="H823" s="8">
        <f>Ведомственная!I1110</f>
        <v>178.5</v>
      </c>
    </row>
    <row r="824" spans="1:8" ht="31.5" x14ac:dyDescent="0.25">
      <c r="A824" s="54" t="s">
        <v>300</v>
      </c>
      <c r="B824" s="55" t="s">
        <v>299</v>
      </c>
      <c r="C824" s="55"/>
      <c r="D824" s="59"/>
      <c r="E824" s="59"/>
      <c r="F824" s="57">
        <f>F831+F840+F825</f>
        <v>527166</v>
      </c>
      <c r="G824" s="57">
        <f>G831+G840+G825</f>
        <v>491494.80000000005</v>
      </c>
      <c r="H824" s="57">
        <f>H831+H840+H825</f>
        <v>546599.6</v>
      </c>
    </row>
    <row r="825" spans="1:8" ht="31.5" x14ac:dyDescent="0.25">
      <c r="A825" s="176" t="s">
        <v>177</v>
      </c>
      <c r="B825" s="4" t="s">
        <v>735</v>
      </c>
      <c r="C825" s="4"/>
      <c r="D825" s="4"/>
      <c r="E825" s="4"/>
      <c r="F825" s="8">
        <f>F826</f>
        <v>15015</v>
      </c>
      <c r="G825" s="8">
        <f t="shared" ref="G825:H825" si="346">G826</f>
        <v>0</v>
      </c>
      <c r="H825" s="8">
        <f t="shared" si="346"/>
        <v>45821.2</v>
      </c>
    </row>
    <row r="826" spans="1:8" ht="31.5" x14ac:dyDescent="0.25">
      <c r="A826" s="176" t="s">
        <v>792</v>
      </c>
      <c r="B826" s="4" t="s">
        <v>793</v>
      </c>
      <c r="C826" s="4"/>
      <c r="D826" s="4"/>
      <c r="E826" s="4"/>
      <c r="F826" s="8">
        <f>F827+F829</f>
        <v>15015</v>
      </c>
      <c r="G826" s="8">
        <f t="shared" ref="G826:H826" si="347">G827+G829</f>
        <v>0</v>
      </c>
      <c r="H826" s="8">
        <f t="shared" si="347"/>
        <v>45821.2</v>
      </c>
    </row>
    <row r="827" spans="1:8" x14ac:dyDescent="0.25">
      <c r="A827" s="176" t="s">
        <v>794</v>
      </c>
      <c r="B827" s="4" t="s">
        <v>795</v>
      </c>
      <c r="C827" s="4"/>
      <c r="D827" s="4"/>
      <c r="E827" s="4"/>
      <c r="F827" s="8">
        <f>F828</f>
        <v>15015</v>
      </c>
      <c r="G827" s="8">
        <f t="shared" ref="G827:H827" si="348">G828</f>
        <v>0</v>
      </c>
      <c r="H827" s="8">
        <f t="shared" si="348"/>
        <v>0</v>
      </c>
    </row>
    <row r="828" spans="1:8" ht="31.5" x14ac:dyDescent="0.25">
      <c r="A828" s="176" t="s">
        <v>25</v>
      </c>
      <c r="B828" s="4" t="s">
        <v>795</v>
      </c>
      <c r="C828" s="4" t="s">
        <v>36</v>
      </c>
      <c r="D828" s="4" t="s">
        <v>12</v>
      </c>
      <c r="E828" s="4" t="s">
        <v>20</v>
      </c>
      <c r="F828" s="8">
        <f>Ведомственная!G1254</f>
        <v>15015</v>
      </c>
      <c r="G828" s="8">
        <f>Ведомственная!H1254</f>
        <v>0</v>
      </c>
      <c r="H828" s="8">
        <f>Ведомственная!I1254</f>
        <v>0</v>
      </c>
    </row>
    <row r="829" spans="1:8" ht="31.5" x14ac:dyDescent="0.25">
      <c r="A829" s="68" t="s">
        <v>796</v>
      </c>
      <c r="B829" s="4" t="s">
        <v>797</v>
      </c>
      <c r="C829" s="4"/>
      <c r="D829" s="4"/>
      <c r="E829" s="4"/>
      <c r="F829" s="8">
        <f>F830</f>
        <v>0</v>
      </c>
      <c r="G829" s="8">
        <f t="shared" ref="G829:H829" si="349">G830</f>
        <v>0</v>
      </c>
      <c r="H829" s="8">
        <f t="shared" si="349"/>
        <v>45821.2</v>
      </c>
    </row>
    <row r="830" spans="1:8" ht="31.5" x14ac:dyDescent="0.25">
      <c r="A830" s="176" t="s">
        <v>25</v>
      </c>
      <c r="B830" s="4" t="s">
        <v>797</v>
      </c>
      <c r="C830" s="4" t="s">
        <v>36</v>
      </c>
      <c r="D830" s="4" t="s">
        <v>12</v>
      </c>
      <c r="E830" s="4" t="s">
        <v>20</v>
      </c>
      <c r="F830" s="8">
        <f>Ведомственная!G1256</f>
        <v>0</v>
      </c>
      <c r="G830" s="8">
        <f>Ведомственная!H1256</f>
        <v>0</v>
      </c>
      <c r="H830" s="8">
        <f>Ведомственная!I1256</f>
        <v>45821.2</v>
      </c>
    </row>
    <row r="831" spans="1:8" x14ac:dyDescent="0.25">
      <c r="A831" s="76" t="s">
        <v>217</v>
      </c>
      <c r="B831" s="77" t="s">
        <v>501</v>
      </c>
      <c r="C831" s="77"/>
      <c r="D831" s="4"/>
      <c r="E831" s="4"/>
      <c r="F831" s="8">
        <f>F832+F835</f>
        <v>4094.8</v>
      </c>
      <c r="G831" s="8">
        <f t="shared" ref="G831:H831" si="350">G832+G835</f>
        <v>0</v>
      </c>
      <c r="H831" s="8">
        <f t="shared" si="350"/>
        <v>18994.5</v>
      </c>
    </row>
    <row r="832" spans="1:8" x14ac:dyDescent="0.25">
      <c r="A832" s="76" t="s">
        <v>519</v>
      </c>
      <c r="B832" s="77" t="s">
        <v>520</v>
      </c>
      <c r="C832" s="77"/>
      <c r="D832" s="4"/>
      <c r="E832" s="4"/>
      <c r="F832" s="8">
        <f>F833</f>
        <v>64.3</v>
      </c>
      <c r="G832" s="8">
        <f t="shared" ref="G832:H832" si="351">G833</f>
        <v>0</v>
      </c>
      <c r="H832" s="8">
        <f t="shared" si="351"/>
        <v>0</v>
      </c>
    </row>
    <row r="833" spans="1:8" ht="47.25" x14ac:dyDescent="0.25">
      <c r="A833" s="176" t="s">
        <v>799</v>
      </c>
      <c r="B833" s="77" t="s">
        <v>798</v>
      </c>
      <c r="C833" s="77"/>
      <c r="D833" s="4"/>
      <c r="E833" s="4"/>
      <c r="F833" s="8">
        <f>F834</f>
        <v>64.3</v>
      </c>
      <c r="G833" s="8">
        <f t="shared" ref="G833:H833" si="352">G834</f>
        <v>0</v>
      </c>
      <c r="H833" s="8">
        <f t="shared" si="352"/>
        <v>0</v>
      </c>
    </row>
    <row r="834" spans="1:8" x14ac:dyDescent="0.25">
      <c r="A834" s="176" t="s">
        <v>22</v>
      </c>
      <c r="B834" s="77" t="s">
        <v>798</v>
      </c>
      <c r="C834" s="77" t="s">
        <v>44</v>
      </c>
      <c r="D834" s="4" t="s">
        <v>12</v>
      </c>
      <c r="E834" s="4" t="s">
        <v>20</v>
      </c>
      <c r="F834" s="8">
        <f>Ведомственная!G1260</f>
        <v>64.3</v>
      </c>
      <c r="G834" s="8">
        <f>Ведомственная!H1260</f>
        <v>0</v>
      </c>
      <c r="H834" s="8">
        <f>Ведомственная!I1260</f>
        <v>0</v>
      </c>
    </row>
    <row r="835" spans="1:8" ht="31.5" x14ac:dyDescent="0.25">
      <c r="A835" s="176" t="s">
        <v>502</v>
      </c>
      <c r="B835" s="77" t="s">
        <v>503</v>
      </c>
      <c r="C835" s="77"/>
      <c r="D835" s="4"/>
      <c r="E835" s="4"/>
      <c r="F835" s="8">
        <f>F836+F838</f>
        <v>4030.5</v>
      </c>
      <c r="G835" s="8">
        <f t="shared" ref="G835:H835" si="353">G836+G838</f>
        <v>0</v>
      </c>
      <c r="H835" s="8">
        <f t="shared" si="353"/>
        <v>18994.5</v>
      </c>
    </row>
    <row r="836" spans="1:8" ht="31.5" x14ac:dyDescent="0.25">
      <c r="A836" s="176" t="s">
        <v>504</v>
      </c>
      <c r="B836" s="77" t="s">
        <v>505</v>
      </c>
      <c r="C836" s="77"/>
      <c r="D836" s="4"/>
      <c r="E836" s="4"/>
      <c r="F836" s="8">
        <f>F837</f>
        <v>4030.5</v>
      </c>
      <c r="G836" s="8">
        <f t="shared" ref="G836:H836" si="354">G837</f>
        <v>0</v>
      </c>
      <c r="H836" s="8">
        <f t="shared" si="354"/>
        <v>14862.4</v>
      </c>
    </row>
    <row r="837" spans="1:8" ht="31.5" x14ac:dyDescent="0.25">
      <c r="A837" s="176" t="s">
        <v>500</v>
      </c>
      <c r="B837" s="77" t="s">
        <v>505</v>
      </c>
      <c r="C837" s="77" t="s">
        <v>54</v>
      </c>
      <c r="D837" s="4" t="s">
        <v>52</v>
      </c>
      <c r="E837" s="4" t="s">
        <v>27</v>
      </c>
      <c r="F837" s="8">
        <f>Ведомственная!G1212</f>
        <v>4030.5</v>
      </c>
      <c r="G837" s="8">
        <f>Ведомственная!H1212</f>
        <v>0</v>
      </c>
      <c r="H837" s="8">
        <f>Ведомственная!I1212</f>
        <v>14862.4</v>
      </c>
    </row>
    <row r="838" spans="1:8" ht="78.75" x14ac:dyDescent="0.25">
      <c r="A838" s="76" t="s">
        <v>506</v>
      </c>
      <c r="B838" s="77" t="s">
        <v>507</v>
      </c>
      <c r="C838" s="77"/>
      <c r="D838" s="4"/>
      <c r="E838" s="4"/>
      <c r="F838" s="8">
        <f>F839</f>
        <v>0</v>
      </c>
      <c r="G838" s="8">
        <f t="shared" ref="G838:H838" si="355">G839</f>
        <v>0</v>
      </c>
      <c r="H838" s="8">
        <f t="shared" si="355"/>
        <v>4132.1000000000004</v>
      </c>
    </row>
    <row r="839" spans="1:8" ht="31.5" x14ac:dyDescent="0.25">
      <c r="A839" s="76" t="s">
        <v>500</v>
      </c>
      <c r="B839" s="77" t="s">
        <v>507</v>
      </c>
      <c r="C839" s="77" t="s">
        <v>54</v>
      </c>
      <c r="D839" s="4" t="s">
        <v>52</v>
      </c>
      <c r="E839" s="4" t="s">
        <v>27</v>
      </c>
      <c r="F839" s="8">
        <f>Ведомственная!G1214</f>
        <v>0</v>
      </c>
      <c r="G839" s="8">
        <f>Ведомственная!H1214</f>
        <v>0</v>
      </c>
      <c r="H839" s="8">
        <f>Ведомственная!I1214</f>
        <v>4132.1000000000004</v>
      </c>
    </row>
    <row r="840" spans="1:8" x14ac:dyDescent="0.25">
      <c r="A840" s="76" t="s">
        <v>174</v>
      </c>
      <c r="B840" s="77" t="s">
        <v>508</v>
      </c>
      <c r="C840" s="77"/>
      <c r="D840" s="4"/>
      <c r="E840" s="4"/>
      <c r="F840" s="8">
        <f>F841+F850+F855+F862+F868+F874</f>
        <v>508056.2</v>
      </c>
      <c r="G840" s="8">
        <f>G841+G850+G855+G862+G868+G874</f>
        <v>491494.80000000005</v>
      </c>
      <c r="H840" s="8">
        <f>H841+H850+H855+H862+H868+H874</f>
        <v>481783.9</v>
      </c>
    </row>
    <row r="841" spans="1:8" ht="31.5" x14ac:dyDescent="0.25">
      <c r="A841" s="76" t="s">
        <v>523</v>
      </c>
      <c r="B841" s="77" t="s">
        <v>524</v>
      </c>
      <c r="C841" s="77"/>
      <c r="D841" s="4"/>
      <c r="E841" s="4"/>
      <c r="F841" s="8">
        <f>F842+F845+F848</f>
        <v>7053.5</v>
      </c>
      <c r="G841" s="8">
        <f t="shared" ref="G841:H841" si="356">G842+G845+G848</f>
        <v>6964.5</v>
      </c>
      <c r="H841" s="8">
        <f t="shared" si="356"/>
        <v>6964.5</v>
      </c>
    </row>
    <row r="842" spans="1:8" x14ac:dyDescent="0.25">
      <c r="A842" s="79" t="s">
        <v>30</v>
      </c>
      <c r="B842" s="77" t="s">
        <v>525</v>
      </c>
      <c r="C842" s="80"/>
      <c r="D842" s="4"/>
      <c r="E842" s="4"/>
      <c r="F842" s="8">
        <f>F843+F844</f>
        <v>6724</v>
      </c>
      <c r="G842" s="8">
        <f t="shared" ref="G842:H842" si="357">G843+G844</f>
        <v>6266</v>
      </c>
      <c r="H842" s="8">
        <f t="shared" si="357"/>
        <v>6266</v>
      </c>
    </row>
    <row r="843" spans="1:8" ht="63" x14ac:dyDescent="0.25">
      <c r="A843" s="79" t="s">
        <v>24</v>
      </c>
      <c r="B843" s="77" t="s">
        <v>525</v>
      </c>
      <c r="C843" s="80" t="s">
        <v>35</v>
      </c>
      <c r="D843" s="4" t="s">
        <v>12</v>
      </c>
      <c r="E843" s="4" t="s">
        <v>10</v>
      </c>
      <c r="F843" s="8">
        <f>Ведомственная!G1280</f>
        <v>6723.5</v>
      </c>
      <c r="G843" s="8">
        <f>Ведомственная!H1280</f>
        <v>6265.5</v>
      </c>
      <c r="H843" s="8">
        <f>Ведомственная!I1280</f>
        <v>6265.5</v>
      </c>
    </row>
    <row r="844" spans="1:8" ht="31.5" x14ac:dyDescent="0.25">
      <c r="A844" s="79" t="s">
        <v>25</v>
      </c>
      <c r="B844" s="77" t="s">
        <v>525</v>
      </c>
      <c r="C844" s="80" t="s">
        <v>36</v>
      </c>
      <c r="D844" s="4" t="s">
        <v>12</v>
      </c>
      <c r="E844" s="4" t="s">
        <v>10</v>
      </c>
      <c r="F844" s="8">
        <f>Ведомственная!G1281</f>
        <v>0.5</v>
      </c>
      <c r="G844" s="8">
        <f>Ведомственная!H1281</f>
        <v>0.5</v>
      </c>
      <c r="H844" s="8">
        <f>Ведомственная!I1281</f>
        <v>0.5</v>
      </c>
    </row>
    <row r="845" spans="1:8" x14ac:dyDescent="0.25">
      <c r="A845" s="79" t="s">
        <v>40</v>
      </c>
      <c r="B845" s="77" t="s">
        <v>526</v>
      </c>
      <c r="C845" s="80"/>
      <c r="D845" s="4"/>
      <c r="E845" s="4"/>
      <c r="F845" s="8">
        <f>F846+F847</f>
        <v>169.5</v>
      </c>
      <c r="G845" s="8">
        <f t="shared" ref="G845:H845" si="358">G846+G847</f>
        <v>263.5</v>
      </c>
      <c r="H845" s="8">
        <f t="shared" si="358"/>
        <v>263.5</v>
      </c>
    </row>
    <row r="846" spans="1:8" ht="31.5" x14ac:dyDescent="0.25">
      <c r="A846" s="79" t="s">
        <v>25</v>
      </c>
      <c r="B846" s="77" t="s">
        <v>526</v>
      </c>
      <c r="C846" s="80" t="s">
        <v>36</v>
      </c>
      <c r="D846" s="4" t="s">
        <v>12</v>
      </c>
      <c r="E846" s="4" t="s">
        <v>10</v>
      </c>
      <c r="F846" s="8">
        <f>Ведомственная!G1283</f>
        <v>168.1</v>
      </c>
      <c r="G846" s="8">
        <f>Ведомственная!H1283</f>
        <v>262.10000000000002</v>
      </c>
      <c r="H846" s="8">
        <f>Ведомственная!I1283</f>
        <v>262.10000000000002</v>
      </c>
    </row>
    <row r="847" spans="1:8" x14ac:dyDescent="0.25">
      <c r="A847" s="76" t="s">
        <v>13</v>
      </c>
      <c r="B847" s="77" t="s">
        <v>526</v>
      </c>
      <c r="C847" s="80" t="s">
        <v>41</v>
      </c>
      <c r="D847" s="4" t="s">
        <v>12</v>
      </c>
      <c r="E847" s="4" t="s">
        <v>10</v>
      </c>
      <c r="F847" s="8">
        <f>Ведомственная!G1284</f>
        <v>1.4</v>
      </c>
      <c r="G847" s="8">
        <f>Ведомственная!H1284</f>
        <v>1.4</v>
      </c>
      <c r="H847" s="8">
        <f>Ведомственная!I1284</f>
        <v>1.4</v>
      </c>
    </row>
    <row r="848" spans="1:8" ht="31.5" x14ac:dyDescent="0.25">
      <c r="A848" s="76" t="s">
        <v>43</v>
      </c>
      <c r="B848" s="77" t="s">
        <v>527</v>
      </c>
      <c r="C848" s="80"/>
      <c r="D848" s="4"/>
      <c r="E848" s="4"/>
      <c r="F848" s="8">
        <f>F849</f>
        <v>160</v>
      </c>
      <c r="G848" s="8">
        <f t="shared" ref="G848:H848" si="359">G849</f>
        <v>435</v>
      </c>
      <c r="H848" s="8">
        <f t="shared" si="359"/>
        <v>435</v>
      </c>
    </row>
    <row r="849" spans="1:8" ht="31.5" x14ac:dyDescent="0.25">
      <c r="A849" s="79" t="s">
        <v>25</v>
      </c>
      <c r="B849" s="77" t="s">
        <v>527</v>
      </c>
      <c r="C849" s="80" t="s">
        <v>36</v>
      </c>
      <c r="D849" s="4" t="s">
        <v>12</v>
      </c>
      <c r="E849" s="4" t="s">
        <v>10</v>
      </c>
      <c r="F849" s="8">
        <f>Ведомственная!G1286</f>
        <v>160</v>
      </c>
      <c r="G849" s="8">
        <f>Ведомственная!H1286</f>
        <v>435</v>
      </c>
      <c r="H849" s="8">
        <f>Ведомственная!I1286</f>
        <v>435</v>
      </c>
    </row>
    <row r="850" spans="1:8" ht="47.25" x14ac:dyDescent="0.25">
      <c r="A850" s="76" t="s">
        <v>724</v>
      </c>
      <c r="B850" s="77" t="s">
        <v>528</v>
      </c>
      <c r="C850" s="78"/>
      <c r="D850" s="4"/>
      <c r="E850" s="4"/>
      <c r="F850" s="8">
        <f>F851</f>
        <v>52884.1</v>
      </c>
      <c r="G850" s="8">
        <f t="shared" ref="G850:H850" si="360">G851</f>
        <v>54517.5</v>
      </c>
      <c r="H850" s="8">
        <f t="shared" si="360"/>
        <v>54517.5</v>
      </c>
    </row>
    <row r="851" spans="1:8" x14ac:dyDescent="0.25">
      <c r="A851" s="76" t="s">
        <v>262</v>
      </c>
      <c r="B851" s="77" t="s">
        <v>529</v>
      </c>
      <c r="C851" s="78"/>
      <c r="D851" s="4"/>
      <c r="E851" s="4"/>
      <c r="F851" s="8">
        <f>SUM(F852:F854)</f>
        <v>52884.1</v>
      </c>
      <c r="G851" s="8">
        <f t="shared" ref="G851:H851" si="361">SUM(G852:G854)</f>
        <v>54517.5</v>
      </c>
      <c r="H851" s="8">
        <f t="shared" si="361"/>
        <v>54517.5</v>
      </c>
    </row>
    <row r="852" spans="1:8" ht="63" x14ac:dyDescent="0.25">
      <c r="A852" s="76" t="s">
        <v>24</v>
      </c>
      <c r="B852" s="77" t="s">
        <v>529</v>
      </c>
      <c r="C852" s="77" t="s">
        <v>35</v>
      </c>
      <c r="D852" s="4" t="s">
        <v>12</v>
      </c>
      <c r="E852" s="4" t="s">
        <v>10</v>
      </c>
      <c r="F852" s="8">
        <f>Ведомственная!G1289</f>
        <v>51417.7</v>
      </c>
      <c r="G852" s="8">
        <f>Ведомственная!H1289</f>
        <v>51417.7</v>
      </c>
      <c r="H852" s="8">
        <f>Ведомственная!I1289</f>
        <v>51417.7</v>
      </c>
    </row>
    <row r="853" spans="1:8" ht="31.5" x14ac:dyDescent="0.25">
      <c r="A853" s="76" t="s">
        <v>25</v>
      </c>
      <c r="B853" s="77" t="s">
        <v>529</v>
      </c>
      <c r="C853" s="77" t="s">
        <v>36</v>
      </c>
      <c r="D853" s="4" t="s">
        <v>12</v>
      </c>
      <c r="E853" s="4" t="s">
        <v>10</v>
      </c>
      <c r="F853" s="8">
        <f>Ведомственная!G1290</f>
        <v>1463</v>
      </c>
      <c r="G853" s="8">
        <f>Ведомственная!H1290</f>
        <v>3096.4</v>
      </c>
      <c r="H853" s="8">
        <f>Ведомственная!I1290</f>
        <v>3096.4</v>
      </c>
    </row>
    <row r="854" spans="1:8" x14ac:dyDescent="0.25">
      <c r="A854" s="76" t="s">
        <v>13</v>
      </c>
      <c r="B854" s="77" t="s">
        <v>529</v>
      </c>
      <c r="C854" s="77" t="s">
        <v>41</v>
      </c>
      <c r="D854" s="4" t="s">
        <v>12</v>
      </c>
      <c r="E854" s="4" t="s">
        <v>10</v>
      </c>
      <c r="F854" s="8">
        <f>Ведомственная!G1291</f>
        <v>3.4</v>
      </c>
      <c r="G854" s="8">
        <f>Ведомственная!H1291</f>
        <v>3.4</v>
      </c>
      <c r="H854" s="8">
        <f>Ведомственная!I1291</f>
        <v>3.4</v>
      </c>
    </row>
    <row r="855" spans="1:8" ht="47.25" x14ac:dyDescent="0.25">
      <c r="A855" s="76" t="s">
        <v>509</v>
      </c>
      <c r="B855" s="77" t="s">
        <v>510</v>
      </c>
      <c r="C855" s="77"/>
      <c r="D855" s="4"/>
      <c r="E855" s="4"/>
      <c r="F855" s="8">
        <f>F856</f>
        <v>393404.10000000003</v>
      </c>
      <c r="G855" s="8">
        <f t="shared" ref="G855:H855" si="362">G856</f>
        <v>401277.80000000005</v>
      </c>
      <c r="H855" s="8">
        <f t="shared" si="362"/>
        <v>401277.80000000005</v>
      </c>
    </row>
    <row r="856" spans="1:8" x14ac:dyDescent="0.25">
      <c r="A856" s="76" t="s">
        <v>262</v>
      </c>
      <c r="B856" s="77" t="s">
        <v>511</v>
      </c>
      <c r="C856" s="77"/>
      <c r="D856" s="4"/>
      <c r="E856" s="4"/>
      <c r="F856" s="8">
        <f>SUM(F857:F861)</f>
        <v>393404.10000000003</v>
      </c>
      <c r="G856" s="8">
        <f t="shared" ref="G856:H856" si="363">SUM(G857:G861)</f>
        <v>401277.80000000005</v>
      </c>
      <c r="H856" s="8">
        <f t="shared" si="363"/>
        <v>401277.80000000005</v>
      </c>
    </row>
    <row r="857" spans="1:8" ht="63" x14ac:dyDescent="0.25">
      <c r="A857" s="75" t="s">
        <v>24</v>
      </c>
      <c r="B857" s="77" t="s">
        <v>511</v>
      </c>
      <c r="C857" s="77" t="s">
        <v>35</v>
      </c>
      <c r="D857" s="4" t="s">
        <v>12</v>
      </c>
      <c r="E857" s="4" t="s">
        <v>20</v>
      </c>
      <c r="F857" s="8">
        <f>Ведомственная!G1264</f>
        <v>104404.4</v>
      </c>
      <c r="G857" s="8">
        <f>Ведомственная!H1264</f>
        <v>107494.5</v>
      </c>
      <c r="H857" s="8">
        <f>Ведомственная!I1264</f>
        <v>107494.5</v>
      </c>
    </row>
    <row r="858" spans="1:8" ht="31.5" x14ac:dyDescent="0.25">
      <c r="A858" s="76" t="s">
        <v>25</v>
      </c>
      <c r="B858" s="77" t="s">
        <v>511</v>
      </c>
      <c r="C858" s="77" t="s">
        <v>36</v>
      </c>
      <c r="D858" s="4" t="s">
        <v>12</v>
      </c>
      <c r="E858" s="4" t="s">
        <v>20</v>
      </c>
      <c r="F858" s="8">
        <f>Ведомственная!G1265</f>
        <v>11023.2</v>
      </c>
      <c r="G858" s="8">
        <f>Ведомственная!H1265</f>
        <v>14082.2</v>
      </c>
      <c r="H858" s="8">
        <f>Ведомственная!I1265</f>
        <v>14082.2</v>
      </c>
    </row>
    <row r="859" spans="1:8" x14ac:dyDescent="0.25">
      <c r="A859" s="199" t="s">
        <v>500</v>
      </c>
      <c r="B859" s="77" t="s">
        <v>511</v>
      </c>
      <c r="C859" s="77" t="s">
        <v>54</v>
      </c>
      <c r="D859" s="4" t="s">
        <v>52</v>
      </c>
      <c r="E859" s="4" t="s">
        <v>27</v>
      </c>
      <c r="F859" s="8">
        <f>Ведомственная!G1218</f>
        <v>174520.1</v>
      </c>
      <c r="G859" s="8">
        <f>Ведомственная!H1218</f>
        <v>176319.5</v>
      </c>
      <c r="H859" s="8">
        <f>Ведомственная!I1218</f>
        <v>176319.5</v>
      </c>
    </row>
    <row r="860" spans="1:8" x14ac:dyDescent="0.25">
      <c r="A860" s="200"/>
      <c r="B860" s="77" t="s">
        <v>511</v>
      </c>
      <c r="C860" s="77" t="s">
        <v>54</v>
      </c>
      <c r="D860" s="4" t="s">
        <v>12</v>
      </c>
      <c r="E860" s="4" t="s">
        <v>20</v>
      </c>
      <c r="F860" s="8">
        <f>Ведомственная!G1266</f>
        <v>102787</v>
      </c>
      <c r="G860" s="8">
        <f>Ведомственная!H1266</f>
        <v>102712.2</v>
      </c>
      <c r="H860" s="8">
        <f>Ведомственная!I1266</f>
        <v>102712.2</v>
      </c>
    </row>
    <row r="861" spans="1:8" x14ac:dyDescent="0.25">
      <c r="A861" s="176" t="s">
        <v>13</v>
      </c>
      <c r="B861" s="77" t="s">
        <v>511</v>
      </c>
      <c r="C861" s="77" t="s">
        <v>41</v>
      </c>
      <c r="D861" s="4" t="s">
        <v>12</v>
      </c>
      <c r="E861" s="4" t="s">
        <v>20</v>
      </c>
      <c r="F861" s="8">
        <f>Ведомственная!G1267</f>
        <v>669.4</v>
      </c>
      <c r="G861" s="8">
        <f>Ведомственная!H1267</f>
        <v>669.4</v>
      </c>
      <c r="H861" s="8">
        <f>Ведомственная!I1267</f>
        <v>669.4</v>
      </c>
    </row>
    <row r="862" spans="1:8" ht="31.5" x14ac:dyDescent="0.25">
      <c r="A862" s="76" t="s">
        <v>512</v>
      </c>
      <c r="B862" s="77" t="s">
        <v>513</v>
      </c>
      <c r="C862" s="77"/>
      <c r="D862" s="4"/>
      <c r="E862" s="4"/>
      <c r="F862" s="8">
        <f>F863</f>
        <v>17412</v>
      </c>
      <c r="G862" s="8">
        <f t="shared" ref="G862:H862" si="364">G863</f>
        <v>10165</v>
      </c>
      <c r="H862" s="8">
        <f t="shared" si="364"/>
        <v>7207.6</v>
      </c>
    </row>
    <row r="863" spans="1:8" x14ac:dyDescent="0.25">
      <c r="A863" s="76" t="s">
        <v>246</v>
      </c>
      <c r="B863" s="77" t="s">
        <v>514</v>
      </c>
      <c r="C863" s="77"/>
      <c r="D863" s="4"/>
      <c r="E863" s="4"/>
      <c r="F863" s="8">
        <f>SUM(F864:F867)</f>
        <v>17412</v>
      </c>
      <c r="G863" s="8">
        <f t="shared" ref="G863:H863" si="365">SUM(G864:G867)</f>
        <v>10165</v>
      </c>
      <c r="H863" s="8">
        <f t="shared" si="365"/>
        <v>7207.6</v>
      </c>
    </row>
    <row r="864" spans="1:8" ht="31.5" x14ac:dyDescent="0.25">
      <c r="A864" s="76" t="s">
        <v>25</v>
      </c>
      <c r="B864" s="77" t="s">
        <v>514</v>
      </c>
      <c r="C864" s="77" t="s">
        <v>36</v>
      </c>
      <c r="D864" s="4" t="s">
        <v>12</v>
      </c>
      <c r="E864" s="4" t="s">
        <v>10</v>
      </c>
      <c r="F864" s="8">
        <f>Ведомственная!G1294</f>
        <v>4777</v>
      </c>
      <c r="G864" s="8">
        <f>Ведомственная!H1294</f>
        <v>2780</v>
      </c>
      <c r="H864" s="8">
        <f>Ведомственная!I1294</f>
        <v>510</v>
      </c>
    </row>
    <row r="865" spans="1:8" x14ac:dyDescent="0.25">
      <c r="A865" s="76" t="s">
        <v>22</v>
      </c>
      <c r="B865" s="77" t="s">
        <v>514</v>
      </c>
      <c r="C865" s="77" t="s">
        <v>44</v>
      </c>
      <c r="D865" s="4" t="s">
        <v>12</v>
      </c>
      <c r="E865" s="4" t="s">
        <v>10</v>
      </c>
      <c r="F865" s="8">
        <f>Ведомственная!G1295</f>
        <v>0</v>
      </c>
      <c r="G865" s="8">
        <f>Ведомственная!H1295</f>
        <v>0</v>
      </c>
      <c r="H865" s="8">
        <f>Ведомственная!I1295</f>
        <v>0</v>
      </c>
    </row>
    <row r="866" spans="1:8" x14ac:dyDescent="0.25">
      <c r="A866" s="199" t="s">
        <v>500</v>
      </c>
      <c r="B866" s="77" t="s">
        <v>514</v>
      </c>
      <c r="C866" s="77" t="s">
        <v>54</v>
      </c>
      <c r="D866" s="4" t="s">
        <v>52</v>
      </c>
      <c r="E866" s="4" t="s">
        <v>27</v>
      </c>
      <c r="F866" s="8">
        <f>Ведомственная!G1221</f>
        <v>955</v>
      </c>
      <c r="G866" s="8">
        <f>Ведомственная!H1221</f>
        <v>855</v>
      </c>
      <c r="H866" s="8">
        <f>Ведомственная!I1221</f>
        <v>855</v>
      </c>
    </row>
    <row r="867" spans="1:8" x14ac:dyDescent="0.25">
      <c r="A867" s="200"/>
      <c r="B867" s="77" t="s">
        <v>514</v>
      </c>
      <c r="C867" s="77" t="s">
        <v>54</v>
      </c>
      <c r="D867" s="4" t="s">
        <v>12</v>
      </c>
      <c r="E867" s="4" t="s">
        <v>10</v>
      </c>
      <c r="F867" s="8">
        <f>Ведомственная!G1296</f>
        <v>11680</v>
      </c>
      <c r="G867" s="8">
        <f>Ведомственная!H1296</f>
        <v>6530</v>
      </c>
      <c r="H867" s="8">
        <f>Ведомственная!I1296</f>
        <v>5842.6</v>
      </c>
    </row>
    <row r="868" spans="1:8" ht="31.5" x14ac:dyDescent="0.25">
      <c r="A868" s="76" t="s">
        <v>515</v>
      </c>
      <c r="B868" s="77" t="s">
        <v>516</v>
      </c>
      <c r="C868" s="78"/>
      <c r="D868" s="4"/>
      <c r="E868" s="4"/>
      <c r="F868" s="8">
        <f>F869</f>
        <v>36666.400000000001</v>
      </c>
      <c r="G868" s="8">
        <f t="shared" ref="G868:H868" si="366">G869</f>
        <v>2608.5</v>
      </c>
      <c r="H868" s="8">
        <f t="shared" si="366"/>
        <v>2640</v>
      </c>
    </row>
    <row r="869" spans="1:8" x14ac:dyDescent="0.25">
      <c r="A869" s="182" t="s">
        <v>21</v>
      </c>
      <c r="B869" s="77" t="s">
        <v>953</v>
      </c>
      <c r="C869" s="77"/>
      <c r="D869" s="4"/>
      <c r="E869" s="4"/>
      <c r="F869" s="8">
        <f>SUM(F870:F873)</f>
        <v>36666.400000000001</v>
      </c>
      <c r="G869" s="8">
        <f>SUM(G870:G873)</f>
        <v>2608.5</v>
      </c>
      <c r="H869" s="8">
        <f>SUM(H870:H873)</f>
        <v>2640</v>
      </c>
    </row>
    <row r="870" spans="1:8" x14ac:dyDescent="0.25">
      <c r="A870" s="199" t="s">
        <v>25</v>
      </c>
      <c r="B870" s="77" t="s">
        <v>953</v>
      </c>
      <c r="C870" s="77" t="s">
        <v>36</v>
      </c>
      <c r="D870" s="4" t="s">
        <v>12</v>
      </c>
      <c r="E870" s="4" t="s">
        <v>20</v>
      </c>
      <c r="F870" s="8">
        <f>Ведомственная!G1270</f>
        <v>25643.3</v>
      </c>
      <c r="G870" s="8">
        <f>Ведомственная!H1270</f>
        <v>1658.5</v>
      </c>
      <c r="H870" s="8">
        <f>Ведомственная!I1270</f>
        <v>1657</v>
      </c>
    </row>
    <row r="871" spans="1:8" x14ac:dyDescent="0.25">
      <c r="A871" s="198"/>
      <c r="B871" s="77" t="s">
        <v>953</v>
      </c>
      <c r="C871" s="77" t="s">
        <v>36</v>
      </c>
      <c r="D871" s="4" t="s">
        <v>12</v>
      </c>
      <c r="E871" s="4" t="s">
        <v>10</v>
      </c>
      <c r="F871" s="8">
        <f>Ведомственная!G1299</f>
        <v>0</v>
      </c>
      <c r="G871" s="8">
        <f>Ведомственная!H1299</f>
        <v>950</v>
      </c>
      <c r="H871" s="8">
        <f>Ведомственная!I1299</f>
        <v>983</v>
      </c>
    </row>
    <row r="872" spans="1:8" x14ac:dyDescent="0.25">
      <c r="A872" s="199" t="s">
        <v>500</v>
      </c>
      <c r="B872" s="77" t="s">
        <v>953</v>
      </c>
      <c r="C872" s="77" t="s">
        <v>54</v>
      </c>
      <c r="D872" s="4" t="s">
        <v>52</v>
      </c>
      <c r="E872" s="4" t="s">
        <v>27</v>
      </c>
      <c r="F872" s="8">
        <f>Ведомственная!G1224</f>
        <v>6000.1</v>
      </c>
      <c r="G872" s="8">
        <f>Ведомственная!H1224</f>
        <v>0</v>
      </c>
      <c r="H872" s="8">
        <f>Ведомственная!I1224</f>
        <v>0</v>
      </c>
    </row>
    <row r="873" spans="1:8" x14ac:dyDescent="0.25">
      <c r="A873" s="200"/>
      <c r="B873" s="77" t="s">
        <v>953</v>
      </c>
      <c r="C873" s="77" t="s">
        <v>54</v>
      </c>
      <c r="D873" s="4" t="s">
        <v>12</v>
      </c>
      <c r="E873" s="4" t="s">
        <v>20</v>
      </c>
      <c r="F873" s="8">
        <f>Ведомственная!G1271</f>
        <v>5023</v>
      </c>
      <c r="G873" s="8">
        <f>Ведомственная!H1271</f>
        <v>0</v>
      </c>
      <c r="H873" s="8">
        <f>Ведомственная!I1271</f>
        <v>0</v>
      </c>
    </row>
    <row r="874" spans="1:8" ht="86.25" customHeight="1" x14ac:dyDescent="0.25">
      <c r="A874" s="76" t="s">
        <v>531</v>
      </c>
      <c r="B874" s="77" t="s">
        <v>521</v>
      </c>
      <c r="C874" s="77"/>
      <c r="D874" s="4"/>
      <c r="E874" s="4"/>
      <c r="F874" s="8">
        <f>F875</f>
        <v>636.1</v>
      </c>
      <c r="G874" s="8">
        <f t="shared" ref="G874:H874" si="367">G875</f>
        <v>15961.5</v>
      </c>
      <c r="H874" s="8">
        <f t="shared" si="367"/>
        <v>9176.5</v>
      </c>
    </row>
    <row r="875" spans="1:8" x14ac:dyDescent="0.25">
      <c r="A875" s="182" t="s">
        <v>21</v>
      </c>
      <c r="B875" s="77" t="s">
        <v>954</v>
      </c>
      <c r="C875" s="77"/>
      <c r="D875" s="4"/>
      <c r="E875" s="4"/>
      <c r="F875" s="8">
        <f>SUM(F876:F876)</f>
        <v>636.1</v>
      </c>
      <c r="G875" s="8">
        <f>SUM(G876:G876)</f>
        <v>15961.5</v>
      </c>
      <c r="H875" s="8">
        <f>SUM(H876:H876)</f>
        <v>9176.5</v>
      </c>
    </row>
    <row r="876" spans="1:8" ht="31.5" x14ac:dyDescent="0.25">
      <c r="A876" s="76" t="s">
        <v>500</v>
      </c>
      <c r="B876" s="77" t="s">
        <v>954</v>
      </c>
      <c r="C876" s="77" t="s">
        <v>54</v>
      </c>
      <c r="D876" s="4" t="s">
        <v>12</v>
      </c>
      <c r="E876" s="4" t="s">
        <v>20</v>
      </c>
      <c r="F876" s="8">
        <f>Ведомственная!G1274</f>
        <v>636.1</v>
      </c>
      <c r="G876" s="8">
        <f>Ведомственная!H1274</f>
        <v>15961.5</v>
      </c>
      <c r="H876" s="8">
        <f>Ведомственная!I1274</f>
        <v>9176.5</v>
      </c>
    </row>
    <row r="877" spans="1:8" ht="21" customHeight="1" x14ac:dyDescent="0.25">
      <c r="A877" s="54" t="s">
        <v>87</v>
      </c>
      <c r="B877" s="59" t="s">
        <v>88</v>
      </c>
      <c r="C877" s="59"/>
      <c r="D877" s="56"/>
      <c r="E877" s="56"/>
      <c r="F877" s="57">
        <f>F878+F880+F882+F884+F886+F888+F892+F894+F897+F899+F905+F913+F916+F918+F907+F911</f>
        <v>129170.40000000002</v>
      </c>
      <c r="G877" s="57">
        <f>G878+G880+G882+G884+G886+G888+G892+G894+G897+G899+G905+G913+G916+G918+G907+G911</f>
        <v>205865.5</v>
      </c>
      <c r="H877" s="57">
        <f>H878+H880+H882+H884+H886+H888+H892+H894+H897+H899+H905+H913+H916+H918+H907+H911</f>
        <v>353580.19999999995</v>
      </c>
    </row>
    <row r="878" spans="1:8" ht="31.5" x14ac:dyDescent="0.25">
      <c r="A878" s="176" t="s">
        <v>134</v>
      </c>
      <c r="B878" s="21" t="s">
        <v>91</v>
      </c>
      <c r="C878" s="21"/>
      <c r="D878" s="4"/>
      <c r="E878" s="4"/>
      <c r="F878" s="8">
        <f>F879</f>
        <v>27441.1</v>
      </c>
      <c r="G878" s="8">
        <f t="shared" ref="G878:H878" si="368">G879</f>
        <v>149432</v>
      </c>
      <c r="H878" s="8">
        <f t="shared" si="368"/>
        <v>179163</v>
      </c>
    </row>
    <row r="879" spans="1:8" x14ac:dyDescent="0.25">
      <c r="A879" s="176" t="s">
        <v>13</v>
      </c>
      <c r="B879" s="21" t="s">
        <v>91</v>
      </c>
      <c r="C879" s="21">
        <v>800</v>
      </c>
      <c r="D879" s="4" t="s">
        <v>17</v>
      </c>
      <c r="E879" s="4" t="s">
        <v>29</v>
      </c>
      <c r="F879" s="8">
        <f>SUM(Ведомственная!G648)</f>
        <v>27441.1</v>
      </c>
      <c r="G879" s="8">
        <f>SUM(Ведомственная!H648)</f>
        <v>149432</v>
      </c>
      <c r="H879" s="8">
        <f>SUM(Ведомственная!I648)</f>
        <v>179163</v>
      </c>
    </row>
    <row r="880" spans="1:8" ht="47.25" x14ac:dyDescent="0.25">
      <c r="A880" s="176" t="s">
        <v>135</v>
      </c>
      <c r="B880" s="177" t="s">
        <v>90</v>
      </c>
      <c r="C880" s="21"/>
      <c r="D880" s="4"/>
      <c r="E880" s="4"/>
      <c r="F880" s="8">
        <f>F881</f>
        <v>21450.9</v>
      </c>
      <c r="G880" s="8">
        <f t="shared" ref="G880:H880" si="369">G881</f>
        <v>0</v>
      </c>
      <c r="H880" s="8">
        <f t="shared" si="369"/>
        <v>117629.8</v>
      </c>
    </row>
    <row r="881" spans="1:8" x14ac:dyDescent="0.25">
      <c r="A881" s="176" t="s">
        <v>13</v>
      </c>
      <c r="B881" s="177" t="s">
        <v>90</v>
      </c>
      <c r="C881" s="21">
        <v>800</v>
      </c>
      <c r="D881" s="4" t="s">
        <v>20</v>
      </c>
      <c r="E881" s="4" t="s">
        <v>39</v>
      </c>
      <c r="F881" s="8">
        <f>Ведомственная!G631</f>
        <v>21450.9</v>
      </c>
      <c r="G881" s="8">
        <f>Ведомственная!H631</f>
        <v>0</v>
      </c>
      <c r="H881" s="8">
        <f>Ведомственная!I631</f>
        <v>117629.8</v>
      </c>
    </row>
    <row r="882" spans="1:8" x14ac:dyDescent="0.25">
      <c r="A882" s="176" t="s">
        <v>148</v>
      </c>
      <c r="B882" s="177" t="s">
        <v>147</v>
      </c>
      <c r="C882" s="21"/>
      <c r="D882" s="4"/>
      <c r="E882" s="4"/>
      <c r="F882" s="8">
        <f>F883</f>
        <v>18790.199999999997</v>
      </c>
      <c r="G882" s="8">
        <f>G883</f>
        <v>5821.4</v>
      </c>
      <c r="H882" s="8">
        <f>H883</f>
        <v>6090.4</v>
      </c>
    </row>
    <row r="883" spans="1:8" x14ac:dyDescent="0.25">
      <c r="A883" s="176" t="s">
        <v>13</v>
      </c>
      <c r="B883" s="177" t="s">
        <v>147</v>
      </c>
      <c r="C883" s="21">
        <v>800</v>
      </c>
      <c r="D883" s="4" t="s">
        <v>29</v>
      </c>
      <c r="E883" s="4" t="s">
        <v>66</v>
      </c>
      <c r="F883" s="8">
        <f>Ведомственная!G636</f>
        <v>18790.199999999997</v>
      </c>
      <c r="G883" s="8">
        <f>Ведомственная!H636</f>
        <v>5821.4</v>
      </c>
      <c r="H883" s="8">
        <f>Ведомственная!I636</f>
        <v>6090.4</v>
      </c>
    </row>
    <row r="884" spans="1:8" x14ac:dyDescent="0.25">
      <c r="A884" s="176" t="s">
        <v>136</v>
      </c>
      <c r="B884" s="177" t="s">
        <v>89</v>
      </c>
      <c r="C884" s="21"/>
      <c r="D884" s="4"/>
      <c r="E884" s="4"/>
      <c r="F884" s="8">
        <f>F885</f>
        <v>5000</v>
      </c>
      <c r="G884" s="8">
        <f t="shared" ref="G884:H884" si="370">G885</f>
        <v>10000</v>
      </c>
      <c r="H884" s="8">
        <f t="shared" si="370"/>
        <v>10000</v>
      </c>
    </row>
    <row r="885" spans="1:8" x14ac:dyDescent="0.25">
      <c r="A885" s="176" t="s">
        <v>13</v>
      </c>
      <c r="B885" s="177" t="s">
        <v>89</v>
      </c>
      <c r="C885" s="21">
        <v>800</v>
      </c>
      <c r="D885" s="4" t="s">
        <v>20</v>
      </c>
      <c r="E885" s="4" t="s">
        <v>67</v>
      </c>
      <c r="F885" s="8">
        <f>Ведомственная!G617</f>
        <v>5000</v>
      </c>
      <c r="G885" s="8">
        <f>Ведомственная!H617</f>
        <v>10000</v>
      </c>
      <c r="H885" s="8">
        <f>Ведомственная!I617</f>
        <v>10000</v>
      </c>
    </row>
    <row r="886" spans="1:8" ht="31.5" x14ac:dyDescent="0.25">
      <c r="A886" s="2" t="s">
        <v>107</v>
      </c>
      <c r="B886" s="4" t="s">
        <v>108</v>
      </c>
      <c r="C886" s="4"/>
      <c r="D886" s="4"/>
      <c r="E886" s="4"/>
      <c r="F886" s="8">
        <f>F887</f>
        <v>500</v>
      </c>
      <c r="G886" s="8">
        <f t="shared" ref="G886:H886" si="371">G887</f>
        <v>500</v>
      </c>
      <c r="H886" s="8">
        <f t="shared" si="371"/>
        <v>500</v>
      </c>
    </row>
    <row r="887" spans="1:8" ht="31.5" x14ac:dyDescent="0.25">
      <c r="A887" s="2" t="s">
        <v>25</v>
      </c>
      <c r="B887" s="4" t="s">
        <v>108</v>
      </c>
      <c r="C887" s="4" t="s">
        <v>36</v>
      </c>
      <c r="D887" s="4" t="s">
        <v>27</v>
      </c>
      <c r="E887" s="4" t="s">
        <v>17</v>
      </c>
      <c r="F887" s="8">
        <f>SUM(Ведомственная!G177)</f>
        <v>500</v>
      </c>
      <c r="G887" s="8">
        <f>SUM(Ведомственная!H177)</f>
        <v>500</v>
      </c>
      <c r="H887" s="8">
        <f>SUM(Ведомственная!I177)</f>
        <v>500</v>
      </c>
    </row>
    <row r="888" spans="1:8" x14ac:dyDescent="0.25">
      <c r="A888" s="176" t="s">
        <v>30</v>
      </c>
      <c r="B888" s="4" t="s">
        <v>46</v>
      </c>
      <c r="C888" s="4"/>
      <c r="D888" s="53"/>
      <c r="E888" s="53"/>
      <c r="F888" s="8">
        <f>SUM(F889:F891)</f>
        <v>30052.799999999999</v>
      </c>
      <c r="G888" s="8">
        <f t="shared" ref="G888:H888" si="372">SUM(G889:G891)</f>
        <v>22727.3</v>
      </c>
      <c r="H888" s="8">
        <f t="shared" si="372"/>
        <v>22727.3</v>
      </c>
    </row>
    <row r="889" spans="1:8" ht="63" x14ac:dyDescent="0.25">
      <c r="A889" s="2" t="s">
        <v>24</v>
      </c>
      <c r="B889" s="4" t="s">
        <v>46</v>
      </c>
      <c r="C889" s="4" t="s">
        <v>35</v>
      </c>
      <c r="D889" s="4" t="s">
        <v>20</v>
      </c>
      <c r="E889" s="4" t="s">
        <v>27</v>
      </c>
      <c r="F889" s="8">
        <f>SUM(Ведомственная!G15)</f>
        <v>30037.8</v>
      </c>
      <c r="G889" s="8">
        <f>SUM(Ведомственная!H15)</f>
        <v>22712.3</v>
      </c>
      <c r="H889" s="8">
        <f>SUM(Ведомственная!I15)</f>
        <v>22712.3</v>
      </c>
    </row>
    <row r="890" spans="1:8" ht="31.5" x14ac:dyDescent="0.25">
      <c r="A890" s="176" t="s">
        <v>25</v>
      </c>
      <c r="B890" s="4" t="s">
        <v>46</v>
      </c>
      <c r="C890" s="4" t="s">
        <v>36</v>
      </c>
      <c r="D890" s="4" t="s">
        <v>20</v>
      </c>
      <c r="E890" s="4" t="s">
        <v>27</v>
      </c>
      <c r="F890" s="8">
        <f>SUM(Ведомственная!G16)</f>
        <v>15</v>
      </c>
      <c r="G890" s="8">
        <f>SUM(Ведомственная!H16)</f>
        <v>15</v>
      </c>
      <c r="H890" s="8">
        <f>SUM(Ведомственная!I16)</f>
        <v>15</v>
      </c>
    </row>
    <row r="891" spans="1:8" x14ac:dyDescent="0.25">
      <c r="A891" s="176" t="s">
        <v>22</v>
      </c>
      <c r="B891" s="4" t="s">
        <v>46</v>
      </c>
      <c r="C891" s="4" t="s">
        <v>44</v>
      </c>
      <c r="D891" s="4" t="s">
        <v>20</v>
      </c>
      <c r="E891" s="4" t="s">
        <v>27</v>
      </c>
      <c r="F891" s="8">
        <f>SUM(Ведомственная!G17)</f>
        <v>0</v>
      </c>
      <c r="G891" s="8">
        <f>SUM(Ведомственная!H17)</f>
        <v>0</v>
      </c>
      <c r="H891" s="8">
        <f>SUM(Ведомственная!I17)</f>
        <v>0</v>
      </c>
    </row>
    <row r="892" spans="1:8" x14ac:dyDescent="0.25">
      <c r="A892" s="176" t="s">
        <v>37</v>
      </c>
      <c r="B892" s="4" t="s">
        <v>47</v>
      </c>
      <c r="C892" s="4"/>
      <c r="D892" s="53"/>
      <c r="E892" s="53"/>
      <c r="F892" s="8">
        <f>F893</f>
        <v>5608.8</v>
      </c>
      <c r="G892" s="8">
        <f t="shared" ref="G892:H892" si="373">G893</f>
        <v>3739.3</v>
      </c>
      <c r="H892" s="8">
        <f t="shared" si="373"/>
        <v>3739.3</v>
      </c>
    </row>
    <row r="893" spans="1:8" ht="63" x14ac:dyDescent="0.25">
      <c r="A893" s="2" t="s">
        <v>24</v>
      </c>
      <c r="B893" s="4" t="s">
        <v>47</v>
      </c>
      <c r="C893" s="4" t="s">
        <v>35</v>
      </c>
      <c r="D893" s="4" t="s">
        <v>20</v>
      </c>
      <c r="E893" s="4" t="s">
        <v>27</v>
      </c>
      <c r="F893" s="8">
        <f>Ведомственная!G19</f>
        <v>5608.8</v>
      </c>
      <c r="G893" s="8">
        <f>Ведомственная!H19</f>
        <v>3739.3</v>
      </c>
      <c r="H893" s="8">
        <f>Ведомственная!I19</f>
        <v>3739.3</v>
      </c>
    </row>
    <row r="894" spans="1:8" x14ac:dyDescent="0.25">
      <c r="A894" s="176" t="s">
        <v>40</v>
      </c>
      <c r="B894" s="4" t="s">
        <v>48</v>
      </c>
      <c r="C894" s="4"/>
      <c r="D894" s="53"/>
      <c r="E894" s="53"/>
      <c r="F894" s="8">
        <f>SUM(F895:F896)</f>
        <v>413.6</v>
      </c>
      <c r="G894" s="8">
        <f t="shared" ref="G894:H894" si="374">SUM(G895:G896)</f>
        <v>413.6</v>
      </c>
      <c r="H894" s="8">
        <f t="shared" si="374"/>
        <v>413.6</v>
      </c>
    </row>
    <row r="895" spans="1:8" ht="31.5" x14ac:dyDescent="0.25">
      <c r="A895" s="176" t="s">
        <v>25</v>
      </c>
      <c r="B895" s="4" t="s">
        <v>48</v>
      </c>
      <c r="C895" s="4" t="s">
        <v>36</v>
      </c>
      <c r="D895" s="4" t="s">
        <v>20</v>
      </c>
      <c r="E895" s="4" t="s">
        <v>39</v>
      </c>
      <c r="F895" s="8">
        <f>Ведомственная!G23</f>
        <v>404.6</v>
      </c>
      <c r="G895" s="8">
        <f>Ведомственная!H23</f>
        <v>404.6</v>
      </c>
      <c r="H895" s="8">
        <f>Ведомственная!I23</f>
        <v>404.6</v>
      </c>
    </row>
    <row r="896" spans="1:8" x14ac:dyDescent="0.25">
      <c r="A896" s="176" t="s">
        <v>13</v>
      </c>
      <c r="B896" s="4" t="s">
        <v>48</v>
      </c>
      <c r="C896" s="4" t="s">
        <v>41</v>
      </c>
      <c r="D896" s="4" t="s">
        <v>20</v>
      </c>
      <c r="E896" s="4" t="s">
        <v>39</v>
      </c>
      <c r="F896" s="8">
        <f>Ведомственная!G24</f>
        <v>9</v>
      </c>
      <c r="G896" s="8">
        <f>Ведомственная!H24</f>
        <v>9</v>
      </c>
      <c r="H896" s="8">
        <f>Ведомственная!I24</f>
        <v>9</v>
      </c>
    </row>
    <row r="897" spans="1:8" ht="31.5" x14ac:dyDescent="0.25">
      <c r="A897" s="176" t="s">
        <v>42</v>
      </c>
      <c r="B897" s="4" t="s">
        <v>49</v>
      </c>
      <c r="C897" s="4"/>
      <c r="D897" s="53"/>
      <c r="E897" s="53"/>
      <c r="F897" s="8">
        <f>F898</f>
        <v>502.1</v>
      </c>
      <c r="G897" s="8">
        <f t="shared" ref="G897:H897" si="375">G898</f>
        <v>502.1</v>
      </c>
      <c r="H897" s="8">
        <f t="shared" si="375"/>
        <v>502.1</v>
      </c>
    </row>
    <row r="898" spans="1:8" ht="31.5" x14ac:dyDescent="0.25">
      <c r="A898" s="176" t="s">
        <v>25</v>
      </c>
      <c r="B898" s="4" t="s">
        <v>49</v>
      </c>
      <c r="C898" s="4" t="s">
        <v>36</v>
      </c>
      <c r="D898" s="4" t="s">
        <v>20</v>
      </c>
      <c r="E898" s="4" t="s">
        <v>39</v>
      </c>
      <c r="F898" s="8">
        <f>Ведомственная!G26</f>
        <v>502.1</v>
      </c>
      <c r="G898" s="8">
        <f>Ведомственная!H26</f>
        <v>502.1</v>
      </c>
      <c r="H898" s="8">
        <f>Ведомственная!I26</f>
        <v>502.1</v>
      </c>
    </row>
    <row r="899" spans="1:8" ht="31.5" x14ac:dyDescent="0.25">
      <c r="A899" s="176" t="s">
        <v>43</v>
      </c>
      <c r="B899" s="4" t="s">
        <v>50</v>
      </c>
      <c r="C899" s="4"/>
      <c r="D899" s="53"/>
      <c r="E899" s="53"/>
      <c r="F899" s="8">
        <f>SUM(F900:F904)</f>
        <v>11141.8</v>
      </c>
      <c r="G899" s="8">
        <f t="shared" ref="G899:H899" si="376">SUM(G900:G904)</f>
        <v>4253.5</v>
      </c>
      <c r="H899" s="8">
        <f t="shared" si="376"/>
        <v>4253.5</v>
      </c>
    </row>
    <row r="900" spans="1:8" ht="31.5" x14ac:dyDescent="0.25">
      <c r="A900" s="176" t="s">
        <v>25</v>
      </c>
      <c r="B900" s="4" t="s">
        <v>50</v>
      </c>
      <c r="C900" s="4" t="s">
        <v>36</v>
      </c>
      <c r="D900" s="4" t="s">
        <v>20</v>
      </c>
      <c r="E900" s="4" t="s">
        <v>39</v>
      </c>
      <c r="F900" s="8">
        <f>Ведомственная!G28+Ведомственная!G123</f>
        <v>2931</v>
      </c>
      <c r="G900" s="8">
        <f>Ведомственная!H28+Ведомственная!H123</f>
        <v>2931</v>
      </c>
      <c r="H900" s="8">
        <f>Ведомственная!I28+Ведомственная!I123</f>
        <v>2931</v>
      </c>
    </row>
    <row r="901" spans="1:8" ht="31.5" hidden="1" x14ac:dyDescent="0.25">
      <c r="A901" s="176" t="s">
        <v>25</v>
      </c>
      <c r="B901" s="4" t="s">
        <v>50</v>
      </c>
      <c r="C901" s="4" t="s">
        <v>36</v>
      </c>
      <c r="D901" s="4" t="s">
        <v>52</v>
      </c>
      <c r="E901" s="4" t="s">
        <v>66</v>
      </c>
      <c r="F901" s="8">
        <f>SUM(Ведомственная!G34)</f>
        <v>0</v>
      </c>
      <c r="G901" s="8">
        <f>SUM(Ведомственная!H34)</f>
        <v>0</v>
      </c>
      <c r="H901" s="8">
        <f>SUM(Ведомственная!I34)</f>
        <v>0</v>
      </c>
    </row>
    <row r="902" spans="1:8" x14ac:dyDescent="0.25">
      <c r="A902" s="176" t="s">
        <v>22</v>
      </c>
      <c r="B902" s="4" t="s">
        <v>50</v>
      </c>
      <c r="C902" s="4" t="s">
        <v>44</v>
      </c>
      <c r="D902" s="4" t="s">
        <v>20</v>
      </c>
      <c r="E902" s="4" t="s">
        <v>39</v>
      </c>
      <c r="F902" s="8">
        <f>Ведомственная!G29</f>
        <v>1322.5</v>
      </c>
      <c r="G902" s="8">
        <f>Ведомственная!H29</f>
        <v>1322.5</v>
      </c>
      <c r="H902" s="8">
        <f>Ведомственная!I29</f>
        <v>1322.5</v>
      </c>
    </row>
    <row r="903" spans="1:8" x14ac:dyDescent="0.25">
      <c r="A903" s="176" t="s">
        <v>13</v>
      </c>
      <c r="B903" s="4" t="s">
        <v>50</v>
      </c>
      <c r="C903" s="4" t="s">
        <v>41</v>
      </c>
      <c r="D903" s="4" t="s">
        <v>20</v>
      </c>
      <c r="E903" s="4" t="s">
        <v>52</v>
      </c>
      <c r="F903" s="8">
        <f>Ведомственная!G74</f>
        <v>6660</v>
      </c>
      <c r="G903" s="8">
        <f>Ведомственная!H74</f>
        <v>0</v>
      </c>
      <c r="H903" s="8">
        <f>Ведомственная!I74</f>
        <v>0</v>
      </c>
    </row>
    <row r="904" spans="1:8" x14ac:dyDescent="0.25">
      <c r="A904" s="176" t="s">
        <v>13</v>
      </c>
      <c r="B904" s="4" t="s">
        <v>50</v>
      </c>
      <c r="C904" s="4" t="s">
        <v>41</v>
      </c>
      <c r="D904" s="4" t="s">
        <v>20</v>
      </c>
      <c r="E904" s="4" t="s">
        <v>39</v>
      </c>
      <c r="F904" s="8">
        <f>Ведомственная!G124</f>
        <v>228.29999999999998</v>
      </c>
      <c r="G904" s="8">
        <f>Ведомственная!H124</f>
        <v>0</v>
      </c>
      <c r="H904" s="8">
        <f>Ведомственная!I124</f>
        <v>0</v>
      </c>
    </row>
    <row r="905" spans="1:8" ht="47.25" x14ac:dyDescent="0.25">
      <c r="A905" s="176" t="s">
        <v>95</v>
      </c>
      <c r="B905" s="177" t="s">
        <v>114</v>
      </c>
      <c r="C905" s="177"/>
      <c r="D905" s="53"/>
      <c r="E905" s="53"/>
      <c r="F905" s="8">
        <f>SUM(F906)</f>
        <v>12.5</v>
      </c>
      <c r="G905" s="8">
        <f t="shared" ref="G905:H905" si="377">SUM(G906)</f>
        <v>154.69999999999999</v>
      </c>
      <c r="H905" s="8">
        <f t="shared" si="377"/>
        <v>12</v>
      </c>
    </row>
    <row r="906" spans="1:8" ht="31.5" x14ac:dyDescent="0.25">
      <c r="A906" s="176" t="s">
        <v>25</v>
      </c>
      <c r="B906" s="177" t="s">
        <v>114</v>
      </c>
      <c r="C906" s="177" t="s">
        <v>36</v>
      </c>
      <c r="D906" s="4" t="s">
        <v>20</v>
      </c>
      <c r="E906" s="4" t="s">
        <v>66</v>
      </c>
      <c r="F906" s="8">
        <f>Ведомственная!G70</f>
        <v>12.5</v>
      </c>
      <c r="G906" s="8">
        <f>Ведомственная!H70</f>
        <v>154.69999999999999</v>
      </c>
      <c r="H906" s="8">
        <f>Ведомственная!I70</f>
        <v>12</v>
      </c>
    </row>
    <row r="907" spans="1:8" ht="31.5" x14ac:dyDescent="0.25">
      <c r="A907" s="176" t="s">
        <v>791</v>
      </c>
      <c r="B907" s="177" t="s">
        <v>124</v>
      </c>
      <c r="C907" s="177"/>
      <c r="D907" s="4"/>
      <c r="E907" s="4"/>
      <c r="F907" s="8">
        <f>F908+F909+F910</f>
        <v>5906.6</v>
      </c>
      <c r="G907" s="8">
        <f t="shared" ref="G907:H907" si="378">G908+G909+G910</f>
        <v>6412.7</v>
      </c>
      <c r="H907" s="8">
        <f t="shared" si="378"/>
        <v>6640.2</v>
      </c>
    </row>
    <row r="908" spans="1:8" ht="63" x14ac:dyDescent="0.25">
      <c r="A908" s="2" t="s">
        <v>24</v>
      </c>
      <c r="B908" s="177" t="s">
        <v>124</v>
      </c>
      <c r="C908" s="177" t="s">
        <v>35</v>
      </c>
      <c r="D908" s="4" t="s">
        <v>27</v>
      </c>
      <c r="E908" s="4" t="s">
        <v>10</v>
      </c>
      <c r="F908" s="8">
        <f>Ведомственная!G129</f>
        <v>5423.5</v>
      </c>
      <c r="G908" s="8">
        <f>Ведомственная!H129</f>
        <v>5423.5</v>
      </c>
      <c r="H908" s="8">
        <f>Ведомственная!I129</f>
        <v>5423.5</v>
      </c>
    </row>
    <row r="909" spans="1:8" ht="31.5" x14ac:dyDescent="0.25">
      <c r="A909" s="176" t="s">
        <v>25</v>
      </c>
      <c r="B909" s="177" t="s">
        <v>124</v>
      </c>
      <c r="C909" s="177" t="s">
        <v>36</v>
      </c>
      <c r="D909" s="4" t="s">
        <v>27</v>
      </c>
      <c r="E909" s="4" t="s">
        <v>10</v>
      </c>
      <c r="F909" s="8">
        <f>Ведомственная!G130</f>
        <v>483.1</v>
      </c>
      <c r="G909" s="8">
        <f>Ведомственная!H130</f>
        <v>989.2</v>
      </c>
      <c r="H909" s="8">
        <f>Ведомственная!I130</f>
        <v>1216.7</v>
      </c>
    </row>
    <row r="910" spans="1:8" x14ac:dyDescent="0.25">
      <c r="A910" s="176" t="s">
        <v>13</v>
      </c>
      <c r="B910" s="177" t="s">
        <v>124</v>
      </c>
      <c r="C910" s="177" t="s">
        <v>41</v>
      </c>
      <c r="D910" s="4" t="s">
        <v>27</v>
      </c>
      <c r="E910" s="4" t="s">
        <v>10</v>
      </c>
      <c r="F910" s="8">
        <f>Ведомственная!G131</f>
        <v>0</v>
      </c>
      <c r="G910" s="8">
        <f>Ведомственная!H131</f>
        <v>0</v>
      </c>
      <c r="H910" s="8">
        <f>Ведомственная!I131</f>
        <v>0</v>
      </c>
    </row>
    <row r="911" spans="1:8" ht="47.25" x14ac:dyDescent="0.25">
      <c r="A911" s="2" t="s">
        <v>892</v>
      </c>
      <c r="B911" s="177" t="s">
        <v>891</v>
      </c>
      <c r="C911" s="177"/>
      <c r="D911" s="4"/>
      <c r="E911" s="4"/>
      <c r="F911" s="8">
        <f>F912</f>
        <v>441</v>
      </c>
      <c r="G911" s="8">
        <f t="shared" ref="G911:H911" si="379">G912</f>
        <v>0</v>
      </c>
      <c r="H911" s="8">
        <f t="shared" si="379"/>
        <v>0</v>
      </c>
    </row>
    <row r="912" spans="1:8" x14ac:dyDescent="0.25">
      <c r="A912" s="176" t="s">
        <v>13</v>
      </c>
      <c r="B912" s="177" t="s">
        <v>891</v>
      </c>
      <c r="C912" s="177" t="s">
        <v>41</v>
      </c>
      <c r="D912" s="4" t="s">
        <v>27</v>
      </c>
      <c r="E912" s="4" t="s">
        <v>69</v>
      </c>
      <c r="F912" s="8">
        <f>Ведомственная!G147</f>
        <v>441</v>
      </c>
      <c r="G912" s="8">
        <f>Ведомственная!H147</f>
        <v>0</v>
      </c>
      <c r="H912" s="8">
        <f>Ведомственная!I147</f>
        <v>0</v>
      </c>
    </row>
    <row r="913" spans="1:8" ht="173.25" x14ac:dyDescent="0.25">
      <c r="A913" s="178" t="s">
        <v>768</v>
      </c>
      <c r="B913" s="177" t="s">
        <v>150</v>
      </c>
      <c r="C913" s="21"/>
      <c r="D913" s="53"/>
      <c r="E913" s="53"/>
      <c r="F913" s="8">
        <f>SUM(F914:F915)</f>
        <v>137.80000000000001</v>
      </c>
      <c r="G913" s="8">
        <f t="shared" ref="G913:H913" si="380">SUM(G914:G915)</f>
        <v>137.69999999999999</v>
      </c>
      <c r="H913" s="8">
        <f t="shared" si="380"/>
        <v>137.80000000000001</v>
      </c>
    </row>
    <row r="914" spans="1:8" ht="63" x14ac:dyDescent="0.25">
      <c r="A914" s="2" t="s">
        <v>24</v>
      </c>
      <c r="B914" s="177" t="s">
        <v>150</v>
      </c>
      <c r="C914" s="177" t="s">
        <v>35</v>
      </c>
      <c r="D914" s="177" t="s">
        <v>20</v>
      </c>
      <c r="E914" s="177" t="s">
        <v>10</v>
      </c>
      <c r="F914" s="8">
        <f>Ведомственная!G65</f>
        <v>121</v>
      </c>
      <c r="G914" s="8">
        <f>Ведомственная!H65</f>
        <v>121</v>
      </c>
      <c r="H914" s="8">
        <f>Ведомственная!I65</f>
        <v>121</v>
      </c>
    </row>
    <row r="915" spans="1:8" ht="31.5" x14ac:dyDescent="0.25">
      <c r="A915" s="176" t="s">
        <v>25</v>
      </c>
      <c r="B915" s="177" t="s">
        <v>150</v>
      </c>
      <c r="C915" s="177" t="s">
        <v>36</v>
      </c>
      <c r="D915" s="177" t="s">
        <v>20</v>
      </c>
      <c r="E915" s="177" t="s">
        <v>10</v>
      </c>
      <c r="F915" s="8">
        <f>Ведомственная!G66</f>
        <v>16.8</v>
      </c>
      <c r="G915" s="8">
        <f>Ведомственная!H66</f>
        <v>16.7</v>
      </c>
      <c r="H915" s="8">
        <f>Ведомственная!I66</f>
        <v>16.8</v>
      </c>
    </row>
    <row r="916" spans="1:8" ht="47.25" x14ac:dyDescent="0.25">
      <c r="A916" s="176" t="s">
        <v>359</v>
      </c>
      <c r="B916" s="177" t="s">
        <v>358</v>
      </c>
      <c r="C916" s="177"/>
      <c r="D916" s="177"/>
      <c r="E916" s="177"/>
      <c r="F916" s="8">
        <f>F917</f>
        <v>1503.8</v>
      </c>
      <c r="G916" s="8">
        <f t="shared" ref="G916:H916" si="381">G917</f>
        <v>1503.8</v>
      </c>
      <c r="H916" s="8">
        <f t="shared" si="381"/>
        <v>1503.8</v>
      </c>
    </row>
    <row r="917" spans="1:8" ht="63" x14ac:dyDescent="0.25">
      <c r="A917" s="2" t="s">
        <v>24</v>
      </c>
      <c r="B917" s="177" t="s">
        <v>358</v>
      </c>
      <c r="C917" s="177" t="s">
        <v>35</v>
      </c>
      <c r="D917" s="177" t="s">
        <v>27</v>
      </c>
      <c r="E917" s="177" t="s">
        <v>10</v>
      </c>
      <c r="F917" s="8">
        <f>Ведомственная!G133</f>
        <v>1503.8</v>
      </c>
      <c r="G917" s="8">
        <f>Ведомственная!H133</f>
        <v>1503.8</v>
      </c>
      <c r="H917" s="8">
        <f>Ведомственная!I133</f>
        <v>1503.8</v>
      </c>
    </row>
    <row r="918" spans="1:8" ht="47.25" x14ac:dyDescent="0.25">
      <c r="A918" s="176" t="s">
        <v>360</v>
      </c>
      <c r="B918" s="177" t="s">
        <v>151</v>
      </c>
      <c r="C918" s="21"/>
      <c r="D918" s="53"/>
      <c r="E918" s="53"/>
      <c r="F918" s="8">
        <f>SUM(F919:F920)</f>
        <v>267.39999999999998</v>
      </c>
      <c r="G918" s="8">
        <f t="shared" ref="G918:H918" si="382">SUM(G919:G920)</f>
        <v>267.39999999999998</v>
      </c>
      <c r="H918" s="8">
        <f t="shared" si="382"/>
        <v>267.39999999999998</v>
      </c>
    </row>
    <row r="919" spans="1:8" ht="63" x14ac:dyDescent="0.25">
      <c r="A919" s="2" t="s">
        <v>24</v>
      </c>
      <c r="B919" s="177" t="s">
        <v>151</v>
      </c>
      <c r="C919" s="177" t="s">
        <v>35</v>
      </c>
      <c r="D919" s="177" t="s">
        <v>66</v>
      </c>
      <c r="E919" s="177" t="s">
        <v>66</v>
      </c>
      <c r="F919" s="8">
        <f>SUM(Ведомственная!G520)</f>
        <v>257.89999999999998</v>
      </c>
      <c r="G919" s="8">
        <f>SUM(Ведомственная!H520)</f>
        <v>257.89999999999998</v>
      </c>
      <c r="H919" s="8">
        <f>SUM(Ведомственная!I520)</f>
        <v>257.89999999999998</v>
      </c>
    </row>
    <row r="920" spans="1:8" ht="31.5" x14ac:dyDescent="0.25">
      <c r="A920" s="176" t="s">
        <v>25</v>
      </c>
      <c r="B920" s="177" t="s">
        <v>151</v>
      </c>
      <c r="C920" s="177" t="s">
        <v>36</v>
      </c>
      <c r="D920" s="177" t="s">
        <v>66</v>
      </c>
      <c r="E920" s="177" t="s">
        <v>66</v>
      </c>
      <c r="F920" s="8">
        <f>SUM(Ведомственная!G521)</f>
        <v>9.5</v>
      </c>
      <c r="G920" s="8">
        <f>SUM(Ведомственная!H521)</f>
        <v>9.5</v>
      </c>
      <c r="H920" s="8">
        <f>SUM(Ведомственная!I521)</f>
        <v>9.5</v>
      </c>
    </row>
    <row r="921" spans="1:8" x14ac:dyDescent="0.25">
      <c r="A921" s="62" t="s">
        <v>125</v>
      </c>
      <c r="B921" s="55"/>
      <c r="C921" s="58"/>
      <c r="D921" s="58"/>
      <c r="E921" s="58"/>
      <c r="F921" s="57"/>
      <c r="G921" s="61">
        <v>150000</v>
      </c>
      <c r="H921" s="61">
        <v>330000</v>
      </c>
    </row>
    <row r="922" spans="1:8" x14ac:dyDescent="0.25">
      <c r="A922" s="63" t="s">
        <v>86</v>
      </c>
      <c r="B922" s="64"/>
      <c r="C922" s="64"/>
      <c r="D922" s="64"/>
      <c r="E922" s="64"/>
      <c r="F922" s="65">
        <f>F9+F31+F42+F51+F62+F78+F93+F110+F130+F149+F195+F200+F205+F213+F221+F230+F244+F253+F276+F305+F326+F395+F411+F420+F434+F568+F573+F640++F819+F824+F877+F921+F37</f>
        <v>9639271.0000000019</v>
      </c>
      <c r="G922" s="65">
        <f>G9+G31+G42+G51+G62+G78+G93+G110+G130+G149+G195+G200+G205+G213+G221+G230+G244+G253+G276+G305+G326+G395+G411+G420+G434+G568+G573+G640++G819+G824+G877+G921+G37</f>
        <v>8619918.0999999978</v>
      </c>
      <c r="H922" s="65">
        <f>H9+H31+H42+H51+H62+H78+H93+H110+H130+H149+H195+H200+H205+H213+H221+H230+H244+H253+H276+H305+H326+H395+H411+H420+H434+H568+H573+H640++H819+H824+H877+H921+H37</f>
        <v>9279300.9000000004</v>
      </c>
    </row>
    <row r="924" spans="1:8" hidden="1" x14ac:dyDescent="0.25">
      <c r="F924" s="26">
        <f>Ведомственная!G1301</f>
        <v>9639271</v>
      </c>
      <c r="G924" s="26">
        <f>Ведомственная!H1301</f>
        <v>8619918.0999999996</v>
      </c>
      <c r="H924" s="26">
        <f>Ведомственная!I1301</f>
        <v>9279300.9000000004</v>
      </c>
    </row>
    <row r="925" spans="1:8" hidden="1" x14ac:dyDescent="0.25"/>
    <row r="926" spans="1:8" hidden="1" x14ac:dyDescent="0.25">
      <c r="F926" s="26">
        <f>F924-F922</f>
        <v>0</v>
      </c>
      <c r="G926" s="26">
        <f t="shared" ref="G926:H926" si="383">G924-G922</f>
        <v>0</v>
      </c>
      <c r="H926" s="26">
        <f t="shared" si="383"/>
        <v>0</v>
      </c>
    </row>
    <row r="927" spans="1:8" hidden="1" x14ac:dyDescent="0.25"/>
  </sheetData>
  <mergeCells count="40">
    <mergeCell ref="A788:A789"/>
    <mergeCell ref="A859:A860"/>
    <mergeCell ref="A872:A873"/>
    <mergeCell ref="A866:A867"/>
    <mergeCell ref="A717:A718"/>
    <mergeCell ref="A749:A751"/>
    <mergeCell ref="A746:A748"/>
    <mergeCell ref="A769:A771"/>
    <mergeCell ref="A870:A871"/>
    <mergeCell ref="A772:A773"/>
    <mergeCell ref="A815:A816"/>
    <mergeCell ref="A817:A818"/>
    <mergeCell ref="A779:A781"/>
    <mergeCell ref="A776:A777"/>
    <mergeCell ref="A786:A787"/>
    <mergeCell ref="A753:A756"/>
    <mergeCell ref="A757:A759"/>
    <mergeCell ref="A6:H6"/>
    <mergeCell ref="A472:A474"/>
    <mergeCell ref="A475:A478"/>
    <mergeCell ref="A523:A525"/>
    <mergeCell ref="A518:A520"/>
    <mergeCell ref="A389:A390"/>
    <mergeCell ref="A386:A387"/>
    <mergeCell ref="A379:A380"/>
    <mergeCell ref="A374:A375"/>
    <mergeCell ref="A371:A372"/>
    <mergeCell ref="A368:A369"/>
    <mergeCell ref="A355:A356"/>
    <mergeCell ref="A352:A353"/>
    <mergeCell ref="A345:A346"/>
    <mergeCell ref="A274:A275"/>
    <mergeCell ref="A75:A77"/>
    <mergeCell ref="A324:A325"/>
    <mergeCell ref="A337:A338"/>
    <mergeCell ref="A332:A333"/>
    <mergeCell ref="A719:A721"/>
    <mergeCell ref="A566:A567"/>
    <mergeCell ref="A342:A343"/>
    <mergeCell ref="A695:A696"/>
  </mergeCells>
  <pageMargins left="0.51181102362204722" right="0.31496062992125984" top="0.59055118110236227" bottom="0" header="0.11811023622047245" footer="0"/>
  <pageSetup paperSize="9" scale="80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1307"/>
  <sheetViews>
    <sheetView topLeftCell="A7" zoomScale="90" zoomScaleNormal="90" workbookViewId="0">
      <pane xSplit="1" ySplit="3" topLeftCell="B491" activePane="bottomRight" state="frozen"/>
      <selection activeCell="A7" sqref="A7"/>
      <selection pane="topRight" activeCell="B7" sqref="B7"/>
      <selection pane="bottomLeft" activeCell="A10" sqref="A10"/>
      <selection pane="bottomRight" activeCell="G497" sqref="G497"/>
    </sheetView>
  </sheetViews>
  <sheetFormatPr defaultRowHeight="15.75" x14ac:dyDescent="0.25"/>
  <cols>
    <col min="1" max="1" width="80.85546875" style="14" customWidth="1"/>
    <col min="2" max="2" width="7.42578125" style="10" customWidth="1"/>
    <col min="3" max="3" width="7.28515625" style="15" customWidth="1"/>
    <col min="4" max="4" width="6.85546875" style="15" customWidth="1"/>
    <col min="5" max="5" width="15.5703125" style="15" customWidth="1"/>
    <col min="6" max="6" width="8.7109375" style="15" bestFit="1" customWidth="1"/>
    <col min="7" max="8" width="20.140625" style="15" customWidth="1"/>
    <col min="9" max="9" width="18.42578125" style="15" customWidth="1"/>
    <col min="10" max="10" width="10.140625" style="7" bestFit="1" customWidth="1"/>
    <col min="11" max="11" width="14.85546875" style="7" customWidth="1"/>
    <col min="12" max="12" width="16.5703125" style="7" customWidth="1"/>
    <col min="13" max="13" width="14.28515625" style="7" customWidth="1"/>
    <col min="14" max="16384" width="9.140625" style="7"/>
  </cols>
  <sheetData>
    <row r="1" spans="1:9" x14ac:dyDescent="0.25">
      <c r="A1" s="9"/>
      <c r="H1" s="1"/>
      <c r="I1" s="1" t="s">
        <v>154</v>
      </c>
    </row>
    <row r="2" spans="1:9" x14ac:dyDescent="0.25">
      <c r="A2" s="13"/>
      <c r="H2" s="1"/>
      <c r="I2" s="1" t="s">
        <v>0</v>
      </c>
    </row>
    <row r="3" spans="1:9" x14ac:dyDescent="0.25">
      <c r="H3" s="1"/>
      <c r="I3" s="1" t="s">
        <v>1</v>
      </c>
    </row>
    <row r="4" spans="1:9" x14ac:dyDescent="0.25">
      <c r="H4" s="1"/>
      <c r="I4" s="1" t="s">
        <v>2</v>
      </c>
    </row>
    <row r="5" spans="1:9" x14ac:dyDescent="0.25">
      <c r="B5" s="15"/>
      <c r="H5" s="1"/>
      <c r="I5" s="1" t="s">
        <v>889</v>
      </c>
    </row>
    <row r="6" spans="1:9" x14ac:dyDescent="0.25">
      <c r="B6" s="16" t="s">
        <v>156</v>
      </c>
    </row>
    <row r="7" spans="1:9" x14ac:dyDescent="0.25">
      <c r="B7" s="17"/>
      <c r="I7" s="15" t="s">
        <v>111</v>
      </c>
    </row>
    <row r="8" spans="1:9" x14ac:dyDescent="0.25">
      <c r="A8" s="216" t="s">
        <v>3</v>
      </c>
      <c r="B8" s="217" t="s">
        <v>4</v>
      </c>
      <c r="C8" s="217"/>
      <c r="D8" s="217"/>
      <c r="E8" s="217"/>
      <c r="F8" s="217"/>
      <c r="G8" s="213" t="s">
        <v>140</v>
      </c>
      <c r="H8" s="213" t="s">
        <v>149</v>
      </c>
      <c r="I8" s="213" t="s">
        <v>731</v>
      </c>
    </row>
    <row r="9" spans="1:9" ht="63" x14ac:dyDescent="0.25">
      <c r="A9" s="216"/>
      <c r="B9" s="4" t="s">
        <v>5</v>
      </c>
      <c r="C9" s="19" t="s">
        <v>6</v>
      </c>
      <c r="D9" s="19" t="s">
        <v>7</v>
      </c>
      <c r="E9" s="19" t="s">
        <v>8</v>
      </c>
      <c r="F9" s="19" t="s">
        <v>59</v>
      </c>
      <c r="G9" s="214"/>
      <c r="H9" s="214"/>
      <c r="I9" s="215"/>
    </row>
    <row r="10" spans="1:9" s="20" customFormat="1" x14ac:dyDescent="0.25">
      <c r="A10" s="63" t="s">
        <v>31</v>
      </c>
      <c r="B10" s="64" t="s">
        <v>32</v>
      </c>
      <c r="C10" s="130"/>
      <c r="D10" s="130"/>
      <c r="E10" s="130"/>
      <c r="F10" s="130"/>
      <c r="G10" s="65">
        <f>SUM(G11)+G31</f>
        <v>40830.799999999996</v>
      </c>
      <c r="H10" s="65">
        <f>SUM(H11)+H31</f>
        <v>31635.8</v>
      </c>
      <c r="I10" s="65">
        <f>SUM(I11)+I31</f>
        <v>31635.8</v>
      </c>
    </row>
    <row r="11" spans="1:9" x14ac:dyDescent="0.25">
      <c r="A11" s="102" t="s">
        <v>33</v>
      </c>
      <c r="B11" s="4"/>
      <c r="C11" s="4" t="s">
        <v>20</v>
      </c>
      <c r="D11" s="4"/>
      <c r="E11" s="4"/>
      <c r="F11" s="4"/>
      <c r="G11" s="6">
        <f>SUM(G12+G20)</f>
        <v>40830.799999999996</v>
      </c>
      <c r="H11" s="6">
        <f>SUM(H12+H20)</f>
        <v>31635.8</v>
      </c>
      <c r="I11" s="6">
        <f>SUM(I12+I20)</f>
        <v>31635.8</v>
      </c>
    </row>
    <row r="12" spans="1:9" ht="47.25" x14ac:dyDescent="0.25">
      <c r="A12" s="102" t="s">
        <v>34</v>
      </c>
      <c r="B12" s="4"/>
      <c r="C12" s="4" t="s">
        <v>20</v>
      </c>
      <c r="D12" s="4" t="s">
        <v>27</v>
      </c>
      <c r="E12" s="4"/>
      <c r="F12" s="4"/>
      <c r="G12" s="6">
        <f>SUM(G13)</f>
        <v>35661.599999999999</v>
      </c>
      <c r="H12" s="6">
        <f>SUM(H13)</f>
        <v>26466.6</v>
      </c>
      <c r="I12" s="6">
        <f>SUM(I13)</f>
        <v>26466.6</v>
      </c>
    </row>
    <row r="13" spans="1:9" s="98" customFormat="1" x14ac:dyDescent="0.25">
      <c r="A13" s="90" t="s">
        <v>87</v>
      </c>
      <c r="B13" s="99"/>
      <c r="C13" s="99" t="s">
        <v>20</v>
      </c>
      <c r="D13" s="99" t="s">
        <v>27</v>
      </c>
      <c r="E13" s="99" t="s">
        <v>88</v>
      </c>
      <c r="F13" s="99"/>
      <c r="G13" s="100">
        <f>SUM(G14)+G18</f>
        <v>35661.599999999999</v>
      </c>
      <c r="H13" s="100">
        <f>SUM(H14)+H18</f>
        <v>26466.6</v>
      </c>
      <c r="I13" s="100">
        <f>SUM(I14)+I18</f>
        <v>26466.6</v>
      </c>
    </row>
    <row r="14" spans="1:9" x14ac:dyDescent="0.25">
      <c r="A14" s="102" t="s">
        <v>30</v>
      </c>
      <c r="B14" s="4"/>
      <c r="C14" s="4" t="s">
        <v>20</v>
      </c>
      <c r="D14" s="4" t="s">
        <v>27</v>
      </c>
      <c r="E14" s="4" t="s">
        <v>46</v>
      </c>
      <c r="F14" s="4"/>
      <c r="G14" s="6">
        <f>SUM(G15+G16)+G17</f>
        <v>30052.799999999999</v>
      </c>
      <c r="H14" s="6">
        <f>SUM(H15+H16)+H17</f>
        <v>22727.3</v>
      </c>
      <c r="I14" s="6">
        <f>SUM(I15+I16)+I17</f>
        <v>22727.3</v>
      </c>
    </row>
    <row r="15" spans="1:9" ht="47.25" x14ac:dyDescent="0.25">
      <c r="A15" s="2" t="s">
        <v>24</v>
      </c>
      <c r="B15" s="4"/>
      <c r="C15" s="4" t="s">
        <v>20</v>
      </c>
      <c r="D15" s="4" t="s">
        <v>27</v>
      </c>
      <c r="E15" s="4" t="s">
        <v>46</v>
      </c>
      <c r="F15" s="4" t="s">
        <v>35</v>
      </c>
      <c r="G15" s="6">
        <v>30037.8</v>
      </c>
      <c r="H15" s="6">
        <v>22712.3</v>
      </c>
      <c r="I15" s="6">
        <v>22712.3</v>
      </c>
    </row>
    <row r="16" spans="1:9" ht="31.5" x14ac:dyDescent="0.25">
      <c r="A16" s="102" t="s">
        <v>25</v>
      </c>
      <c r="B16" s="4"/>
      <c r="C16" s="4" t="s">
        <v>20</v>
      </c>
      <c r="D16" s="4" t="s">
        <v>27</v>
      </c>
      <c r="E16" s="4" t="s">
        <v>46</v>
      </c>
      <c r="F16" s="4" t="s">
        <v>36</v>
      </c>
      <c r="G16" s="8">
        <v>15</v>
      </c>
      <c r="H16" s="8">
        <v>15</v>
      </c>
      <c r="I16" s="8">
        <v>15</v>
      </c>
    </row>
    <row r="17" spans="1:9" hidden="1" x14ac:dyDescent="0.25">
      <c r="A17" s="102" t="s">
        <v>22</v>
      </c>
      <c r="B17" s="4"/>
      <c r="C17" s="4" t="s">
        <v>20</v>
      </c>
      <c r="D17" s="4" t="s">
        <v>27</v>
      </c>
      <c r="E17" s="4" t="s">
        <v>46</v>
      </c>
      <c r="F17" s="4" t="s">
        <v>44</v>
      </c>
      <c r="G17" s="8"/>
      <c r="H17" s="8"/>
      <c r="I17" s="8"/>
    </row>
    <row r="18" spans="1:9" x14ac:dyDescent="0.25">
      <c r="A18" s="102" t="s">
        <v>37</v>
      </c>
      <c r="B18" s="4"/>
      <c r="C18" s="4" t="s">
        <v>20</v>
      </c>
      <c r="D18" s="4" t="s">
        <v>27</v>
      </c>
      <c r="E18" s="4" t="s">
        <v>47</v>
      </c>
      <c r="F18" s="4"/>
      <c r="G18" s="6">
        <f>SUM(G19)</f>
        <v>5608.8</v>
      </c>
      <c r="H18" s="6">
        <f>SUM(H19)</f>
        <v>3739.3</v>
      </c>
      <c r="I18" s="6">
        <f>SUM(I19)</f>
        <v>3739.3</v>
      </c>
    </row>
    <row r="19" spans="1:9" ht="47.25" x14ac:dyDescent="0.25">
      <c r="A19" s="2" t="s">
        <v>24</v>
      </c>
      <c r="B19" s="4"/>
      <c r="C19" s="4" t="s">
        <v>20</v>
      </c>
      <c r="D19" s="4" t="s">
        <v>27</v>
      </c>
      <c r="E19" s="4" t="s">
        <v>47</v>
      </c>
      <c r="F19" s="4" t="s">
        <v>35</v>
      </c>
      <c r="G19" s="6">
        <v>5608.8</v>
      </c>
      <c r="H19" s="6">
        <v>3739.3</v>
      </c>
      <c r="I19" s="6">
        <v>3739.3</v>
      </c>
    </row>
    <row r="20" spans="1:9" x14ac:dyDescent="0.25">
      <c r="A20" s="102" t="s">
        <v>38</v>
      </c>
      <c r="B20" s="4"/>
      <c r="C20" s="4" t="s">
        <v>20</v>
      </c>
      <c r="D20" s="4" t="s">
        <v>39</v>
      </c>
      <c r="E20" s="4"/>
      <c r="F20" s="4"/>
      <c r="G20" s="6">
        <f>SUM(G21)</f>
        <v>5169.2</v>
      </c>
      <c r="H20" s="6">
        <f>SUM(H21)</f>
        <v>5169.2</v>
      </c>
      <c r="I20" s="6">
        <f>SUM(I21)</f>
        <v>5169.2</v>
      </c>
    </row>
    <row r="21" spans="1:9" s="98" customFormat="1" x14ac:dyDescent="0.25">
      <c r="A21" s="90" t="s">
        <v>87</v>
      </c>
      <c r="B21" s="99"/>
      <c r="C21" s="99" t="s">
        <v>20</v>
      </c>
      <c r="D21" s="99" t="s">
        <v>39</v>
      </c>
      <c r="E21" s="99" t="s">
        <v>88</v>
      </c>
      <c r="F21" s="99"/>
      <c r="G21" s="100">
        <f>SUM(G22+G25+G27)</f>
        <v>5169.2</v>
      </c>
      <c r="H21" s="100">
        <f>SUM(H22+H25+H27)</f>
        <v>5169.2</v>
      </c>
      <c r="I21" s="100">
        <f>SUM(I22+I25+I27)</f>
        <v>5169.2</v>
      </c>
    </row>
    <row r="22" spans="1:9" x14ac:dyDescent="0.25">
      <c r="A22" s="102" t="s">
        <v>40</v>
      </c>
      <c r="B22" s="4"/>
      <c r="C22" s="4" t="s">
        <v>20</v>
      </c>
      <c r="D22" s="4" t="s">
        <v>39</v>
      </c>
      <c r="E22" s="4" t="s">
        <v>48</v>
      </c>
      <c r="F22" s="4"/>
      <c r="G22" s="8">
        <f>SUM(G23:G24)</f>
        <v>413.6</v>
      </c>
      <c r="H22" s="8">
        <f>SUM(H23:H24)</f>
        <v>413.6</v>
      </c>
      <c r="I22" s="8">
        <f>SUM(I23:I24)</f>
        <v>413.6</v>
      </c>
    </row>
    <row r="23" spans="1:9" ht="31.5" x14ac:dyDescent="0.25">
      <c r="A23" s="102" t="s">
        <v>25</v>
      </c>
      <c r="B23" s="4"/>
      <c r="C23" s="4" t="s">
        <v>20</v>
      </c>
      <c r="D23" s="4" t="s">
        <v>39</v>
      </c>
      <c r="E23" s="4" t="s">
        <v>48</v>
      </c>
      <c r="F23" s="4" t="s">
        <v>36</v>
      </c>
      <c r="G23" s="8">
        <v>404.6</v>
      </c>
      <c r="H23" s="8">
        <v>404.6</v>
      </c>
      <c r="I23" s="8">
        <v>404.6</v>
      </c>
    </row>
    <row r="24" spans="1:9" x14ac:dyDescent="0.25">
      <c r="A24" s="102" t="s">
        <v>13</v>
      </c>
      <c r="B24" s="4"/>
      <c r="C24" s="4" t="s">
        <v>20</v>
      </c>
      <c r="D24" s="4" t="s">
        <v>39</v>
      </c>
      <c r="E24" s="4" t="s">
        <v>48</v>
      </c>
      <c r="F24" s="4" t="s">
        <v>41</v>
      </c>
      <c r="G24" s="8">
        <v>9</v>
      </c>
      <c r="H24" s="8">
        <v>9</v>
      </c>
      <c r="I24" s="8">
        <v>9</v>
      </c>
    </row>
    <row r="25" spans="1:9" ht="31.5" x14ac:dyDescent="0.25">
      <c r="A25" s="102" t="s">
        <v>42</v>
      </c>
      <c r="B25" s="4"/>
      <c r="C25" s="4" t="s">
        <v>20</v>
      </c>
      <c r="D25" s="4" t="s">
        <v>39</v>
      </c>
      <c r="E25" s="4" t="s">
        <v>49</v>
      </c>
      <c r="F25" s="4"/>
      <c r="G25" s="8">
        <f>SUM(G26)</f>
        <v>502.1</v>
      </c>
      <c r="H25" s="8">
        <f>SUM(H26)</f>
        <v>502.1</v>
      </c>
      <c r="I25" s="8">
        <f>SUM(I26)</f>
        <v>502.1</v>
      </c>
    </row>
    <row r="26" spans="1:9" ht="31.5" x14ac:dyDescent="0.25">
      <c r="A26" s="102" t="s">
        <v>25</v>
      </c>
      <c r="B26" s="4"/>
      <c r="C26" s="4" t="s">
        <v>20</v>
      </c>
      <c r="D26" s="4" t="s">
        <v>39</v>
      </c>
      <c r="E26" s="4" t="s">
        <v>49</v>
      </c>
      <c r="F26" s="4" t="s">
        <v>36</v>
      </c>
      <c r="G26" s="8">
        <v>502.1</v>
      </c>
      <c r="H26" s="8">
        <v>502.1</v>
      </c>
      <c r="I26" s="8">
        <v>502.1</v>
      </c>
    </row>
    <row r="27" spans="1:9" ht="31.5" x14ac:dyDescent="0.25">
      <c r="A27" s="102" t="s">
        <v>43</v>
      </c>
      <c r="B27" s="4"/>
      <c r="C27" s="4" t="s">
        <v>20</v>
      </c>
      <c r="D27" s="4" t="s">
        <v>39</v>
      </c>
      <c r="E27" s="4" t="s">
        <v>50</v>
      </c>
      <c r="F27" s="4"/>
      <c r="G27" s="6">
        <f>SUM(G28:G29)</f>
        <v>4253.5</v>
      </c>
      <c r="H27" s="6">
        <f>SUM(H28:H29)</f>
        <v>4253.5</v>
      </c>
      <c r="I27" s="6">
        <f>SUM(I28:I29)</f>
        <v>4253.5</v>
      </c>
    </row>
    <row r="28" spans="1:9" ht="31.5" x14ac:dyDescent="0.25">
      <c r="A28" s="102" t="s">
        <v>25</v>
      </c>
      <c r="B28" s="4"/>
      <c r="C28" s="4" t="s">
        <v>20</v>
      </c>
      <c r="D28" s="4" t="s">
        <v>39</v>
      </c>
      <c r="E28" s="4" t="s">
        <v>50</v>
      </c>
      <c r="F28" s="4" t="s">
        <v>36</v>
      </c>
      <c r="G28" s="6">
        <v>2931</v>
      </c>
      <c r="H28" s="6">
        <v>2931</v>
      </c>
      <c r="I28" s="6">
        <v>2931</v>
      </c>
    </row>
    <row r="29" spans="1:9" x14ac:dyDescent="0.25">
      <c r="A29" s="102" t="s">
        <v>22</v>
      </c>
      <c r="B29" s="4"/>
      <c r="C29" s="4" t="s">
        <v>20</v>
      </c>
      <c r="D29" s="4" t="s">
        <v>39</v>
      </c>
      <c r="E29" s="4" t="s">
        <v>50</v>
      </c>
      <c r="F29" s="4" t="s">
        <v>44</v>
      </c>
      <c r="G29" s="6">
        <v>1322.5</v>
      </c>
      <c r="H29" s="6">
        <v>1322.5</v>
      </c>
      <c r="I29" s="6">
        <v>1322.5</v>
      </c>
    </row>
    <row r="30" spans="1:9" x14ac:dyDescent="0.25">
      <c r="A30" s="102" t="s">
        <v>51</v>
      </c>
      <c r="B30" s="4"/>
      <c r="C30" s="4" t="s">
        <v>52</v>
      </c>
      <c r="D30" s="4"/>
      <c r="E30" s="4"/>
      <c r="F30" s="4"/>
      <c r="G30" s="6">
        <f t="shared" ref="G30:I33" si="0">SUM(G31)</f>
        <v>0</v>
      </c>
      <c r="H30" s="6">
        <f t="shared" si="0"/>
        <v>0</v>
      </c>
      <c r="I30" s="6">
        <f t="shared" si="0"/>
        <v>0</v>
      </c>
    </row>
    <row r="31" spans="1:9" hidden="1" x14ac:dyDescent="0.25">
      <c r="A31" s="2" t="s">
        <v>126</v>
      </c>
      <c r="B31" s="19"/>
      <c r="C31" s="103" t="s">
        <v>52</v>
      </c>
      <c r="D31" s="103" t="s">
        <v>66</v>
      </c>
      <c r="E31" s="4"/>
      <c r="F31" s="4"/>
      <c r="G31" s="6">
        <f t="shared" si="0"/>
        <v>0</v>
      </c>
      <c r="H31" s="6">
        <f t="shared" si="0"/>
        <v>0</v>
      </c>
      <c r="I31" s="6">
        <f t="shared" si="0"/>
        <v>0</v>
      </c>
    </row>
    <row r="32" spans="1:9" s="98" customFormat="1" hidden="1" x14ac:dyDescent="0.25">
      <c r="A32" s="90" t="s">
        <v>87</v>
      </c>
      <c r="B32" s="99"/>
      <c r="C32" s="95" t="s">
        <v>52</v>
      </c>
      <c r="D32" s="95" t="s">
        <v>66</v>
      </c>
      <c r="E32" s="99" t="s">
        <v>88</v>
      </c>
      <c r="F32" s="99"/>
      <c r="G32" s="100">
        <f t="shared" si="0"/>
        <v>0</v>
      </c>
      <c r="H32" s="100">
        <f t="shared" si="0"/>
        <v>0</v>
      </c>
      <c r="I32" s="100">
        <f t="shared" si="0"/>
        <v>0</v>
      </c>
    </row>
    <row r="33" spans="1:9" ht="31.5" hidden="1" x14ac:dyDescent="0.25">
      <c r="A33" s="102" t="s">
        <v>43</v>
      </c>
      <c r="B33" s="4"/>
      <c r="C33" s="103" t="s">
        <v>52</v>
      </c>
      <c r="D33" s="103" t="s">
        <v>66</v>
      </c>
      <c r="E33" s="4" t="s">
        <v>50</v>
      </c>
      <c r="F33" s="4"/>
      <c r="G33" s="6">
        <f t="shared" si="0"/>
        <v>0</v>
      </c>
      <c r="H33" s="6">
        <f t="shared" si="0"/>
        <v>0</v>
      </c>
      <c r="I33" s="6">
        <f t="shared" si="0"/>
        <v>0</v>
      </c>
    </row>
    <row r="34" spans="1:9" ht="31.5" hidden="1" x14ac:dyDescent="0.25">
      <c r="A34" s="102" t="s">
        <v>25</v>
      </c>
      <c r="B34" s="4"/>
      <c r="C34" s="103" t="s">
        <v>52</v>
      </c>
      <c r="D34" s="103" t="s">
        <v>66</v>
      </c>
      <c r="E34" s="4" t="s">
        <v>50</v>
      </c>
      <c r="F34" s="4" t="s">
        <v>36</v>
      </c>
      <c r="G34" s="6"/>
      <c r="H34" s="6"/>
      <c r="I34" s="6"/>
    </row>
    <row r="35" spans="1:9" s="20" customFormat="1" x14ac:dyDescent="0.25">
      <c r="A35" s="63" t="s">
        <v>93</v>
      </c>
      <c r="B35" s="130">
        <v>283</v>
      </c>
      <c r="C35" s="131"/>
      <c r="D35" s="131"/>
      <c r="E35" s="131"/>
      <c r="F35" s="131"/>
      <c r="G35" s="132">
        <f>SUM(G36+G125+G178+G522+G575)+G328+G594+G563+G550</f>
        <v>2997467.8000000003</v>
      </c>
      <c r="H35" s="132">
        <f>SUM(H36+H125+H178+H522+H575)+H328+H594+H563+H550</f>
        <v>2079198.0999999999</v>
      </c>
      <c r="I35" s="132">
        <f>SUM(I36+I125+I178+I522+I575)+I328+I594+I563+I550</f>
        <v>2041232.5999999996</v>
      </c>
    </row>
    <row r="36" spans="1:9" x14ac:dyDescent="0.25">
      <c r="A36" s="102" t="s">
        <v>33</v>
      </c>
      <c r="B36" s="19"/>
      <c r="C36" s="103" t="s">
        <v>20</v>
      </c>
      <c r="D36" s="103"/>
      <c r="E36" s="103"/>
      <c r="F36" s="21"/>
      <c r="G36" s="8">
        <f>G37+G43+G67+G71+G75</f>
        <v>395036.1</v>
      </c>
      <c r="H36" s="8">
        <f t="shared" ref="H36:I36" si="1">H37+H43+H67+H71+H75</f>
        <v>230947.60000000003</v>
      </c>
      <c r="I36" s="8">
        <f t="shared" si="1"/>
        <v>317736.79999999993</v>
      </c>
    </row>
    <row r="37" spans="1:9" ht="31.5" x14ac:dyDescent="0.25">
      <c r="A37" s="102" t="s">
        <v>62</v>
      </c>
      <c r="B37" s="19"/>
      <c r="C37" s="103" t="s">
        <v>20</v>
      </c>
      <c r="D37" s="103" t="s">
        <v>23</v>
      </c>
      <c r="E37" s="103"/>
      <c r="F37" s="21"/>
      <c r="G37" s="8">
        <f t="shared" ref="G37:I41" si="2">SUM(G38)</f>
        <v>7595.6</v>
      </c>
      <c r="H37" s="8">
        <f t="shared" si="2"/>
        <v>5063.7</v>
      </c>
      <c r="I37" s="8">
        <f t="shared" si="2"/>
        <v>5063.7</v>
      </c>
    </row>
    <row r="38" spans="1:9" s="98" customFormat="1" ht="31.5" x14ac:dyDescent="0.25">
      <c r="A38" s="90" t="s">
        <v>138</v>
      </c>
      <c r="B38" s="112"/>
      <c r="C38" s="95" t="s">
        <v>20</v>
      </c>
      <c r="D38" s="95" t="s">
        <v>23</v>
      </c>
      <c r="E38" s="96" t="s">
        <v>157</v>
      </c>
      <c r="F38" s="96"/>
      <c r="G38" s="97">
        <f>G39</f>
        <v>7595.6</v>
      </c>
      <c r="H38" s="97">
        <f>H39</f>
        <v>5063.7</v>
      </c>
      <c r="I38" s="97">
        <f>I39</f>
        <v>5063.7</v>
      </c>
    </row>
    <row r="39" spans="1:9" x14ac:dyDescent="0.25">
      <c r="A39" s="102" t="s">
        <v>178</v>
      </c>
      <c r="B39" s="19"/>
      <c r="C39" s="103" t="s">
        <v>20</v>
      </c>
      <c r="D39" s="103" t="s">
        <v>23</v>
      </c>
      <c r="E39" s="103" t="s">
        <v>181</v>
      </c>
      <c r="F39" s="21"/>
      <c r="G39" s="8">
        <f>G40</f>
        <v>7595.6</v>
      </c>
      <c r="H39" s="8">
        <f t="shared" ref="H39:I39" si="3">H40</f>
        <v>5063.7</v>
      </c>
      <c r="I39" s="8">
        <f t="shared" si="3"/>
        <v>5063.7</v>
      </c>
    </row>
    <row r="40" spans="1:9" ht="31.5" x14ac:dyDescent="0.25">
      <c r="A40" s="102" t="s">
        <v>240</v>
      </c>
      <c r="B40" s="19"/>
      <c r="C40" s="103" t="s">
        <v>20</v>
      </c>
      <c r="D40" s="103" t="s">
        <v>23</v>
      </c>
      <c r="E40" s="103" t="s">
        <v>179</v>
      </c>
      <c r="F40" s="21"/>
      <c r="G40" s="8">
        <f>G41</f>
        <v>7595.6</v>
      </c>
      <c r="H40" s="8">
        <f t="shared" ref="H40:I40" si="4">H41</f>
        <v>5063.7</v>
      </c>
      <c r="I40" s="8">
        <f t="shared" si="4"/>
        <v>5063.7</v>
      </c>
    </row>
    <row r="41" spans="1:9" x14ac:dyDescent="0.25">
      <c r="A41" s="102" t="s">
        <v>94</v>
      </c>
      <c r="B41" s="19"/>
      <c r="C41" s="103" t="s">
        <v>20</v>
      </c>
      <c r="D41" s="103" t="s">
        <v>23</v>
      </c>
      <c r="E41" s="103" t="s">
        <v>180</v>
      </c>
      <c r="F41" s="103"/>
      <c r="G41" s="8">
        <f t="shared" si="2"/>
        <v>7595.6</v>
      </c>
      <c r="H41" s="8">
        <f t="shared" si="2"/>
        <v>5063.7</v>
      </c>
      <c r="I41" s="8">
        <f t="shared" si="2"/>
        <v>5063.7</v>
      </c>
    </row>
    <row r="42" spans="1:9" ht="47.25" x14ac:dyDescent="0.25">
      <c r="A42" s="2" t="s">
        <v>24</v>
      </c>
      <c r="B42" s="19"/>
      <c r="C42" s="103" t="s">
        <v>20</v>
      </c>
      <c r="D42" s="103" t="s">
        <v>23</v>
      </c>
      <c r="E42" s="103" t="s">
        <v>180</v>
      </c>
      <c r="F42" s="103" t="s">
        <v>35</v>
      </c>
      <c r="G42" s="8">
        <v>7595.6</v>
      </c>
      <c r="H42" s="8">
        <v>5063.7</v>
      </c>
      <c r="I42" s="8">
        <v>5063.7</v>
      </c>
    </row>
    <row r="43" spans="1:9" ht="31.5" x14ac:dyDescent="0.25">
      <c r="A43" s="102" t="s">
        <v>103</v>
      </c>
      <c r="B43" s="19"/>
      <c r="C43" s="103" t="s">
        <v>20</v>
      </c>
      <c r="D43" s="103" t="s">
        <v>10</v>
      </c>
      <c r="E43" s="21"/>
      <c r="F43" s="21"/>
      <c r="G43" s="8">
        <f>G44+G51+G57+G63</f>
        <v>309791.5</v>
      </c>
      <c r="H43" s="8">
        <f>SUM(H44)+H51+H63+H57</f>
        <v>148468.1</v>
      </c>
      <c r="I43" s="8">
        <f>SUM(I44)+I51+I63+I57</f>
        <v>235354.29999999996</v>
      </c>
    </row>
    <row r="44" spans="1:9" s="98" customFormat="1" ht="31.5" x14ac:dyDescent="0.25">
      <c r="A44" s="90" t="s">
        <v>138</v>
      </c>
      <c r="B44" s="112"/>
      <c r="C44" s="95" t="s">
        <v>20</v>
      </c>
      <c r="D44" s="95" t="s">
        <v>10</v>
      </c>
      <c r="E44" s="96" t="s">
        <v>157</v>
      </c>
      <c r="F44" s="96"/>
      <c r="G44" s="97">
        <f>G45</f>
        <v>302393.5</v>
      </c>
      <c r="H44" s="97">
        <f t="shared" ref="H44:I44" si="5">H45</f>
        <v>141070.20000000001</v>
      </c>
      <c r="I44" s="97">
        <f t="shared" si="5"/>
        <v>227956.3</v>
      </c>
    </row>
    <row r="45" spans="1:9" x14ac:dyDescent="0.25">
      <c r="A45" s="102" t="s">
        <v>178</v>
      </c>
      <c r="B45" s="19"/>
      <c r="C45" s="103" t="s">
        <v>20</v>
      </c>
      <c r="D45" s="103" t="s">
        <v>10</v>
      </c>
      <c r="E45" s="103" t="s">
        <v>181</v>
      </c>
      <c r="F45" s="21"/>
      <c r="G45" s="8">
        <f>G46</f>
        <v>302393.5</v>
      </c>
      <c r="H45" s="8">
        <f t="shared" ref="H45:I45" si="6">H46</f>
        <v>141070.20000000001</v>
      </c>
      <c r="I45" s="8">
        <f t="shared" si="6"/>
        <v>227956.3</v>
      </c>
    </row>
    <row r="46" spans="1:9" ht="31.5" x14ac:dyDescent="0.25">
      <c r="A46" s="102" t="s">
        <v>240</v>
      </c>
      <c r="B46" s="19"/>
      <c r="C46" s="103" t="s">
        <v>20</v>
      </c>
      <c r="D46" s="103" t="s">
        <v>10</v>
      </c>
      <c r="E46" s="103" t="s">
        <v>179</v>
      </c>
      <c r="F46" s="21"/>
      <c r="G46" s="8">
        <f>G47</f>
        <v>302393.5</v>
      </c>
      <c r="H46" s="8">
        <f t="shared" ref="H46:I46" si="7">H47</f>
        <v>141070.20000000001</v>
      </c>
      <c r="I46" s="8">
        <f t="shared" si="7"/>
        <v>227956.3</v>
      </c>
    </row>
    <row r="47" spans="1:9" x14ac:dyDescent="0.25">
      <c r="A47" s="102" t="s">
        <v>30</v>
      </c>
      <c r="B47" s="19"/>
      <c r="C47" s="103" t="s">
        <v>20</v>
      </c>
      <c r="D47" s="103" t="s">
        <v>10</v>
      </c>
      <c r="E47" s="103" t="s">
        <v>182</v>
      </c>
      <c r="F47" s="103"/>
      <c r="G47" s="8">
        <f>SUM(G48:G50)</f>
        <v>302393.5</v>
      </c>
      <c r="H47" s="8">
        <f>SUM(H48:H50)</f>
        <v>141070.20000000001</v>
      </c>
      <c r="I47" s="8">
        <f>SUM(I48:I50)</f>
        <v>227956.3</v>
      </c>
    </row>
    <row r="48" spans="1:9" ht="47.25" x14ac:dyDescent="0.25">
      <c r="A48" s="2" t="s">
        <v>24</v>
      </c>
      <c r="B48" s="19"/>
      <c r="C48" s="103" t="s">
        <v>20</v>
      </c>
      <c r="D48" s="103" t="s">
        <v>10</v>
      </c>
      <c r="E48" s="103" t="s">
        <v>182</v>
      </c>
      <c r="F48" s="103" t="s">
        <v>35</v>
      </c>
      <c r="G48" s="8">
        <v>302290</v>
      </c>
      <c r="H48" s="8">
        <v>140966.70000000001</v>
      </c>
      <c r="I48" s="8">
        <v>227852.79999999999</v>
      </c>
    </row>
    <row r="49" spans="1:9" ht="31.5" x14ac:dyDescent="0.25">
      <c r="A49" s="102" t="s">
        <v>25</v>
      </c>
      <c r="B49" s="19"/>
      <c r="C49" s="103" t="s">
        <v>20</v>
      </c>
      <c r="D49" s="103" t="s">
        <v>10</v>
      </c>
      <c r="E49" s="103" t="s">
        <v>182</v>
      </c>
      <c r="F49" s="103" t="s">
        <v>36</v>
      </c>
      <c r="G49" s="8">
        <v>103.5</v>
      </c>
      <c r="H49" s="8">
        <v>103.5</v>
      </c>
      <c r="I49" s="8">
        <v>103.5</v>
      </c>
    </row>
    <row r="50" spans="1:9" hidden="1" x14ac:dyDescent="0.25">
      <c r="A50" s="102" t="s">
        <v>22</v>
      </c>
      <c r="B50" s="19"/>
      <c r="C50" s="103" t="s">
        <v>20</v>
      </c>
      <c r="D50" s="103" t="s">
        <v>10</v>
      </c>
      <c r="E50" s="103" t="s">
        <v>182</v>
      </c>
      <c r="F50" s="103" t="s">
        <v>44</v>
      </c>
      <c r="G50" s="8"/>
      <c r="H50" s="8"/>
      <c r="I50" s="8"/>
    </row>
    <row r="51" spans="1:9" s="98" customFormat="1" ht="31.5" x14ac:dyDescent="0.25">
      <c r="A51" s="90" t="s">
        <v>116</v>
      </c>
      <c r="B51" s="96"/>
      <c r="C51" s="95" t="s">
        <v>20</v>
      </c>
      <c r="D51" s="95" t="s">
        <v>10</v>
      </c>
      <c r="E51" s="95" t="s">
        <v>158</v>
      </c>
      <c r="F51" s="96"/>
      <c r="G51" s="97">
        <f>G52</f>
        <v>1037.3</v>
      </c>
      <c r="H51" s="97">
        <f t="shared" ref="H51:I51" si="8">H52</f>
        <v>1037.3</v>
      </c>
      <c r="I51" s="97">
        <f t="shared" si="8"/>
        <v>1037.3</v>
      </c>
    </row>
    <row r="52" spans="1:9" x14ac:dyDescent="0.25">
      <c r="A52" s="102" t="s">
        <v>178</v>
      </c>
      <c r="B52" s="21"/>
      <c r="C52" s="103" t="s">
        <v>20</v>
      </c>
      <c r="D52" s="103" t="s">
        <v>10</v>
      </c>
      <c r="E52" s="21" t="s">
        <v>183</v>
      </c>
      <c r="F52" s="21"/>
      <c r="G52" s="8">
        <f>G53</f>
        <v>1037.3</v>
      </c>
      <c r="H52" s="8">
        <f t="shared" ref="H52:I52" si="9">H53</f>
        <v>1037.3</v>
      </c>
      <c r="I52" s="8">
        <f t="shared" si="9"/>
        <v>1037.3</v>
      </c>
    </row>
    <row r="53" spans="1:9" ht="47.25" x14ac:dyDescent="0.25">
      <c r="A53" s="102" t="s">
        <v>235</v>
      </c>
      <c r="B53" s="21"/>
      <c r="C53" s="103" t="s">
        <v>20</v>
      </c>
      <c r="D53" s="103" t="s">
        <v>10</v>
      </c>
      <c r="E53" s="21" t="s">
        <v>184</v>
      </c>
      <c r="F53" s="21"/>
      <c r="G53" s="8">
        <f>G54</f>
        <v>1037.3</v>
      </c>
      <c r="H53" s="8">
        <f t="shared" ref="H53:I53" si="10">H54</f>
        <v>1037.3</v>
      </c>
      <c r="I53" s="8">
        <f t="shared" si="10"/>
        <v>1037.3</v>
      </c>
    </row>
    <row r="54" spans="1:9" ht="31.5" x14ac:dyDescent="0.25">
      <c r="A54" s="102" t="s">
        <v>357</v>
      </c>
      <c r="B54" s="21"/>
      <c r="C54" s="103" t="s">
        <v>20</v>
      </c>
      <c r="D54" s="103" t="s">
        <v>10</v>
      </c>
      <c r="E54" s="21" t="s">
        <v>185</v>
      </c>
      <c r="F54" s="21"/>
      <c r="G54" s="8">
        <f>SUM(G55:G56)</f>
        <v>1037.3</v>
      </c>
      <c r="H54" s="8">
        <f>SUM(H55:H56)</f>
        <v>1037.3</v>
      </c>
      <c r="I54" s="8">
        <f>SUM(I55:I56)</f>
        <v>1037.3</v>
      </c>
    </row>
    <row r="55" spans="1:9" ht="47.25" x14ac:dyDescent="0.25">
      <c r="A55" s="2" t="s">
        <v>24</v>
      </c>
      <c r="B55" s="21"/>
      <c r="C55" s="103" t="s">
        <v>20</v>
      </c>
      <c r="D55" s="103" t="s">
        <v>10</v>
      </c>
      <c r="E55" s="21" t="s">
        <v>185</v>
      </c>
      <c r="F55" s="21">
        <v>100</v>
      </c>
      <c r="G55" s="8">
        <v>983.9</v>
      </c>
      <c r="H55" s="8">
        <v>743.5</v>
      </c>
      <c r="I55" s="8">
        <v>743.5</v>
      </c>
    </row>
    <row r="56" spans="1:9" ht="31.5" x14ac:dyDescent="0.25">
      <c r="A56" s="102" t="s">
        <v>25</v>
      </c>
      <c r="B56" s="21"/>
      <c r="C56" s="103" t="s">
        <v>20</v>
      </c>
      <c r="D56" s="103" t="s">
        <v>10</v>
      </c>
      <c r="E56" s="21" t="s">
        <v>185</v>
      </c>
      <c r="F56" s="103" t="s">
        <v>36</v>
      </c>
      <c r="G56" s="8">
        <v>53.4</v>
      </c>
      <c r="H56" s="8">
        <v>293.8</v>
      </c>
      <c r="I56" s="8">
        <v>293.8</v>
      </c>
    </row>
    <row r="57" spans="1:9" s="98" customFormat="1" ht="31.5" x14ac:dyDescent="0.25">
      <c r="A57" s="90" t="s">
        <v>132</v>
      </c>
      <c r="B57" s="112"/>
      <c r="C57" s="95" t="s">
        <v>20</v>
      </c>
      <c r="D57" s="95" t="s">
        <v>10</v>
      </c>
      <c r="E57" s="95" t="s">
        <v>159</v>
      </c>
      <c r="F57" s="95"/>
      <c r="G57" s="97">
        <f>G58</f>
        <v>6222.9000000000005</v>
      </c>
      <c r="H57" s="97">
        <f t="shared" ref="H57:I58" si="11">H58</f>
        <v>6222.9000000000005</v>
      </c>
      <c r="I57" s="97">
        <f t="shared" si="11"/>
        <v>6222.9000000000005</v>
      </c>
    </row>
    <row r="58" spans="1:9" x14ac:dyDescent="0.25">
      <c r="A58" s="102" t="s">
        <v>178</v>
      </c>
      <c r="B58" s="19"/>
      <c r="C58" s="103" t="s">
        <v>20</v>
      </c>
      <c r="D58" s="103" t="s">
        <v>10</v>
      </c>
      <c r="E58" s="103" t="s">
        <v>186</v>
      </c>
      <c r="F58" s="103"/>
      <c r="G58" s="8">
        <f>G59</f>
        <v>6222.9000000000005</v>
      </c>
      <c r="H58" s="8">
        <f t="shared" si="11"/>
        <v>6222.9000000000005</v>
      </c>
      <c r="I58" s="8">
        <f t="shared" si="11"/>
        <v>6222.9000000000005</v>
      </c>
    </row>
    <row r="59" spans="1:9" ht="31.5" x14ac:dyDescent="0.25">
      <c r="A59" s="102" t="s">
        <v>238</v>
      </c>
      <c r="B59" s="19"/>
      <c r="C59" s="103" t="s">
        <v>20</v>
      </c>
      <c r="D59" s="103" t="s">
        <v>10</v>
      </c>
      <c r="E59" s="103" t="s">
        <v>187</v>
      </c>
      <c r="F59" s="103"/>
      <c r="G59" s="8">
        <f>G60</f>
        <v>6222.9000000000005</v>
      </c>
      <c r="H59" s="8">
        <f t="shared" ref="H59:I59" si="12">H60</f>
        <v>6222.9000000000005</v>
      </c>
      <c r="I59" s="8">
        <f t="shared" si="12"/>
        <v>6222.9000000000005</v>
      </c>
    </row>
    <row r="60" spans="1:9" ht="31.5" x14ac:dyDescent="0.25">
      <c r="A60" s="102" t="s">
        <v>355</v>
      </c>
      <c r="B60" s="19"/>
      <c r="C60" s="103" t="s">
        <v>20</v>
      </c>
      <c r="D60" s="103" t="s">
        <v>10</v>
      </c>
      <c r="E60" s="103" t="s">
        <v>188</v>
      </c>
      <c r="F60" s="103"/>
      <c r="G60" s="8">
        <f>SUM(G61:G62)</f>
        <v>6222.9000000000005</v>
      </c>
      <c r="H60" s="8">
        <f>SUM(H61:H62)</f>
        <v>6222.9000000000005</v>
      </c>
      <c r="I60" s="8">
        <f>SUM(I61:I62)</f>
        <v>6222.9000000000005</v>
      </c>
    </row>
    <row r="61" spans="1:9" ht="47.25" x14ac:dyDescent="0.25">
      <c r="A61" s="2" t="s">
        <v>24</v>
      </c>
      <c r="B61" s="19"/>
      <c r="C61" s="103" t="s">
        <v>20</v>
      </c>
      <c r="D61" s="103" t="s">
        <v>10</v>
      </c>
      <c r="E61" s="103" t="s">
        <v>188</v>
      </c>
      <c r="F61" s="21">
        <v>100</v>
      </c>
      <c r="G61" s="8">
        <v>5926.3</v>
      </c>
      <c r="H61" s="8">
        <v>4830.6000000000004</v>
      </c>
      <c r="I61" s="8">
        <v>4830.6000000000004</v>
      </c>
    </row>
    <row r="62" spans="1:9" ht="31.5" x14ac:dyDescent="0.25">
      <c r="A62" s="102" t="s">
        <v>25</v>
      </c>
      <c r="B62" s="19"/>
      <c r="C62" s="103" t="s">
        <v>20</v>
      </c>
      <c r="D62" s="103" t="s">
        <v>10</v>
      </c>
      <c r="E62" s="103" t="s">
        <v>188</v>
      </c>
      <c r="F62" s="103" t="s">
        <v>36</v>
      </c>
      <c r="G62" s="8">
        <v>296.60000000000002</v>
      </c>
      <c r="H62" s="8">
        <v>1392.3</v>
      </c>
      <c r="I62" s="8">
        <v>1392.3</v>
      </c>
    </row>
    <row r="63" spans="1:9" x14ac:dyDescent="0.25">
      <c r="A63" s="102" t="s">
        <v>87</v>
      </c>
      <c r="B63" s="19"/>
      <c r="C63" s="103" t="s">
        <v>20</v>
      </c>
      <c r="D63" s="103" t="s">
        <v>10</v>
      </c>
      <c r="E63" s="103" t="s">
        <v>88</v>
      </c>
      <c r="F63" s="103"/>
      <c r="G63" s="8">
        <f>SUM(G64)</f>
        <v>137.80000000000001</v>
      </c>
      <c r="H63" s="8">
        <f>SUM(H64)</f>
        <v>137.69999999999999</v>
      </c>
      <c r="I63" s="8">
        <f>SUM(I64)</f>
        <v>137.80000000000001</v>
      </c>
    </row>
    <row r="64" spans="1:9" ht="157.5" x14ac:dyDescent="0.25">
      <c r="A64" s="66" t="s">
        <v>768</v>
      </c>
      <c r="B64" s="19"/>
      <c r="C64" s="103" t="s">
        <v>20</v>
      </c>
      <c r="D64" s="103" t="s">
        <v>10</v>
      </c>
      <c r="E64" s="103" t="s">
        <v>150</v>
      </c>
      <c r="F64" s="21"/>
      <c r="G64" s="8">
        <f>SUM(G65:G66)</f>
        <v>137.80000000000001</v>
      </c>
      <c r="H64" s="8">
        <f>SUM(H65:H66)</f>
        <v>137.69999999999999</v>
      </c>
      <c r="I64" s="8">
        <f>SUM(I65:I66)</f>
        <v>137.80000000000001</v>
      </c>
    </row>
    <row r="65" spans="1:9" ht="47.25" x14ac:dyDescent="0.25">
      <c r="A65" s="2" t="s">
        <v>24</v>
      </c>
      <c r="B65" s="19"/>
      <c r="C65" s="103" t="s">
        <v>20</v>
      </c>
      <c r="D65" s="103" t="s">
        <v>10</v>
      </c>
      <c r="E65" s="103" t="s">
        <v>150</v>
      </c>
      <c r="F65" s="103" t="s">
        <v>35</v>
      </c>
      <c r="G65" s="8">
        <v>121</v>
      </c>
      <c r="H65" s="8">
        <v>121</v>
      </c>
      <c r="I65" s="8">
        <v>121</v>
      </c>
    </row>
    <row r="66" spans="1:9" ht="31.5" x14ac:dyDescent="0.25">
      <c r="A66" s="102" t="s">
        <v>25</v>
      </c>
      <c r="B66" s="19"/>
      <c r="C66" s="103" t="s">
        <v>20</v>
      </c>
      <c r="D66" s="103" t="s">
        <v>10</v>
      </c>
      <c r="E66" s="103" t="s">
        <v>150</v>
      </c>
      <c r="F66" s="103" t="s">
        <v>36</v>
      </c>
      <c r="G66" s="8">
        <v>16.8</v>
      </c>
      <c r="H66" s="8">
        <v>16.7</v>
      </c>
      <c r="I66" s="8">
        <v>16.8</v>
      </c>
    </row>
    <row r="67" spans="1:9" x14ac:dyDescent="0.25">
      <c r="A67" s="102" t="s">
        <v>65</v>
      </c>
      <c r="B67" s="19"/>
      <c r="C67" s="103" t="s">
        <v>20</v>
      </c>
      <c r="D67" s="103" t="s">
        <v>66</v>
      </c>
      <c r="E67" s="103"/>
      <c r="F67" s="103"/>
      <c r="G67" s="8">
        <f t="shared" ref="G67:I69" si="13">SUM(G68)</f>
        <v>12.5</v>
      </c>
      <c r="H67" s="8">
        <f t="shared" si="13"/>
        <v>154.69999999999999</v>
      </c>
      <c r="I67" s="8">
        <f t="shared" si="13"/>
        <v>12</v>
      </c>
    </row>
    <row r="68" spans="1:9" x14ac:dyDescent="0.25">
      <c r="A68" s="102" t="s">
        <v>112</v>
      </c>
      <c r="B68" s="19"/>
      <c r="C68" s="103" t="s">
        <v>20</v>
      </c>
      <c r="D68" s="103" t="s">
        <v>66</v>
      </c>
      <c r="E68" s="103" t="s">
        <v>88</v>
      </c>
      <c r="F68" s="103"/>
      <c r="G68" s="8">
        <f>G69</f>
        <v>12.5</v>
      </c>
      <c r="H68" s="8">
        <f t="shared" si="13"/>
        <v>154.69999999999999</v>
      </c>
      <c r="I68" s="8">
        <f t="shared" si="13"/>
        <v>12</v>
      </c>
    </row>
    <row r="69" spans="1:9" ht="47.25" x14ac:dyDescent="0.25">
      <c r="A69" s="102" t="s">
        <v>95</v>
      </c>
      <c r="B69" s="19"/>
      <c r="C69" s="103" t="s">
        <v>20</v>
      </c>
      <c r="D69" s="103" t="s">
        <v>66</v>
      </c>
      <c r="E69" s="103" t="s">
        <v>114</v>
      </c>
      <c r="F69" s="103"/>
      <c r="G69" s="8">
        <f t="shared" si="13"/>
        <v>12.5</v>
      </c>
      <c r="H69" s="8">
        <f t="shared" si="13"/>
        <v>154.69999999999999</v>
      </c>
      <c r="I69" s="8">
        <f t="shared" si="13"/>
        <v>12</v>
      </c>
    </row>
    <row r="70" spans="1:9" ht="31.5" x14ac:dyDescent="0.25">
      <c r="A70" s="102" t="s">
        <v>25</v>
      </c>
      <c r="B70" s="19"/>
      <c r="C70" s="103" t="s">
        <v>20</v>
      </c>
      <c r="D70" s="103" t="s">
        <v>66</v>
      </c>
      <c r="E70" s="103" t="s">
        <v>114</v>
      </c>
      <c r="F70" s="103" t="s">
        <v>36</v>
      </c>
      <c r="G70" s="8">
        <v>12.5</v>
      </c>
      <c r="H70" s="8">
        <v>154.69999999999999</v>
      </c>
      <c r="I70" s="8">
        <v>12</v>
      </c>
    </row>
    <row r="71" spans="1:9" x14ac:dyDescent="0.25">
      <c r="A71" s="102" t="s">
        <v>115</v>
      </c>
      <c r="B71" s="19"/>
      <c r="C71" s="103" t="s">
        <v>20</v>
      </c>
      <c r="D71" s="103" t="s">
        <v>52</v>
      </c>
      <c r="E71" s="103"/>
      <c r="F71" s="103"/>
      <c r="G71" s="8">
        <f t="shared" ref="G71:I73" si="14">SUM(G72)</f>
        <v>6660</v>
      </c>
      <c r="H71" s="8">
        <f t="shared" si="14"/>
        <v>0</v>
      </c>
      <c r="I71" s="8">
        <f t="shared" si="14"/>
        <v>0</v>
      </c>
    </row>
    <row r="72" spans="1:9" x14ac:dyDescent="0.25">
      <c r="A72" s="102" t="s">
        <v>87</v>
      </c>
      <c r="B72" s="19"/>
      <c r="C72" s="103" t="s">
        <v>20</v>
      </c>
      <c r="D72" s="103" t="s">
        <v>52</v>
      </c>
      <c r="E72" s="103" t="s">
        <v>88</v>
      </c>
      <c r="F72" s="103"/>
      <c r="G72" s="8">
        <f>G73</f>
        <v>6660</v>
      </c>
      <c r="H72" s="8">
        <f t="shared" si="14"/>
        <v>0</v>
      </c>
      <c r="I72" s="8">
        <f t="shared" si="14"/>
        <v>0</v>
      </c>
    </row>
    <row r="73" spans="1:9" ht="31.5" x14ac:dyDescent="0.25">
      <c r="A73" s="102" t="s">
        <v>43</v>
      </c>
      <c r="B73" s="19"/>
      <c r="C73" s="103" t="s">
        <v>20</v>
      </c>
      <c r="D73" s="103" t="s">
        <v>52</v>
      </c>
      <c r="E73" s="103" t="s">
        <v>50</v>
      </c>
      <c r="F73" s="103"/>
      <c r="G73" s="8">
        <f t="shared" si="14"/>
        <v>6660</v>
      </c>
      <c r="H73" s="8">
        <f t="shared" si="14"/>
        <v>0</v>
      </c>
      <c r="I73" s="8">
        <f t="shared" si="14"/>
        <v>0</v>
      </c>
    </row>
    <row r="74" spans="1:9" x14ac:dyDescent="0.25">
      <c r="A74" s="102" t="s">
        <v>13</v>
      </c>
      <c r="B74" s="19"/>
      <c r="C74" s="103" t="s">
        <v>20</v>
      </c>
      <c r="D74" s="103" t="s">
        <v>52</v>
      </c>
      <c r="E74" s="103" t="s">
        <v>50</v>
      </c>
      <c r="F74" s="103" t="s">
        <v>41</v>
      </c>
      <c r="G74" s="8">
        <v>6660</v>
      </c>
      <c r="H74" s="8"/>
      <c r="I74" s="8"/>
    </row>
    <row r="75" spans="1:9" x14ac:dyDescent="0.25">
      <c r="A75" s="102" t="s">
        <v>38</v>
      </c>
      <c r="B75" s="19"/>
      <c r="C75" s="103" t="s">
        <v>20</v>
      </c>
      <c r="D75" s="103" t="s">
        <v>39</v>
      </c>
      <c r="E75" s="103"/>
      <c r="F75" s="21"/>
      <c r="G75" s="8">
        <f>SUM(G76+G105+G113+G121)+G91+G96</f>
        <v>70976.5</v>
      </c>
      <c r="H75" s="8">
        <f>SUM(H76+H105+H113+H121)+H91+H96</f>
        <v>77261.099999999991</v>
      </c>
      <c r="I75" s="8">
        <f>SUM(I76+I105+I113+I121)+I91+I96</f>
        <v>77306.799999999988</v>
      </c>
    </row>
    <row r="76" spans="1:9" s="98" customFormat="1" ht="31.5" x14ac:dyDescent="0.25">
      <c r="A76" s="90" t="s">
        <v>130</v>
      </c>
      <c r="B76" s="112"/>
      <c r="C76" s="95" t="s">
        <v>20</v>
      </c>
      <c r="D76" s="95" t="s">
        <v>39</v>
      </c>
      <c r="E76" s="96" t="s">
        <v>157</v>
      </c>
      <c r="F76" s="96"/>
      <c r="G76" s="97">
        <f>G77</f>
        <v>45131.100000000006</v>
      </c>
      <c r="H76" s="97">
        <f t="shared" ref="H76:I76" si="15">H77</f>
        <v>57731.8</v>
      </c>
      <c r="I76" s="97">
        <f t="shared" si="15"/>
        <v>57644.7</v>
      </c>
    </row>
    <row r="77" spans="1:9" x14ac:dyDescent="0.25">
      <c r="A77" s="102" t="s">
        <v>178</v>
      </c>
      <c r="B77" s="19"/>
      <c r="C77" s="103" t="s">
        <v>20</v>
      </c>
      <c r="D77" s="103" t="s">
        <v>39</v>
      </c>
      <c r="E77" s="21" t="s">
        <v>181</v>
      </c>
      <c r="F77" s="21"/>
      <c r="G77" s="8">
        <f>G78+G88</f>
        <v>45131.100000000006</v>
      </c>
      <c r="H77" s="8">
        <f t="shared" ref="H77:I77" si="16">H78+H88</f>
        <v>57731.8</v>
      </c>
      <c r="I77" s="8">
        <f t="shared" si="16"/>
        <v>57644.7</v>
      </c>
    </row>
    <row r="78" spans="1:9" ht="31.5" x14ac:dyDescent="0.25">
      <c r="A78" s="102" t="s">
        <v>240</v>
      </c>
      <c r="B78" s="19"/>
      <c r="C78" s="103" t="s">
        <v>20</v>
      </c>
      <c r="D78" s="103" t="s">
        <v>39</v>
      </c>
      <c r="E78" s="21" t="s">
        <v>179</v>
      </c>
      <c r="F78" s="21"/>
      <c r="G78" s="8">
        <f>G79+G82+G84</f>
        <v>45086.100000000006</v>
      </c>
      <c r="H78" s="8">
        <f t="shared" ref="H78:I78" si="17">H79+H82+H84</f>
        <v>57656.800000000003</v>
      </c>
      <c r="I78" s="8">
        <f t="shared" si="17"/>
        <v>57569.7</v>
      </c>
    </row>
    <row r="79" spans="1:9" x14ac:dyDescent="0.25">
      <c r="A79" s="102" t="s">
        <v>40</v>
      </c>
      <c r="B79" s="19"/>
      <c r="C79" s="103" t="s">
        <v>20</v>
      </c>
      <c r="D79" s="103" t="s">
        <v>39</v>
      </c>
      <c r="E79" s="21" t="s">
        <v>189</v>
      </c>
      <c r="F79" s="21"/>
      <c r="G79" s="8">
        <f>SUM(G80:G81)</f>
        <v>2852.9000000000005</v>
      </c>
      <c r="H79" s="8">
        <f>SUM(H80:H81)</f>
        <v>2852.9</v>
      </c>
      <c r="I79" s="8">
        <f>SUM(I80:I81)</f>
        <v>2852.9</v>
      </c>
    </row>
    <row r="80" spans="1:9" ht="31.5" x14ac:dyDescent="0.25">
      <c r="A80" s="102" t="s">
        <v>25</v>
      </c>
      <c r="B80" s="19"/>
      <c r="C80" s="103" t="s">
        <v>20</v>
      </c>
      <c r="D80" s="103" t="s">
        <v>39</v>
      </c>
      <c r="E80" s="21" t="s">
        <v>189</v>
      </c>
      <c r="F80" s="21">
        <v>200</v>
      </c>
      <c r="G80" s="8">
        <v>2794.6000000000004</v>
      </c>
      <c r="H80" s="8">
        <v>2794.6</v>
      </c>
      <c r="I80" s="8">
        <v>2794.6</v>
      </c>
    </row>
    <row r="81" spans="1:9" x14ac:dyDescent="0.25">
      <c r="A81" s="102" t="s">
        <v>13</v>
      </c>
      <c r="B81" s="19"/>
      <c r="C81" s="103" t="s">
        <v>20</v>
      </c>
      <c r="D81" s="103" t="s">
        <v>39</v>
      </c>
      <c r="E81" s="21" t="s">
        <v>189</v>
      </c>
      <c r="F81" s="21">
        <v>800</v>
      </c>
      <c r="G81" s="8">
        <v>58.3</v>
      </c>
      <c r="H81" s="8">
        <v>58.3</v>
      </c>
      <c r="I81" s="8">
        <v>58.3</v>
      </c>
    </row>
    <row r="82" spans="1:9" ht="31.5" x14ac:dyDescent="0.25">
      <c r="A82" s="102" t="s">
        <v>42</v>
      </c>
      <c r="B82" s="19"/>
      <c r="C82" s="103" t="s">
        <v>20</v>
      </c>
      <c r="D82" s="103" t="s">
        <v>39</v>
      </c>
      <c r="E82" s="21" t="s">
        <v>190</v>
      </c>
      <c r="F82" s="21"/>
      <c r="G82" s="8">
        <f>SUM(G83)</f>
        <v>25152.7</v>
      </c>
      <c r="H82" s="8">
        <f>SUM(H83)</f>
        <v>25152.7</v>
      </c>
      <c r="I82" s="8">
        <f>SUM(I83)</f>
        <v>25152.7</v>
      </c>
    </row>
    <row r="83" spans="1:9" ht="31.5" x14ac:dyDescent="0.25">
      <c r="A83" s="102" t="s">
        <v>25</v>
      </c>
      <c r="B83" s="19"/>
      <c r="C83" s="103" t="s">
        <v>20</v>
      </c>
      <c r="D83" s="103" t="s">
        <v>39</v>
      </c>
      <c r="E83" s="21" t="s">
        <v>190</v>
      </c>
      <c r="F83" s="21">
        <v>200</v>
      </c>
      <c r="G83" s="8">
        <v>25152.7</v>
      </c>
      <c r="H83" s="8">
        <v>25152.7</v>
      </c>
      <c r="I83" s="8">
        <v>25152.7</v>
      </c>
    </row>
    <row r="84" spans="1:9" ht="31.5" x14ac:dyDescent="0.25">
      <c r="A84" s="102" t="s">
        <v>43</v>
      </c>
      <c r="B84" s="19"/>
      <c r="C84" s="103" t="s">
        <v>20</v>
      </c>
      <c r="D84" s="103" t="s">
        <v>39</v>
      </c>
      <c r="E84" s="21" t="s">
        <v>191</v>
      </c>
      <c r="F84" s="21"/>
      <c r="G84" s="8">
        <f>SUM(G85:G87)</f>
        <v>17080.5</v>
      </c>
      <c r="H84" s="8">
        <f>SUM(H85:H87)</f>
        <v>29651.200000000004</v>
      </c>
      <c r="I84" s="8">
        <f>SUM(I85:I87)</f>
        <v>29564.1</v>
      </c>
    </row>
    <row r="85" spans="1:9" ht="31.5" x14ac:dyDescent="0.25">
      <c r="A85" s="102" t="s">
        <v>25</v>
      </c>
      <c r="B85" s="19"/>
      <c r="C85" s="103" t="s">
        <v>20</v>
      </c>
      <c r="D85" s="103" t="s">
        <v>39</v>
      </c>
      <c r="E85" s="21" t="s">
        <v>191</v>
      </c>
      <c r="F85" s="21">
        <v>200</v>
      </c>
      <c r="G85" s="8">
        <v>14812.9</v>
      </c>
      <c r="H85" s="8">
        <f>24912.9-7.6</f>
        <v>24905.300000000003</v>
      </c>
      <c r="I85" s="8">
        <v>24818.2</v>
      </c>
    </row>
    <row r="86" spans="1:9" x14ac:dyDescent="0.25">
      <c r="A86" s="102" t="s">
        <v>22</v>
      </c>
      <c r="B86" s="19"/>
      <c r="C86" s="103" t="s">
        <v>20</v>
      </c>
      <c r="D86" s="103" t="s">
        <v>39</v>
      </c>
      <c r="E86" s="21" t="s">
        <v>191</v>
      </c>
      <c r="F86" s="21">
        <v>300</v>
      </c>
      <c r="G86" s="8">
        <v>600</v>
      </c>
      <c r="H86" s="8">
        <v>600</v>
      </c>
      <c r="I86" s="8">
        <v>600</v>
      </c>
    </row>
    <row r="87" spans="1:9" x14ac:dyDescent="0.25">
      <c r="A87" s="102" t="s">
        <v>13</v>
      </c>
      <c r="B87" s="19"/>
      <c r="C87" s="103" t="s">
        <v>20</v>
      </c>
      <c r="D87" s="103" t="s">
        <v>39</v>
      </c>
      <c r="E87" s="21" t="s">
        <v>191</v>
      </c>
      <c r="F87" s="21">
        <v>800</v>
      </c>
      <c r="G87" s="8">
        <f>1668.2-0.6</f>
        <v>1667.6000000000001</v>
      </c>
      <c r="H87" s="8">
        <v>4145.8999999999996</v>
      </c>
      <c r="I87" s="8">
        <v>4145.8999999999996</v>
      </c>
    </row>
    <row r="88" spans="1:9" ht="31.5" x14ac:dyDescent="0.25">
      <c r="A88" s="102" t="s">
        <v>249</v>
      </c>
      <c r="B88" s="19"/>
      <c r="C88" s="103" t="s">
        <v>20</v>
      </c>
      <c r="D88" s="103" t="s">
        <v>39</v>
      </c>
      <c r="E88" s="103" t="s">
        <v>248</v>
      </c>
      <c r="F88" s="21"/>
      <c r="G88" s="8">
        <f>G89</f>
        <v>45</v>
      </c>
      <c r="H88" s="8">
        <f t="shared" ref="H88:I88" si="18">H89</f>
        <v>75</v>
      </c>
      <c r="I88" s="8">
        <f t="shared" si="18"/>
        <v>75</v>
      </c>
    </row>
    <row r="89" spans="1:9" ht="31.5" x14ac:dyDescent="0.25">
      <c r="A89" s="102" t="s">
        <v>43</v>
      </c>
      <c r="B89" s="19"/>
      <c r="C89" s="103" t="s">
        <v>20</v>
      </c>
      <c r="D89" s="103" t="s">
        <v>39</v>
      </c>
      <c r="E89" s="21" t="s">
        <v>247</v>
      </c>
      <c r="F89" s="21"/>
      <c r="G89" s="8">
        <f>SUM(G90)</f>
        <v>45</v>
      </c>
      <c r="H89" s="8">
        <f t="shared" ref="H89:I89" si="19">SUM(H90)</f>
        <v>75</v>
      </c>
      <c r="I89" s="8">
        <f t="shared" si="19"/>
        <v>75</v>
      </c>
    </row>
    <row r="90" spans="1:9" ht="31.5" x14ac:dyDescent="0.25">
      <c r="A90" s="102" t="s">
        <v>25</v>
      </c>
      <c r="B90" s="19"/>
      <c r="C90" s="103" t="s">
        <v>20</v>
      </c>
      <c r="D90" s="103" t="s">
        <v>39</v>
      </c>
      <c r="E90" s="21" t="s">
        <v>247</v>
      </c>
      <c r="F90" s="21">
        <v>200</v>
      </c>
      <c r="G90" s="8">
        <v>45</v>
      </c>
      <c r="H90" s="8">
        <v>75</v>
      </c>
      <c r="I90" s="8">
        <v>75</v>
      </c>
    </row>
    <row r="91" spans="1:9" s="98" customFormat="1" ht="31.5" x14ac:dyDescent="0.25">
      <c r="A91" s="104" t="s">
        <v>132</v>
      </c>
      <c r="B91" s="112"/>
      <c r="C91" s="95" t="s">
        <v>20</v>
      </c>
      <c r="D91" s="95" t="s">
        <v>39</v>
      </c>
      <c r="E91" s="96" t="s">
        <v>159</v>
      </c>
      <c r="F91" s="96"/>
      <c r="G91" s="97">
        <f>SUM(G92)</f>
        <v>180</v>
      </c>
      <c r="H91" s="97">
        <f t="shared" ref="H91:I91" si="20">SUM(H92)</f>
        <v>180</v>
      </c>
      <c r="I91" s="97">
        <f t="shared" si="20"/>
        <v>180</v>
      </c>
    </row>
    <row r="92" spans="1:9" x14ac:dyDescent="0.25">
      <c r="A92" s="102" t="s">
        <v>178</v>
      </c>
      <c r="B92" s="19"/>
      <c r="C92" s="103" t="s">
        <v>20</v>
      </c>
      <c r="D92" s="103" t="s">
        <v>39</v>
      </c>
      <c r="E92" s="21" t="s">
        <v>186</v>
      </c>
      <c r="F92" s="21"/>
      <c r="G92" s="8">
        <f>G93</f>
        <v>180</v>
      </c>
      <c r="H92" s="8">
        <f t="shared" ref="H92" si="21">H93</f>
        <v>180</v>
      </c>
      <c r="I92" s="8">
        <f t="shared" ref="I92" si="22">I93</f>
        <v>180</v>
      </c>
    </row>
    <row r="93" spans="1:9" ht="47.25" x14ac:dyDescent="0.25">
      <c r="A93" s="102" t="s">
        <v>237</v>
      </c>
      <c r="B93" s="19"/>
      <c r="C93" s="103" t="s">
        <v>20</v>
      </c>
      <c r="D93" s="103" t="s">
        <v>39</v>
      </c>
      <c r="E93" s="21" t="s">
        <v>236</v>
      </c>
      <c r="F93" s="21"/>
      <c r="G93" s="8">
        <f>G94</f>
        <v>180</v>
      </c>
      <c r="H93" s="8">
        <f t="shared" ref="H93" si="23">H94</f>
        <v>180</v>
      </c>
      <c r="I93" s="8">
        <f t="shared" ref="I93" si="24">I94</f>
        <v>180</v>
      </c>
    </row>
    <row r="94" spans="1:9" ht="31.5" x14ac:dyDescent="0.25">
      <c r="A94" s="2" t="s">
        <v>43</v>
      </c>
      <c r="B94" s="19"/>
      <c r="C94" s="103" t="s">
        <v>20</v>
      </c>
      <c r="D94" s="103" t="s">
        <v>39</v>
      </c>
      <c r="E94" s="21" t="s">
        <v>239</v>
      </c>
      <c r="F94" s="21"/>
      <c r="G94" s="8">
        <f>SUM(G95:G95)</f>
        <v>180</v>
      </c>
      <c r="H94" s="8">
        <f t="shared" ref="H94:I94" si="25">SUM(H95)</f>
        <v>180</v>
      </c>
      <c r="I94" s="8">
        <f t="shared" si="25"/>
        <v>180</v>
      </c>
    </row>
    <row r="95" spans="1:9" ht="31.5" x14ac:dyDescent="0.25">
      <c r="A95" s="2" t="s">
        <v>25</v>
      </c>
      <c r="B95" s="19"/>
      <c r="C95" s="103" t="s">
        <v>20</v>
      </c>
      <c r="D95" s="103" t="s">
        <v>39</v>
      </c>
      <c r="E95" s="21" t="s">
        <v>239</v>
      </c>
      <c r="F95" s="21">
        <v>200</v>
      </c>
      <c r="G95" s="8">
        <v>180</v>
      </c>
      <c r="H95" s="8">
        <v>180</v>
      </c>
      <c r="I95" s="8">
        <v>180</v>
      </c>
    </row>
    <row r="96" spans="1:9" s="98" customFormat="1" ht="31.5" x14ac:dyDescent="0.25">
      <c r="A96" s="90" t="s">
        <v>890</v>
      </c>
      <c r="B96" s="95"/>
      <c r="C96" s="95" t="s">
        <v>20</v>
      </c>
      <c r="D96" s="95" t="s">
        <v>39</v>
      </c>
      <c r="E96" s="95" t="s">
        <v>161</v>
      </c>
      <c r="F96" s="95"/>
      <c r="G96" s="97">
        <f>G97</f>
        <v>11555</v>
      </c>
      <c r="H96" s="97">
        <f t="shared" ref="H96:I96" si="26">H97</f>
        <v>600</v>
      </c>
      <c r="I96" s="97">
        <f t="shared" si="26"/>
        <v>600</v>
      </c>
    </row>
    <row r="97" spans="1:9" x14ac:dyDescent="0.25">
      <c r="A97" s="102" t="s">
        <v>178</v>
      </c>
      <c r="B97" s="103"/>
      <c r="C97" s="103" t="s">
        <v>20</v>
      </c>
      <c r="D97" s="103" t="s">
        <v>39</v>
      </c>
      <c r="E97" s="103" t="s">
        <v>192</v>
      </c>
      <c r="F97" s="103"/>
      <c r="G97" s="8">
        <f>SUM(G98)+G101</f>
        <v>11555</v>
      </c>
      <c r="H97" s="8">
        <f t="shared" ref="H97:I97" si="27">SUM(H98)+H101</f>
        <v>600</v>
      </c>
      <c r="I97" s="8">
        <f t="shared" si="27"/>
        <v>600</v>
      </c>
    </row>
    <row r="98" spans="1:9" ht="31.5" x14ac:dyDescent="0.25">
      <c r="A98" s="102" t="s">
        <v>243</v>
      </c>
      <c r="B98" s="103"/>
      <c r="C98" s="103" t="s">
        <v>20</v>
      </c>
      <c r="D98" s="103" t="s">
        <v>39</v>
      </c>
      <c r="E98" s="103" t="s">
        <v>193</v>
      </c>
      <c r="F98" s="103"/>
      <c r="G98" s="8">
        <f>SUM(G99)</f>
        <v>405</v>
      </c>
      <c r="H98" s="8">
        <f t="shared" ref="H98:I101" si="28">SUM(H99)</f>
        <v>450</v>
      </c>
      <c r="I98" s="8">
        <f t="shared" si="28"/>
        <v>450</v>
      </c>
    </row>
    <row r="99" spans="1:9" x14ac:dyDescent="0.25">
      <c r="A99" s="102" t="s">
        <v>246</v>
      </c>
      <c r="B99" s="103"/>
      <c r="C99" s="103" t="s">
        <v>20</v>
      </c>
      <c r="D99" s="103" t="s">
        <v>39</v>
      </c>
      <c r="E99" s="103" t="s">
        <v>265</v>
      </c>
      <c r="F99" s="103"/>
      <c r="G99" s="8">
        <f>SUM(G100)</f>
        <v>405</v>
      </c>
      <c r="H99" s="8">
        <f t="shared" si="28"/>
        <v>450</v>
      </c>
      <c r="I99" s="8">
        <f t="shared" si="28"/>
        <v>450</v>
      </c>
    </row>
    <row r="100" spans="1:9" ht="31.5" x14ac:dyDescent="0.25">
      <c r="A100" s="102" t="s">
        <v>25</v>
      </c>
      <c r="B100" s="103"/>
      <c r="C100" s="103" t="s">
        <v>20</v>
      </c>
      <c r="D100" s="103" t="s">
        <v>39</v>
      </c>
      <c r="E100" s="103" t="s">
        <v>265</v>
      </c>
      <c r="F100" s="103" t="s">
        <v>36</v>
      </c>
      <c r="G100" s="8">
        <f>450-45</f>
        <v>405</v>
      </c>
      <c r="H100" s="8">
        <v>450</v>
      </c>
      <c r="I100" s="8">
        <v>450</v>
      </c>
    </row>
    <row r="101" spans="1:9" ht="31.5" x14ac:dyDescent="0.25">
      <c r="A101" s="102" t="s">
        <v>244</v>
      </c>
      <c r="B101" s="103"/>
      <c r="C101" s="103" t="s">
        <v>20</v>
      </c>
      <c r="D101" s="103" t="s">
        <v>39</v>
      </c>
      <c r="E101" s="103" t="s">
        <v>245</v>
      </c>
      <c r="F101" s="103"/>
      <c r="G101" s="8">
        <f>SUM(G102)</f>
        <v>11150</v>
      </c>
      <c r="H101" s="8">
        <f t="shared" si="28"/>
        <v>150</v>
      </c>
      <c r="I101" s="8">
        <f t="shared" si="28"/>
        <v>150</v>
      </c>
    </row>
    <row r="102" spans="1:9" x14ac:dyDescent="0.25">
      <c r="A102" s="102" t="s">
        <v>246</v>
      </c>
      <c r="B102" s="103"/>
      <c r="C102" s="103" t="s">
        <v>20</v>
      </c>
      <c r="D102" s="103" t="s">
        <v>39</v>
      </c>
      <c r="E102" s="103" t="s">
        <v>266</v>
      </c>
      <c r="F102" s="103"/>
      <c r="G102" s="8">
        <f>G103+G104</f>
        <v>11150</v>
      </c>
      <c r="H102" s="8">
        <f>SUM(H104)</f>
        <v>150</v>
      </c>
      <c r="I102" s="8">
        <f>SUM(I104)</f>
        <v>150</v>
      </c>
    </row>
    <row r="103" spans="1:9" ht="31.5" x14ac:dyDescent="0.25">
      <c r="A103" s="186" t="s">
        <v>25</v>
      </c>
      <c r="B103" s="187"/>
      <c r="C103" s="187" t="s">
        <v>20</v>
      </c>
      <c r="D103" s="187" t="s">
        <v>39</v>
      </c>
      <c r="E103" s="187" t="s">
        <v>266</v>
      </c>
      <c r="F103" s="187" t="s">
        <v>36</v>
      </c>
      <c r="G103" s="8">
        <v>11000</v>
      </c>
      <c r="H103" s="8"/>
      <c r="I103" s="8"/>
    </row>
    <row r="104" spans="1:9" x14ac:dyDescent="0.25">
      <c r="A104" s="2" t="s">
        <v>22</v>
      </c>
      <c r="B104" s="103"/>
      <c r="C104" s="103" t="s">
        <v>20</v>
      </c>
      <c r="D104" s="103" t="s">
        <v>39</v>
      </c>
      <c r="E104" s="103" t="s">
        <v>266</v>
      </c>
      <c r="F104" s="103" t="s">
        <v>44</v>
      </c>
      <c r="G104" s="8">
        <v>150</v>
      </c>
      <c r="H104" s="8">
        <v>150</v>
      </c>
      <c r="I104" s="8">
        <v>150</v>
      </c>
    </row>
    <row r="105" spans="1:9" s="98" customFormat="1" ht="31.5" x14ac:dyDescent="0.25">
      <c r="A105" s="90" t="s">
        <v>752</v>
      </c>
      <c r="B105" s="112"/>
      <c r="C105" s="95" t="s">
        <v>20</v>
      </c>
      <c r="D105" s="95" t="s">
        <v>39</v>
      </c>
      <c r="E105" s="96" t="s">
        <v>162</v>
      </c>
      <c r="F105" s="96"/>
      <c r="G105" s="97">
        <f>SUM(G107)</f>
        <v>5053.7</v>
      </c>
      <c r="H105" s="97">
        <f t="shared" ref="H105:I105" si="29">SUM(H107)</f>
        <v>9920.9</v>
      </c>
      <c r="I105" s="97">
        <f t="shared" si="29"/>
        <v>10053.700000000001</v>
      </c>
    </row>
    <row r="106" spans="1:9" x14ac:dyDescent="0.25">
      <c r="A106" s="102" t="s">
        <v>178</v>
      </c>
      <c r="B106" s="103"/>
      <c r="C106" s="103" t="s">
        <v>20</v>
      </c>
      <c r="D106" s="103" t="s">
        <v>39</v>
      </c>
      <c r="E106" s="103" t="s">
        <v>195</v>
      </c>
      <c r="F106" s="103"/>
      <c r="G106" s="8">
        <f>SUM(G107)</f>
        <v>5053.7</v>
      </c>
      <c r="H106" s="8">
        <f t="shared" ref="H106:I106" si="30">SUM(H107)</f>
        <v>9920.9</v>
      </c>
      <c r="I106" s="8">
        <f t="shared" si="30"/>
        <v>10053.700000000001</v>
      </c>
    </row>
    <row r="107" spans="1:9" ht="47.25" x14ac:dyDescent="0.25">
      <c r="A107" s="102" t="s">
        <v>256</v>
      </c>
      <c r="B107" s="19"/>
      <c r="C107" s="103" t="s">
        <v>20</v>
      </c>
      <c r="D107" s="103" t="s">
        <v>39</v>
      </c>
      <c r="E107" s="21" t="s">
        <v>213</v>
      </c>
      <c r="F107" s="21"/>
      <c r="G107" s="8">
        <f>G108+G111</f>
        <v>5053.7</v>
      </c>
      <c r="H107" s="8">
        <f t="shared" ref="H107:I107" si="31">H108+H111</f>
        <v>9920.9</v>
      </c>
      <c r="I107" s="8">
        <f t="shared" si="31"/>
        <v>10053.700000000001</v>
      </c>
    </row>
    <row r="108" spans="1:9" x14ac:dyDescent="0.25">
      <c r="A108" s="102" t="s">
        <v>257</v>
      </c>
      <c r="B108" s="19"/>
      <c r="C108" s="103" t="s">
        <v>20</v>
      </c>
      <c r="D108" s="103" t="s">
        <v>39</v>
      </c>
      <c r="E108" s="21" t="s">
        <v>214</v>
      </c>
      <c r="F108" s="21"/>
      <c r="G108" s="8">
        <f>SUM(G109:G110)</f>
        <v>4619.3</v>
      </c>
      <c r="H108" s="8">
        <f>SUM(H109:H110)</f>
        <v>9920.9</v>
      </c>
      <c r="I108" s="8">
        <f>SUM(I109:I110)</f>
        <v>10053.700000000001</v>
      </c>
    </row>
    <row r="109" spans="1:9" ht="31.5" x14ac:dyDescent="0.25">
      <c r="A109" s="102" t="s">
        <v>25</v>
      </c>
      <c r="B109" s="19"/>
      <c r="C109" s="103" t="s">
        <v>20</v>
      </c>
      <c r="D109" s="103" t="s">
        <v>39</v>
      </c>
      <c r="E109" s="21" t="s">
        <v>214</v>
      </c>
      <c r="F109" s="21">
        <v>200</v>
      </c>
      <c r="G109" s="8">
        <v>4614.3</v>
      </c>
      <c r="H109" s="8">
        <v>9915.9</v>
      </c>
      <c r="I109" s="8">
        <v>10048.700000000001</v>
      </c>
    </row>
    <row r="110" spans="1:9" x14ac:dyDescent="0.25">
      <c r="A110" s="102" t="s">
        <v>13</v>
      </c>
      <c r="B110" s="19"/>
      <c r="C110" s="103" t="s">
        <v>20</v>
      </c>
      <c r="D110" s="103" t="s">
        <v>39</v>
      </c>
      <c r="E110" s="21" t="s">
        <v>214</v>
      </c>
      <c r="F110" s="21">
        <v>800</v>
      </c>
      <c r="G110" s="8">
        <v>5</v>
      </c>
      <c r="H110" s="8">
        <v>5</v>
      </c>
      <c r="I110" s="8">
        <v>5</v>
      </c>
    </row>
    <row r="111" spans="1:9" x14ac:dyDescent="0.25">
      <c r="A111" s="102" t="s">
        <v>258</v>
      </c>
      <c r="B111" s="19"/>
      <c r="C111" s="103" t="s">
        <v>20</v>
      </c>
      <c r="D111" s="103" t="s">
        <v>39</v>
      </c>
      <c r="E111" s="21" t="s">
        <v>259</v>
      </c>
      <c r="F111" s="21"/>
      <c r="G111" s="8">
        <f>G112</f>
        <v>434.4</v>
      </c>
      <c r="H111" s="8">
        <f t="shared" ref="H111:I111" si="32">H112</f>
        <v>0</v>
      </c>
      <c r="I111" s="8">
        <f t="shared" si="32"/>
        <v>0</v>
      </c>
    </row>
    <row r="112" spans="1:9" ht="31.5" x14ac:dyDescent="0.25">
      <c r="A112" s="102" t="s">
        <v>25</v>
      </c>
      <c r="B112" s="19"/>
      <c r="C112" s="103" t="s">
        <v>20</v>
      </c>
      <c r="D112" s="103" t="s">
        <v>39</v>
      </c>
      <c r="E112" s="21" t="s">
        <v>259</v>
      </c>
      <c r="F112" s="21">
        <v>200</v>
      </c>
      <c r="G112" s="8">
        <v>434.4</v>
      </c>
      <c r="H112" s="8"/>
      <c r="I112" s="8"/>
    </row>
    <row r="113" spans="1:11" s="98" customFormat="1" ht="31.5" x14ac:dyDescent="0.25">
      <c r="A113" s="90" t="s">
        <v>753</v>
      </c>
      <c r="B113" s="112"/>
      <c r="C113" s="95" t="s">
        <v>20</v>
      </c>
      <c r="D113" s="95" t="s">
        <v>39</v>
      </c>
      <c r="E113" s="96" t="s">
        <v>163</v>
      </c>
      <c r="F113" s="96"/>
      <c r="G113" s="97">
        <f>G114</f>
        <v>8828.4</v>
      </c>
      <c r="H113" s="97">
        <f t="shared" ref="H113:I113" si="33">H114</f>
        <v>8828.4</v>
      </c>
      <c r="I113" s="97">
        <f t="shared" si="33"/>
        <v>8828.4</v>
      </c>
    </row>
    <row r="114" spans="1:11" x14ac:dyDescent="0.25">
      <c r="A114" s="102" t="s">
        <v>178</v>
      </c>
      <c r="B114" s="19"/>
      <c r="C114" s="103" t="s">
        <v>20</v>
      </c>
      <c r="D114" s="103" t="s">
        <v>39</v>
      </c>
      <c r="E114" s="21" t="s">
        <v>194</v>
      </c>
      <c r="F114" s="21"/>
      <c r="G114" s="8">
        <f>G115+G118</f>
        <v>8828.4</v>
      </c>
      <c r="H114" s="8">
        <f>H115+H118</f>
        <v>8828.4</v>
      </c>
      <c r="I114" s="8">
        <f>I115+I118</f>
        <v>8828.4</v>
      </c>
    </row>
    <row r="115" spans="1:11" ht="31.5" x14ac:dyDescent="0.25">
      <c r="A115" s="102" t="s">
        <v>253</v>
      </c>
      <c r="B115" s="19"/>
      <c r="C115" s="103" t="s">
        <v>20</v>
      </c>
      <c r="D115" s="103" t="s">
        <v>39</v>
      </c>
      <c r="E115" s="21" t="s">
        <v>196</v>
      </c>
      <c r="F115" s="21"/>
      <c r="G115" s="8">
        <f>G116</f>
        <v>8592</v>
      </c>
      <c r="H115" s="8">
        <f>H116</f>
        <v>8592</v>
      </c>
      <c r="I115" s="8">
        <f>I116</f>
        <v>8592</v>
      </c>
    </row>
    <row r="116" spans="1:11" x14ac:dyDescent="0.25">
      <c r="A116" s="102" t="s">
        <v>262</v>
      </c>
      <c r="B116" s="19"/>
      <c r="C116" s="103" t="s">
        <v>20</v>
      </c>
      <c r="D116" s="103" t="s">
        <v>39</v>
      </c>
      <c r="E116" s="21" t="s">
        <v>263</v>
      </c>
      <c r="F116" s="21"/>
      <c r="G116" s="8">
        <f>SUM(G117)</f>
        <v>8592</v>
      </c>
      <c r="H116" s="8">
        <f>SUM(H117)</f>
        <v>8592</v>
      </c>
      <c r="I116" s="8">
        <f>SUM(I117)</f>
        <v>8592</v>
      </c>
      <c r="K116" s="51"/>
    </row>
    <row r="117" spans="1:11" ht="31.5" x14ac:dyDescent="0.25">
      <c r="A117" s="102" t="s">
        <v>96</v>
      </c>
      <c r="B117" s="19"/>
      <c r="C117" s="103" t="s">
        <v>20</v>
      </c>
      <c r="D117" s="103" t="s">
        <v>39</v>
      </c>
      <c r="E117" s="21" t="s">
        <v>263</v>
      </c>
      <c r="F117" s="21">
        <v>600</v>
      </c>
      <c r="G117" s="8">
        <v>8592</v>
      </c>
      <c r="H117" s="8">
        <v>8592</v>
      </c>
      <c r="I117" s="8">
        <v>8592</v>
      </c>
    </row>
    <row r="118" spans="1:11" ht="31.5" x14ac:dyDescent="0.25">
      <c r="A118" s="102" t="s">
        <v>254</v>
      </c>
      <c r="B118" s="19"/>
      <c r="C118" s="103" t="s">
        <v>20</v>
      </c>
      <c r="D118" s="103" t="s">
        <v>39</v>
      </c>
      <c r="E118" s="21" t="s">
        <v>197</v>
      </c>
      <c r="F118" s="21"/>
      <c r="G118" s="8">
        <f>G119</f>
        <v>236.4</v>
      </c>
      <c r="H118" s="8">
        <f t="shared" ref="H118:I118" si="34">H119</f>
        <v>236.4</v>
      </c>
      <c r="I118" s="8">
        <f t="shared" si="34"/>
        <v>236.4</v>
      </c>
    </row>
    <row r="119" spans="1:11" ht="47.25" x14ac:dyDescent="0.25">
      <c r="A119" s="102" t="s">
        <v>356</v>
      </c>
      <c r="B119" s="19"/>
      <c r="C119" s="103" t="s">
        <v>20</v>
      </c>
      <c r="D119" s="103" t="s">
        <v>39</v>
      </c>
      <c r="E119" s="21" t="s">
        <v>255</v>
      </c>
      <c r="F119" s="21"/>
      <c r="G119" s="8">
        <f>SUM(G120)</f>
        <v>236.4</v>
      </c>
      <c r="H119" s="8">
        <f>SUM(H120)</f>
        <v>236.4</v>
      </c>
      <c r="I119" s="8">
        <f>SUM(I120)</f>
        <v>236.4</v>
      </c>
    </row>
    <row r="120" spans="1:11" ht="31.5" x14ac:dyDescent="0.25">
      <c r="A120" s="102" t="s">
        <v>96</v>
      </c>
      <c r="B120" s="19"/>
      <c r="C120" s="103" t="s">
        <v>20</v>
      </c>
      <c r="D120" s="103" t="s">
        <v>39</v>
      </c>
      <c r="E120" s="21" t="s">
        <v>255</v>
      </c>
      <c r="F120" s="21">
        <v>600</v>
      </c>
      <c r="G120" s="8">
        <v>236.4</v>
      </c>
      <c r="H120" s="8">
        <v>236.4</v>
      </c>
      <c r="I120" s="8">
        <v>236.4</v>
      </c>
    </row>
    <row r="121" spans="1:11" x14ac:dyDescent="0.25">
      <c r="A121" s="90" t="s">
        <v>87</v>
      </c>
      <c r="B121" s="19"/>
      <c r="C121" s="95" t="s">
        <v>20</v>
      </c>
      <c r="D121" s="95" t="s">
        <v>39</v>
      </c>
      <c r="E121" s="96" t="s">
        <v>88</v>
      </c>
      <c r="F121" s="96"/>
      <c r="G121" s="97">
        <f>G122</f>
        <v>228.29999999999998</v>
      </c>
      <c r="H121" s="97">
        <f t="shared" ref="H121:I121" si="35">H122</f>
        <v>0</v>
      </c>
      <c r="I121" s="97">
        <f t="shared" si="35"/>
        <v>0</v>
      </c>
    </row>
    <row r="122" spans="1:11" ht="31.5" x14ac:dyDescent="0.25">
      <c r="A122" s="102" t="s">
        <v>43</v>
      </c>
      <c r="B122" s="19"/>
      <c r="C122" s="103" t="s">
        <v>20</v>
      </c>
      <c r="D122" s="103" t="s">
        <v>39</v>
      </c>
      <c r="E122" s="21" t="s">
        <v>50</v>
      </c>
      <c r="F122" s="21"/>
      <c r="G122" s="8">
        <f>G124+G123</f>
        <v>228.29999999999998</v>
      </c>
      <c r="H122" s="8">
        <f t="shared" ref="H122:I122" si="36">H124+H123</f>
        <v>0</v>
      </c>
      <c r="I122" s="8">
        <f t="shared" si="36"/>
        <v>0</v>
      </c>
    </row>
    <row r="123" spans="1:11" ht="31.5" hidden="1" x14ac:dyDescent="0.25">
      <c r="A123" s="2" t="s">
        <v>25</v>
      </c>
      <c r="B123" s="19"/>
      <c r="C123" s="103" t="s">
        <v>20</v>
      </c>
      <c r="D123" s="103" t="s">
        <v>39</v>
      </c>
      <c r="E123" s="21" t="s">
        <v>50</v>
      </c>
      <c r="F123" s="21">
        <v>200</v>
      </c>
      <c r="G123" s="8"/>
      <c r="H123" s="8"/>
      <c r="I123" s="8"/>
    </row>
    <row r="124" spans="1:11" x14ac:dyDescent="0.25">
      <c r="A124" s="102" t="s">
        <v>13</v>
      </c>
      <c r="B124" s="19"/>
      <c r="C124" s="103" t="s">
        <v>20</v>
      </c>
      <c r="D124" s="103" t="s">
        <v>39</v>
      </c>
      <c r="E124" s="21" t="s">
        <v>50</v>
      </c>
      <c r="F124" s="21">
        <v>800</v>
      </c>
      <c r="G124" s="8">
        <f>227.7+0.6</f>
        <v>228.29999999999998</v>
      </c>
      <c r="H124" s="8"/>
      <c r="I124" s="8"/>
    </row>
    <row r="125" spans="1:11" x14ac:dyDescent="0.25">
      <c r="A125" s="102" t="s">
        <v>97</v>
      </c>
      <c r="B125" s="19"/>
      <c r="C125" s="103" t="s">
        <v>27</v>
      </c>
      <c r="D125" s="103"/>
      <c r="E125" s="103"/>
      <c r="F125" s="103"/>
      <c r="G125" s="8">
        <f>G126+G134+G148</f>
        <v>70619.100000000006</v>
      </c>
      <c r="H125" s="8">
        <f>H126+H134+H148</f>
        <v>61446</v>
      </c>
      <c r="I125" s="8">
        <f>I126+I134+I148</f>
        <v>61673.5</v>
      </c>
    </row>
    <row r="126" spans="1:11" x14ac:dyDescent="0.25">
      <c r="A126" s="22" t="s">
        <v>68</v>
      </c>
      <c r="B126" s="21"/>
      <c r="C126" s="103" t="s">
        <v>27</v>
      </c>
      <c r="D126" s="103" t="s">
        <v>10</v>
      </c>
      <c r="E126" s="103"/>
      <c r="F126" s="103"/>
      <c r="G126" s="8">
        <f t="shared" ref="G126:I126" si="37">SUM(G127)</f>
        <v>7410.4000000000005</v>
      </c>
      <c r="H126" s="8">
        <f t="shared" si="37"/>
        <v>7916.5</v>
      </c>
      <c r="I126" s="8">
        <f t="shared" si="37"/>
        <v>8144</v>
      </c>
    </row>
    <row r="127" spans="1:11" s="98" customFormat="1" x14ac:dyDescent="0.25">
      <c r="A127" s="90" t="s">
        <v>87</v>
      </c>
      <c r="B127" s="112"/>
      <c r="C127" s="95" t="s">
        <v>27</v>
      </c>
      <c r="D127" s="95" t="s">
        <v>10</v>
      </c>
      <c r="E127" s="96" t="s">
        <v>88</v>
      </c>
      <c r="F127" s="95"/>
      <c r="G127" s="97">
        <f>G128+G132</f>
        <v>7410.4000000000005</v>
      </c>
      <c r="H127" s="97">
        <f t="shared" ref="H127:I127" si="38">H128+H132</f>
        <v>7916.5</v>
      </c>
      <c r="I127" s="97">
        <f t="shared" si="38"/>
        <v>8144</v>
      </c>
    </row>
    <row r="128" spans="1:11" ht="31.5" x14ac:dyDescent="0.25">
      <c r="A128" s="102" t="s">
        <v>791</v>
      </c>
      <c r="B128" s="19"/>
      <c r="C128" s="103" t="s">
        <v>27</v>
      </c>
      <c r="D128" s="103" t="s">
        <v>10</v>
      </c>
      <c r="E128" s="103" t="s">
        <v>124</v>
      </c>
      <c r="F128" s="103"/>
      <c r="G128" s="8">
        <f>G129+G130+G131</f>
        <v>5906.6</v>
      </c>
      <c r="H128" s="8">
        <f t="shared" ref="H128:I128" si="39">H129+H130+H131</f>
        <v>6412.7</v>
      </c>
      <c r="I128" s="8">
        <f t="shared" si="39"/>
        <v>6640.2</v>
      </c>
    </row>
    <row r="129" spans="1:9" ht="47.25" x14ac:dyDescent="0.25">
      <c r="A129" s="2" t="s">
        <v>24</v>
      </c>
      <c r="B129" s="19"/>
      <c r="C129" s="103" t="s">
        <v>27</v>
      </c>
      <c r="D129" s="103" t="s">
        <v>10</v>
      </c>
      <c r="E129" s="103" t="s">
        <v>124</v>
      </c>
      <c r="F129" s="103" t="s">
        <v>35</v>
      </c>
      <c r="G129" s="8">
        <v>5423.5</v>
      </c>
      <c r="H129" s="8">
        <v>5423.5</v>
      </c>
      <c r="I129" s="8">
        <v>5423.5</v>
      </c>
    </row>
    <row r="130" spans="1:9" ht="31.5" x14ac:dyDescent="0.25">
      <c r="A130" s="102" t="s">
        <v>25</v>
      </c>
      <c r="B130" s="19"/>
      <c r="C130" s="103" t="s">
        <v>27</v>
      </c>
      <c r="D130" s="103" t="s">
        <v>10</v>
      </c>
      <c r="E130" s="103" t="s">
        <v>124</v>
      </c>
      <c r="F130" s="103" t="s">
        <v>36</v>
      </c>
      <c r="G130" s="8">
        <v>483.1</v>
      </c>
      <c r="H130" s="8">
        <v>989.2</v>
      </c>
      <c r="I130" s="8">
        <v>1216.7</v>
      </c>
    </row>
    <row r="131" spans="1:9" hidden="1" x14ac:dyDescent="0.25">
      <c r="A131" s="102" t="s">
        <v>13</v>
      </c>
      <c r="B131" s="19"/>
      <c r="C131" s="103" t="s">
        <v>27</v>
      </c>
      <c r="D131" s="103" t="s">
        <v>10</v>
      </c>
      <c r="E131" s="103" t="s">
        <v>124</v>
      </c>
      <c r="F131" s="103" t="s">
        <v>41</v>
      </c>
      <c r="G131" s="8"/>
      <c r="H131" s="8"/>
      <c r="I131" s="8"/>
    </row>
    <row r="132" spans="1:9" ht="47.25" x14ac:dyDescent="0.25">
      <c r="A132" s="173" t="s">
        <v>359</v>
      </c>
      <c r="B132" s="19"/>
      <c r="C132" s="174" t="s">
        <v>27</v>
      </c>
      <c r="D132" s="174" t="s">
        <v>10</v>
      </c>
      <c r="E132" s="174" t="s">
        <v>358</v>
      </c>
      <c r="F132" s="174"/>
      <c r="G132" s="8">
        <f>G133</f>
        <v>1503.8</v>
      </c>
      <c r="H132" s="8">
        <f t="shared" ref="H132:I132" si="40">H133</f>
        <v>1503.8</v>
      </c>
      <c r="I132" s="8">
        <f t="shared" si="40"/>
        <v>1503.8</v>
      </c>
    </row>
    <row r="133" spans="1:9" ht="31.5" x14ac:dyDescent="0.25">
      <c r="A133" s="173" t="s">
        <v>25</v>
      </c>
      <c r="B133" s="19"/>
      <c r="C133" s="174" t="s">
        <v>27</v>
      </c>
      <c r="D133" s="174" t="s">
        <v>10</v>
      </c>
      <c r="E133" s="174" t="s">
        <v>358</v>
      </c>
      <c r="F133" s="174" t="s">
        <v>36</v>
      </c>
      <c r="G133" s="8">
        <v>1503.8</v>
      </c>
      <c r="H133" s="8">
        <v>1503.8</v>
      </c>
      <c r="I133" s="8">
        <v>1503.8</v>
      </c>
    </row>
    <row r="134" spans="1:9" x14ac:dyDescent="0.25">
      <c r="A134" s="2" t="s">
        <v>127</v>
      </c>
      <c r="B134" s="4"/>
      <c r="C134" s="4" t="s">
        <v>27</v>
      </c>
      <c r="D134" s="4" t="s">
        <v>69</v>
      </c>
      <c r="E134" s="4"/>
      <c r="F134" s="4"/>
      <c r="G134" s="6">
        <f>SUM(G135)+G145</f>
        <v>31596.600000000002</v>
      </c>
      <c r="H134" s="6">
        <f t="shared" ref="H134:I134" si="41">SUM(H135)+H145</f>
        <v>31026.600000000002</v>
      </c>
      <c r="I134" s="6">
        <f t="shared" si="41"/>
        <v>31026.600000000002</v>
      </c>
    </row>
    <row r="135" spans="1:9" s="98" customFormat="1" ht="31.5" x14ac:dyDescent="0.25">
      <c r="A135" s="104" t="s">
        <v>272</v>
      </c>
      <c r="B135" s="99"/>
      <c r="C135" s="99" t="s">
        <v>27</v>
      </c>
      <c r="D135" s="99" t="s">
        <v>69</v>
      </c>
      <c r="E135" s="99" t="s">
        <v>164</v>
      </c>
      <c r="F135" s="99"/>
      <c r="G135" s="100">
        <f>SUM(G136)</f>
        <v>31155.600000000002</v>
      </c>
      <c r="H135" s="100">
        <f t="shared" ref="H135:I135" si="42">SUM(H136)</f>
        <v>31026.600000000002</v>
      </c>
      <c r="I135" s="100">
        <f t="shared" si="42"/>
        <v>31026.600000000002</v>
      </c>
    </row>
    <row r="136" spans="1:9" x14ac:dyDescent="0.25">
      <c r="A136" s="2" t="s">
        <v>178</v>
      </c>
      <c r="B136" s="4"/>
      <c r="C136" s="4" t="s">
        <v>27</v>
      </c>
      <c r="D136" s="4" t="s">
        <v>69</v>
      </c>
      <c r="E136" s="4" t="s">
        <v>322</v>
      </c>
      <c r="F136" s="4"/>
      <c r="G136" s="6">
        <f>G137+G142</f>
        <v>31155.600000000002</v>
      </c>
      <c r="H136" s="6">
        <f t="shared" ref="H136:I136" si="43">H137+H142</f>
        <v>31026.600000000002</v>
      </c>
      <c r="I136" s="6">
        <f t="shared" si="43"/>
        <v>31026.600000000002</v>
      </c>
    </row>
    <row r="137" spans="1:9" ht="31.5" x14ac:dyDescent="0.25">
      <c r="A137" s="2" t="s">
        <v>677</v>
      </c>
      <c r="B137" s="4"/>
      <c r="C137" s="4" t="s">
        <v>27</v>
      </c>
      <c r="D137" s="4" t="s">
        <v>69</v>
      </c>
      <c r="E137" s="4" t="s">
        <v>323</v>
      </c>
      <c r="F137" s="4"/>
      <c r="G137" s="6">
        <f>G138</f>
        <v>31045.600000000002</v>
      </c>
      <c r="H137" s="6">
        <f t="shared" ref="H137:I137" si="44">H138</f>
        <v>30916.600000000002</v>
      </c>
      <c r="I137" s="6">
        <f t="shared" si="44"/>
        <v>30916.600000000002</v>
      </c>
    </row>
    <row r="138" spans="1:9" x14ac:dyDescent="0.25">
      <c r="A138" s="2" t="s">
        <v>262</v>
      </c>
      <c r="B138" s="4"/>
      <c r="C138" s="4" t="s">
        <v>27</v>
      </c>
      <c r="D138" s="4" t="s">
        <v>69</v>
      </c>
      <c r="E138" s="4" t="s">
        <v>324</v>
      </c>
      <c r="F138" s="4"/>
      <c r="G138" s="6">
        <f>G139+G140+G141</f>
        <v>31045.600000000002</v>
      </c>
      <c r="H138" s="6">
        <f t="shared" ref="H138:I138" si="45">H139+H140+H141</f>
        <v>30916.600000000002</v>
      </c>
      <c r="I138" s="6">
        <f t="shared" si="45"/>
        <v>30916.600000000002</v>
      </c>
    </row>
    <row r="139" spans="1:9" ht="47.25" x14ac:dyDescent="0.25">
      <c r="A139" s="2" t="s">
        <v>24</v>
      </c>
      <c r="B139" s="4"/>
      <c r="C139" s="4" t="s">
        <v>27</v>
      </c>
      <c r="D139" s="4" t="s">
        <v>69</v>
      </c>
      <c r="E139" s="4" t="s">
        <v>324</v>
      </c>
      <c r="F139" s="4" t="s">
        <v>35</v>
      </c>
      <c r="G139" s="6">
        <v>27870.9</v>
      </c>
      <c r="H139" s="6">
        <v>27870.9</v>
      </c>
      <c r="I139" s="6">
        <v>27870.9</v>
      </c>
    </row>
    <row r="140" spans="1:9" ht="31.5" x14ac:dyDescent="0.25">
      <c r="A140" s="2" t="s">
        <v>25</v>
      </c>
      <c r="B140" s="4"/>
      <c r="C140" s="4" t="s">
        <v>27</v>
      </c>
      <c r="D140" s="4" t="s">
        <v>69</v>
      </c>
      <c r="E140" s="4" t="s">
        <v>324</v>
      </c>
      <c r="F140" s="4" t="s">
        <v>36</v>
      </c>
      <c r="G140" s="6">
        <v>3052.2</v>
      </c>
      <c r="H140" s="6">
        <v>2923.2</v>
      </c>
      <c r="I140" s="6">
        <v>2923.2</v>
      </c>
    </row>
    <row r="141" spans="1:9" x14ac:dyDescent="0.25">
      <c r="A141" s="102" t="s">
        <v>13</v>
      </c>
      <c r="B141" s="4"/>
      <c r="C141" s="4" t="s">
        <v>27</v>
      </c>
      <c r="D141" s="4" t="s">
        <v>69</v>
      </c>
      <c r="E141" s="4" t="s">
        <v>324</v>
      </c>
      <c r="F141" s="4" t="s">
        <v>41</v>
      </c>
      <c r="G141" s="6">
        <v>122.5</v>
      </c>
      <c r="H141" s="6">
        <v>122.5</v>
      </c>
      <c r="I141" s="6">
        <v>122.5</v>
      </c>
    </row>
    <row r="142" spans="1:9" ht="47.25" x14ac:dyDescent="0.25">
      <c r="A142" s="2" t="s">
        <v>676</v>
      </c>
      <c r="B142" s="4"/>
      <c r="C142" s="4" t="s">
        <v>27</v>
      </c>
      <c r="D142" s="4" t="s">
        <v>69</v>
      </c>
      <c r="E142" s="4" t="s">
        <v>325</v>
      </c>
      <c r="F142" s="4"/>
      <c r="G142" s="6">
        <f>G143</f>
        <v>110</v>
      </c>
      <c r="H142" s="6">
        <f t="shared" ref="H142:I142" si="46">H143</f>
        <v>110</v>
      </c>
      <c r="I142" s="6">
        <f t="shared" si="46"/>
        <v>110</v>
      </c>
    </row>
    <row r="143" spans="1:9" x14ac:dyDescent="0.25">
      <c r="A143" s="2" t="s">
        <v>246</v>
      </c>
      <c r="B143" s="4"/>
      <c r="C143" s="4" t="s">
        <v>27</v>
      </c>
      <c r="D143" s="4" t="s">
        <v>69</v>
      </c>
      <c r="E143" s="4" t="s">
        <v>326</v>
      </c>
      <c r="F143" s="4"/>
      <c r="G143" s="6">
        <f>G144</f>
        <v>110</v>
      </c>
      <c r="H143" s="6">
        <f t="shared" ref="H143:I143" si="47">H144</f>
        <v>110</v>
      </c>
      <c r="I143" s="6">
        <f t="shared" si="47"/>
        <v>110</v>
      </c>
    </row>
    <row r="144" spans="1:9" ht="31.5" x14ac:dyDescent="0.25">
      <c r="A144" s="2" t="s">
        <v>25</v>
      </c>
      <c r="B144" s="4"/>
      <c r="C144" s="4" t="s">
        <v>27</v>
      </c>
      <c r="D144" s="4" t="s">
        <v>69</v>
      </c>
      <c r="E144" s="4" t="s">
        <v>326</v>
      </c>
      <c r="F144" s="4" t="s">
        <v>36</v>
      </c>
      <c r="G144" s="6">
        <v>110</v>
      </c>
      <c r="H144" s="6">
        <v>110</v>
      </c>
      <c r="I144" s="6">
        <v>110</v>
      </c>
    </row>
    <row r="145" spans="1:9" x14ac:dyDescent="0.25">
      <c r="A145" s="2" t="s">
        <v>87</v>
      </c>
      <c r="B145" s="4"/>
      <c r="C145" s="4" t="s">
        <v>27</v>
      </c>
      <c r="D145" s="4" t="s">
        <v>69</v>
      </c>
      <c r="E145" s="4" t="s">
        <v>88</v>
      </c>
      <c r="F145" s="4"/>
      <c r="G145" s="6">
        <f>G146</f>
        <v>441</v>
      </c>
      <c r="H145" s="6"/>
      <c r="I145" s="6"/>
    </row>
    <row r="146" spans="1:9" ht="31.5" x14ac:dyDescent="0.25">
      <c r="A146" s="2" t="s">
        <v>892</v>
      </c>
      <c r="B146" s="4"/>
      <c r="C146" s="4" t="s">
        <v>27</v>
      </c>
      <c r="D146" s="4" t="s">
        <v>69</v>
      </c>
      <c r="E146" s="4" t="s">
        <v>891</v>
      </c>
      <c r="F146" s="4"/>
      <c r="G146" s="6">
        <f>G147</f>
        <v>441</v>
      </c>
      <c r="H146" s="6"/>
      <c r="I146" s="6"/>
    </row>
    <row r="147" spans="1:9" ht="31.5" x14ac:dyDescent="0.25">
      <c r="A147" s="2" t="s">
        <v>892</v>
      </c>
      <c r="B147" s="4"/>
      <c r="C147" s="4" t="s">
        <v>27</v>
      </c>
      <c r="D147" s="4" t="s">
        <v>69</v>
      </c>
      <c r="E147" s="4" t="s">
        <v>891</v>
      </c>
      <c r="F147" s="4" t="s">
        <v>41</v>
      </c>
      <c r="G147" s="6">
        <v>441</v>
      </c>
      <c r="H147" s="6"/>
      <c r="I147" s="6"/>
    </row>
    <row r="148" spans="1:9" ht="31.5" x14ac:dyDescent="0.25">
      <c r="A148" s="2" t="s">
        <v>128</v>
      </c>
      <c r="B148" s="4"/>
      <c r="C148" s="4" t="s">
        <v>27</v>
      </c>
      <c r="D148" s="4" t="s">
        <v>17</v>
      </c>
      <c r="E148" s="4"/>
      <c r="F148" s="4"/>
      <c r="G148" s="6">
        <f>G149+G161+G175+G166</f>
        <v>31612.100000000002</v>
      </c>
      <c r="H148" s="6">
        <f t="shared" ref="H148:I148" si="48">H149+H161+H175+H166</f>
        <v>22502.899999999998</v>
      </c>
      <c r="I148" s="6">
        <f t="shared" si="48"/>
        <v>22502.899999999998</v>
      </c>
    </row>
    <row r="149" spans="1:9" ht="31.5" x14ac:dyDescent="0.25">
      <c r="A149" s="104" t="s">
        <v>272</v>
      </c>
      <c r="B149" s="99"/>
      <c r="C149" s="99" t="s">
        <v>27</v>
      </c>
      <c r="D149" s="99" t="s">
        <v>17</v>
      </c>
      <c r="E149" s="99" t="s">
        <v>164</v>
      </c>
      <c r="F149" s="99"/>
      <c r="G149" s="6">
        <f>G150+G154</f>
        <v>11830.7</v>
      </c>
      <c r="H149" s="6">
        <f t="shared" ref="H149:I149" si="49">H150+H154</f>
        <v>4382.0999999999995</v>
      </c>
      <c r="I149" s="6">
        <f t="shared" si="49"/>
        <v>4382.0999999999995</v>
      </c>
    </row>
    <row r="150" spans="1:9" x14ac:dyDescent="0.25">
      <c r="A150" s="2" t="s">
        <v>217</v>
      </c>
      <c r="B150" s="4"/>
      <c r="C150" s="4" t="s">
        <v>678</v>
      </c>
      <c r="D150" s="4" t="s">
        <v>17</v>
      </c>
      <c r="E150" s="4" t="s">
        <v>679</v>
      </c>
      <c r="F150" s="4"/>
      <c r="G150" s="6">
        <f>G151</f>
        <v>5605.6</v>
      </c>
      <c r="H150" s="6">
        <f t="shared" ref="H150:I150" si="50">H151</f>
        <v>0</v>
      </c>
      <c r="I150" s="6">
        <f t="shared" si="50"/>
        <v>0</v>
      </c>
    </row>
    <row r="151" spans="1:9" ht="31.5" x14ac:dyDescent="0.25">
      <c r="A151" s="2" t="s">
        <v>683</v>
      </c>
      <c r="B151" s="4"/>
      <c r="C151" s="4" t="s">
        <v>678</v>
      </c>
      <c r="D151" s="4" t="s">
        <v>17</v>
      </c>
      <c r="E151" s="4" t="s">
        <v>680</v>
      </c>
      <c r="F151" s="4"/>
      <c r="G151" s="6">
        <f>G152</f>
        <v>5605.6</v>
      </c>
      <c r="H151" s="6">
        <f t="shared" ref="H151:I151" si="51">H152</f>
        <v>0</v>
      </c>
      <c r="I151" s="6">
        <f t="shared" si="51"/>
        <v>0</v>
      </c>
    </row>
    <row r="152" spans="1:9" ht="31.5" x14ac:dyDescent="0.25">
      <c r="A152" s="2" t="s">
        <v>681</v>
      </c>
      <c r="B152" s="4"/>
      <c r="C152" s="4" t="s">
        <v>27</v>
      </c>
      <c r="D152" s="4" t="s">
        <v>17</v>
      </c>
      <c r="E152" s="4" t="s">
        <v>682</v>
      </c>
      <c r="F152" s="4"/>
      <c r="G152" s="6">
        <f>G153</f>
        <v>5605.6</v>
      </c>
      <c r="H152" s="6">
        <f t="shared" ref="H152:I152" si="52">H153</f>
        <v>0</v>
      </c>
      <c r="I152" s="6">
        <f t="shared" si="52"/>
        <v>0</v>
      </c>
    </row>
    <row r="153" spans="1:9" ht="31.5" x14ac:dyDescent="0.25">
      <c r="A153" s="2" t="s">
        <v>25</v>
      </c>
      <c r="B153" s="4"/>
      <c r="C153" s="4" t="s">
        <v>27</v>
      </c>
      <c r="D153" s="4" t="s">
        <v>17</v>
      </c>
      <c r="E153" s="4" t="s">
        <v>682</v>
      </c>
      <c r="F153" s="4" t="s">
        <v>36</v>
      </c>
      <c r="G153" s="6">
        <v>5605.6</v>
      </c>
      <c r="H153" s="6"/>
      <c r="I153" s="6"/>
    </row>
    <row r="154" spans="1:9" x14ac:dyDescent="0.25">
      <c r="A154" s="2" t="s">
        <v>178</v>
      </c>
      <c r="B154" s="4"/>
      <c r="C154" s="4" t="s">
        <v>27</v>
      </c>
      <c r="D154" s="4" t="s">
        <v>17</v>
      </c>
      <c r="E154" s="4" t="s">
        <v>322</v>
      </c>
      <c r="F154" s="4"/>
      <c r="G154" s="6">
        <f>G155+G158</f>
        <v>6225.0999999999995</v>
      </c>
      <c r="H154" s="6">
        <f t="shared" ref="H154:I154" si="53">H155+H158</f>
        <v>4382.0999999999995</v>
      </c>
      <c r="I154" s="6">
        <f t="shared" si="53"/>
        <v>4382.0999999999995</v>
      </c>
    </row>
    <row r="155" spans="1:9" ht="47.25" x14ac:dyDescent="0.25">
      <c r="A155" s="2" t="s">
        <v>327</v>
      </c>
      <c r="B155" s="4"/>
      <c r="C155" s="4" t="s">
        <v>27</v>
      </c>
      <c r="D155" s="4" t="s">
        <v>17</v>
      </c>
      <c r="E155" s="4" t="s">
        <v>328</v>
      </c>
      <c r="F155" s="4"/>
      <c r="G155" s="6">
        <f>G156</f>
        <v>6010.7</v>
      </c>
      <c r="H155" s="6">
        <f t="shared" ref="H155:I155" si="54">H156</f>
        <v>4167.7</v>
      </c>
      <c r="I155" s="6">
        <f t="shared" si="54"/>
        <v>4167.7</v>
      </c>
    </row>
    <row r="156" spans="1:9" x14ac:dyDescent="0.25">
      <c r="A156" s="2" t="s">
        <v>246</v>
      </c>
      <c r="B156" s="4"/>
      <c r="C156" s="4" t="s">
        <v>27</v>
      </c>
      <c r="D156" s="4" t="s">
        <v>17</v>
      </c>
      <c r="E156" s="4" t="s">
        <v>329</v>
      </c>
      <c r="F156" s="4"/>
      <c r="G156" s="6">
        <f>G157</f>
        <v>6010.7</v>
      </c>
      <c r="H156" s="6">
        <f t="shared" ref="H156:I156" si="55">H157</f>
        <v>4167.7</v>
      </c>
      <c r="I156" s="6">
        <f t="shared" si="55"/>
        <v>4167.7</v>
      </c>
    </row>
    <row r="157" spans="1:9" ht="31.5" x14ac:dyDescent="0.25">
      <c r="A157" s="2" t="s">
        <v>25</v>
      </c>
      <c r="B157" s="4"/>
      <c r="C157" s="4" t="s">
        <v>27</v>
      </c>
      <c r="D157" s="4" t="s">
        <v>17</v>
      </c>
      <c r="E157" s="4" t="s">
        <v>329</v>
      </c>
      <c r="F157" s="4" t="s">
        <v>36</v>
      </c>
      <c r="G157" s="6">
        <v>6010.7</v>
      </c>
      <c r="H157" s="6">
        <v>4167.7</v>
      </c>
      <c r="I157" s="6">
        <v>4167.7</v>
      </c>
    </row>
    <row r="158" spans="1:9" ht="47.25" x14ac:dyDescent="0.25">
      <c r="A158" s="2" t="s">
        <v>330</v>
      </c>
      <c r="B158" s="4"/>
      <c r="C158" s="4" t="s">
        <v>27</v>
      </c>
      <c r="D158" s="4" t="s">
        <v>17</v>
      </c>
      <c r="E158" s="4" t="s">
        <v>331</v>
      </c>
      <c r="F158" s="4"/>
      <c r="G158" s="6">
        <f>G159</f>
        <v>214.4</v>
      </c>
      <c r="H158" s="6">
        <f t="shared" ref="H158:I159" si="56">H159</f>
        <v>214.4</v>
      </c>
      <c r="I158" s="6">
        <f t="shared" si="56"/>
        <v>214.4</v>
      </c>
    </row>
    <row r="159" spans="1:9" x14ac:dyDescent="0.25">
      <c r="A159" s="2" t="s">
        <v>246</v>
      </c>
      <c r="B159" s="4"/>
      <c r="C159" s="4" t="s">
        <v>27</v>
      </c>
      <c r="D159" s="4" t="s">
        <v>17</v>
      </c>
      <c r="E159" s="4" t="s">
        <v>332</v>
      </c>
      <c r="F159" s="4"/>
      <c r="G159" s="6">
        <f>G160</f>
        <v>214.4</v>
      </c>
      <c r="H159" s="6">
        <f t="shared" si="56"/>
        <v>214.4</v>
      </c>
      <c r="I159" s="6">
        <f t="shared" si="56"/>
        <v>214.4</v>
      </c>
    </row>
    <row r="160" spans="1:9" ht="31.5" x14ac:dyDescent="0.25">
      <c r="A160" s="2" t="s">
        <v>25</v>
      </c>
      <c r="B160" s="4"/>
      <c r="C160" s="4" t="s">
        <v>27</v>
      </c>
      <c r="D160" s="4" t="s">
        <v>17</v>
      </c>
      <c r="E160" s="4" t="s">
        <v>332</v>
      </c>
      <c r="F160" s="4" t="s">
        <v>36</v>
      </c>
      <c r="G160" s="6">
        <v>214.4</v>
      </c>
      <c r="H160" s="6">
        <v>214.4</v>
      </c>
      <c r="I160" s="6">
        <v>214.4</v>
      </c>
    </row>
    <row r="161" spans="1:9" s="98" customFormat="1" ht="31.5" x14ac:dyDescent="0.25">
      <c r="A161" s="90" t="s">
        <v>131</v>
      </c>
      <c r="B161" s="99"/>
      <c r="C161" s="99" t="s">
        <v>27</v>
      </c>
      <c r="D161" s="99" t="s">
        <v>17</v>
      </c>
      <c r="E161" s="99" t="s">
        <v>165</v>
      </c>
      <c r="F161" s="99"/>
      <c r="G161" s="100">
        <f>G162</f>
        <v>12</v>
      </c>
      <c r="H161" s="100">
        <f t="shared" ref="H161:I161" si="57">H162</f>
        <v>12</v>
      </c>
      <c r="I161" s="100">
        <f t="shared" si="57"/>
        <v>12</v>
      </c>
    </row>
    <row r="162" spans="1:9" x14ac:dyDescent="0.25">
      <c r="A162" s="102" t="s">
        <v>217</v>
      </c>
      <c r="B162" s="4"/>
      <c r="C162" s="4" t="s">
        <v>27</v>
      </c>
      <c r="D162" s="4" t="s">
        <v>17</v>
      </c>
      <c r="E162" s="4" t="s">
        <v>218</v>
      </c>
      <c r="F162" s="4"/>
      <c r="G162" s="6">
        <f>G163</f>
        <v>12</v>
      </c>
      <c r="H162" s="6">
        <f t="shared" ref="H162:I162" si="58">H163</f>
        <v>12</v>
      </c>
      <c r="I162" s="6">
        <f t="shared" si="58"/>
        <v>12</v>
      </c>
    </row>
    <row r="163" spans="1:9" ht="31.5" x14ac:dyDescent="0.25">
      <c r="A163" s="102" t="s">
        <v>717</v>
      </c>
      <c r="B163" s="4"/>
      <c r="C163" s="4" t="s">
        <v>27</v>
      </c>
      <c r="D163" s="4" t="s">
        <v>17</v>
      </c>
      <c r="E163" s="4" t="s">
        <v>715</v>
      </c>
      <c r="F163" s="4"/>
      <c r="G163" s="6">
        <f>SUM(G164)</f>
        <v>12</v>
      </c>
      <c r="H163" s="6">
        <f t="shared" ref="H163:I164" si="59">SUM(H164)</f>
        <v>12</v>
      </c>
      <c r="I163" s="6">
        <f t="shared" si="59"/>
        <v>12</v>
      </c>
    </row>
    <row r="164" spans="1:9" ht="141.75" x14ac:dyDescent="0.25">
      <c r="A164" s="143" t="s">
        <v>769</v>
      </c>
      <c r="B164" s="4"/>
      <c r="C164" s="4" t="s">
        <v>27</v>
      </c>
      <c r="D164" s="4" t="s">
        <v>17</v>
      </c>
      <c r="E164" s="5" t="s">
        <v>716</v>
      </c>
      <c r="F164" s="4"/>
      <c r="G164" s="6">
        <f>SUM(G165)</f>
        <v>12</v>
      </c>
      <c r="H164" s="6">
        <f t="shared" si="59"/>
        <v>12</v>
      </c>
      <c r="I164" s="6">
        <f t="shared" si="59"/>
        <v>12</v>
      </c>
    </row>
    <row r="165" spans="1:9" ht="47.25" x14ac:dyDescent="0.25">
      <c r="A165" s="2" t="s">
        <v>24</v>
      </c>
      <c r="B165" s="4"/>
      <c r="C165" s="4" t="s">
        <v>27</v>
      </c>
      <c r="D165" s="4" t="s">
        <v>17</v>
      </c>
      <c r="E165" s="5" t="s">
        <v>716</v>
      </c>
      <c r="F165" s="4" t="s">
        <v>35</v>
      </c>
      <c r="G165" s="6">
        <v>12</v>
      </c>
      <c r="H165" s="6">
        <v>12</v>
      </c>
      <c r="I165" s="6">
        <v>12</v>
      </c>
    </row>
    <row r="166" spans="1:9" ht="31.5" x14ac:dyDescent="0.25">
      <c r="A166" s="2" t="s">
        <v>123</v>
      </c>
      <c r="B166" s="4"/>
      <c r="C166" s="4" t="s">
        <v>27</v>
      </c>
      <c r="D166" s="4" t="s">
        <v>17</v>
      </c>
      <c r="E166" s="21" t="s">
        <v>288</v>
      </c>
      <c r="F166" s="4"/>
      <c r="G166" s="6">
        <f>G167+G171</f>
        <v>19269.400000000001</v>
      </c>
      <c r="H166" s="6">
        <f t="shared" ref="H166:I166" si="60">H167+H171</f>
        <v>17608.8</v>
      </c>
      <c r="I166" s="6">
        <f t="shared" si="60"/>
        <v>17608.8</v>
      </c>
    </row>
    <row r="167" spans="1:9" x14ac:dyDescent="0.25">
      <c r="A167" s="52" t="s">
        <v>217</v>
      </c>
      <c r="B167" s="49"/>
      <c r="C167" s="4" t="s">
        <v>27</v>
      </c>
      <c r="D167" s="4" t="s">
        <v>17</v>
      </c>
      <c r="E167" s="21" t="s">
        <v>695</v>
      </c>
      <c r="F167" s="21"/>
      <c r="G167" s="6">
        <f>SUM(G168)</f>
        <v>7608.9000000000005</v>
      </c>
      <c r="H167" s="6">
        <f t="shared" ref="H167:I169" si="61">SUM(H168)</f>
        <v>7608.8</v>
      </c>
      <c r="I167" s="6">
        <f t="shared" si="61"/>
        <v>7608.8</v>
      </c>
    </row>
    <row r="168" spans="1:9" ht="31.5" x14ac:dyDescent="0.25">
      <c r="A168" s="85" t="s">
        <v>702</v>
      </c>
      <c r="B168" s="49"/>
      <c r="C168" s="4" t="s">
        <v>27</v>
      </c>
      <c r="D168" s="4" t="s">
        <v>17</v>
      </c>
      <c r="E168" s="21" t="s">
        <v>696</v>
      </c>
      <c r="F168" s="21"/>
      <c r="G168" s="6">
        <f>SUM(G169)</f>
        <v>7608.9000000000005</v>
      </c>
      <c r="H168" s="6">
        <f t="shared" si="61"/>
        <v>7608.8</v>
      </c>
      <c r="I168" s="6">
        <f t="shared" si="61"/>
        <v>7608.8</v>
      </c>
    </row>
    <row r="169" spans="1:9" ht="47.25" x14ac:dyDescent="0.25">
      <c r="A169" s="85" t="s">
        <v>697</v>
      </c>
      <c r="B169" s="49"/>
      <c r="C169" s="4" t="s">
        <v>27</v>
      </c>
      <c r="D169" s="4" t="s">
        <v>17</v>
      </c>
      <c r="E169" s="21" t="s">
        <v>698</v>
      </c>
      <c r="F169" s="21"/>
      <c r="G169" s="6">
        <f>SUM(G170)</f>
        <v>7608.9000000000005</v>
      </c>
      <c r="H169" s="6">
        <f t="shared" si="61"/>
        <v>7608.8</v>
      </c>
      <c r="I169" s="6">
        <f t="shared" si="61"/>
        <v>7608.8</v>
      </c>
    </row>
    <row r="170" spans="1:9" ht="31.5" x14ac:dyDescent="0.25">
      <c r="A170" s="173" t="s">
        <v>25</v>
      </c>
      <c r="B170" s="49"/>
      <c r="C170" s="4" t="s">
        <v>27</v>
      </c>
      <c r="D170" s="4" t="s">
        <v>17</v>
      </c>
      <c r="E170" s="21" t="s">
        <v>698</v>
      </c>
      <c r="F170" s="21">
        <v>200</v>
      </c>
      <c r="G170" s="6">
        <f>7601.3+7.6</f>
        <v>7608.9000000000005</v>
      </c>
      <c r="H170" s="6">
        <f>7601.2+7.6</f>
        <v>7608.8</v>
      </c>
      <c r="I170" s="6">
        <f>7601.2+7.6</f>
        <v>7608.8</v>
      </c>
    </row>
    <row r="171" spans="1:9" x14ac:dyDescent="0.25">
      <c r="A171" s="173" t="s">
        <v>178</v>
      </c>
      <c r="B171" s="49"/>
      <c r="C171" s="4" t="s">
        <v>27</v>
      </c>
      <c r="D171" s="4" t="s">
        <v>17</v>
      </c>
      <c r="E171" s="21" t="s">
        <v>699</v>
      </c>
      <c r="F171" s="21"/>
      <c r="G171" s="6">
        <f>SUM(G172)</f>
        <v>11660.5</v>
      </c>
      <c r="H171" s="6">
        <f t="shared" ref="H171:I173" si="62">SUM(H172)</f>
        <v>10000</v>
      </c>
      <c r="I171" s="6">
        <f t="shared" si="62"/>
        <v>10000</v>
      </c>
    </row>
    <row r="172" spans="1:9" ht="63" x14ac:dyDescent="0.25">
      <c r="A172" s="85" t="s">
        <v>703</v>
      </c>
      <c r="B172" s="49"/>
      <c r="C172" s="4" t="s">
        <v>27</v>
      </c>
      <c r="D172" s="4" t="s">
        <v>17</v>
      </c>
      <c r="E172" s="21" t="s">
        <v>700</v>
      </c>
      <c r="F172" s="21"/>
      <c r="G172" s="6">
        <f>SUM(G173)</f>
        <v>11660.5</v>
      </c>
      <c r="H172" s="6">
        <f t="shared" si="62"/>
        <v>10000</v>
      </c>
      <c r="I172" s="6">
        <f t="shared" si="62"/>
        <v>10000</v>
      </c>
    </row>
    <row r="173" spans="1:9" x14ac:dyDescent="0.25">
      <c r="A173" s="52" t="s">
        <v>21</v>
      </c>
      <c r="B173" s="49"/>
      <c r="C173" s="4" t="s">
        <v>27</v>
      </c>
      <c r="D173" s="4" t="s">
        <v>17</v>
      </c>
      <c r="E173" s="21" t="s">
        <v>701</v>
      </c>
      <c r="F173" s="21"/>
      <c r="G173" s="6">
        <f>SUM(G174)</f>
        <v>11660.5</v>
      </c>
      <c r="H173" s="6">
        <f t="shared" si="62"/>
        <v>10000</v>
      </c>
      <c r="I173" s="6">
        <f t="shared" si="62"/>
        <v>10000</v>
      </c>
    </row>
    <row r="174" spans="1:9" ht="31.5" x14ac:dyDescent="0.25">
      <c r="A174" s="173" t="s">
        <v>25</v>
      </c>
      <c r="B174" s="49"/>
      <c r="C174" s="4" t="s">
        <v>27</v>
      </c>
      <c r="D174" s="4" t="s">
        <v>17</v>
      </c>
      <c r="E174" s="21" t="s">
        <v>701</v>
      </c>
      <c r="F174" s="21">
        <v>200</v>
      </c>
      <c r="G174" s="6">
        <v>11660.5</v>
      </c>
      <c r="H174" s="6">
        <v>10000</v>
      </c>
      <c r="I174" s="6">
        <v>10000</v>
      </c>
    </row>
    <row r="175" spans="1:9" x14ac:dyDescent="0.25">
      <c r="A175" s="104" t="s">
        <v>87</v>
      </c>
      <c r="B175" s="99"/>
      <c r="C175" s="99" t="s">
        <v>27</v>
      </c>
      <c r="D175" s="99" t="s">
        <v>17</v>
      </c>
      <c r="E175" s="99" t="s">
        <v>88</v>
      </c>
      <c r="F175" s="99"/>
      <c r="G175" s="100">
        <f>SUM(G176)</f>
        <v>500</v>
      </c>
      <c r="H175" s="100">
        <f t="shared" ref="H175:I175" si="63">SUM(H176)</f>
        <v>500</v>
      </c>
      <c r="I175" s="100">
        <f t="shared" si="63"/>
        <v>500</v>
      </c>
    </row>
    <row r="176" spans="1:9" ht="31.5" x14ac:dyDescent="0.25">
      <c r="A176" s="2" t="s">
        <v>107</v>
      </c>
      <c r="B176" s="4"/>
      <c r="C176" s="4" t="s">
        <v>27</v>
      </c>
      <c r="D176" s="4" t="s">
        <v>17</v>
      </c>
      <c r="E176" s="4" t="s">
        <v>108</v>
      </c>
      <c r="F176" s="4"/>
      <c r="G176" s="6">
        <f>SUM(G177)</f>
        <v>500</v>
      </c>
      <c r="H176" s="6">
        <f>SUM(H177)</f>
        <v>500</v>
      </c>
      <c r="I176" s="6">
        <f>SUM(I177)</f>
        <v>500</v>
      </c>
    </row>
    <row r="177" spans="1:9" ht="31.5" x14ac:dyDescent="0.25">
      <c r="A177" s="2" t="s">
        <v>25</v>
      </c>
      <c r="B177" s="4"/>
      <c r="C177" s="4" t="s">
        <v>27</v>
      </c>
      <c r="D177" s="4" t="s">
        <v>17</v>
      </c>
      <c r="E177" s="4" t="s">
        <v>108</v>
      </c>
      <c r="F177" s="4" t="s">
        <v>36</v>
      </c>
      <c r="G177" s="6">
        <v>500</v>
      </c>
      <c r="H177" s="6">
        <v>500</v>
      </c>
      <c r="I177" s="6">
        <v>500</v>
      </c>
    </row>
    <row r="178" spans="1:9" x14ac:dyDescent="0.25">
      <c r="A178" s="102" t="s">
        <v>9</v>
      </c>
      <c r="B178" s="19"/>
      <c r="C178" s="103" t="s">
        <v>10</v>
      </c>
      <c r="D178" s="21"/>
      <c r="E178" s="21"/>
      <c r="F178" s="21"/>
      <c r="G178" s="8">
        <f>G179+G207+G282</f>
        <v>1210202.5</v>
      </c>
      <c r="H178" s="8">
        <f>H179+H207+H282</f>
        <v>828483.4</v>
      </c>
      <c r="I178" s="8">
        <f>I179+I207+I282</f>
        <v>786061.5</v>
      </c>
    </row>
    <row r="179" spans="1:9" x14ac:dyDescent="0.25">
      <c r="A179" s="2" t="s">
        <v>11</v>
      </c>
      <c r="B179" s="4"/>
      <c r="C179" s="4" t="s">
        <v>10</v>
      </c>
      <c r="D179" s="4" t="s">
        <v>12</v>
      </c>
      <c r="E179" s="4"/>
      <c r="F179" s="4"/>
      <c r="G179" s="6">
        <f>SUM(G180)+G189</f>
        <v>520150.5</v>
      </c>
      <c r="H179" s="6">
        <f t="shared" ref="H179:I179" si="64">SUM(H180)+H189</f>
        <v>416805.30000000005</v>
      </c>
      <c r="I179" s="6">
        <f t="shared" si="64"/>
        <v>457662.70000000007</v>
      </c>
    </row>
    <row r="180" spans="1:9" s="98" customFormat="1" ht="31.5" x14ac:dyDescent="0.25">
      <c r="A180" s="90" t="s">
        <v>273</v>
      </c>
      <c r="B180" s="99"/>
      <c r="C180" s="99" t="s">
        <v>10</v>
      </c>
      <c r="D180" s="99" t="s">
        <v>12</v>
      </c>
      <c r="E180" s="99" t="s">
        <v>168</v>
      </c>
      <c r="F180" s="99"/>
      <c r="G180" s="100">
        <f>G185+G181</f>
        <v>15147.099999999999</v>
      </c>
      <c r="H180" s="100">
        <f t="shared" ref="H180:I180" si="65">H185+H181</f>
        <v>0</v>
      </c>
      <c r="I180" s="100">
        <f t="shared" si="65"/>
        <v>0</v>
      </c>
    </row>
    <row r="181" spans="1:9" s="98" customFormat="1" x14ac:dyDescent="0.25">
      <c r="A181" s="173" t="s">
        <v>217</v>
      </c>
      <c r="B181" s="99"/>
      <c r="C181" s="4" t="s">
        <v>10</v>
      </c>
      <c r="D181" s="4" t="s">
        <v>12</v>
      </c>
      <c r="E181" s="4" t="s">
        <v>684</v>
      </c>
      <c r="F181" s="99"/>
      <c r="G181" s="6">
        <f>G182</f>
        <v>12537.4</v>
      </c>
      <c r="H181" s="6"/>
      <c r="I181" s="6"/>
    </row>
    <row r="182" spans="1:9" s="98" customFormat="1" ht="31.5" x14ac:dyDescent="0.25">
      <c r="A182" s="173" t="s">
        <v>533</v>
      </c>
      <c r="B182" s="99"/>
      <c r="C182" s="4" t="s">
        <v>10</v>
      </c>
      <c r="D182" s="4" t="s">
        <v>12</v>
      </c>
      <c r="E182" s="4" t="s">
        <v>893</v>
      </c>
      <c r="F182" s="99"/>
      <c r="G182" s="6">
        <f>G183</f>
        <v>12537.4</v>
      </c>
      <c r="H182" s="6"/>
      <c r="I182" s="6"/>
    </row>
    <row r="183" spans="1:9" s="98" customFormat="1" ht="63" x14ac:dyDescent="0.25">
      <c r="A183" s="173" t="s">
        <v>535</v>
      </c>
      <c r="B183" s="99"/>
      <c r="C183" s="4" t="s">
        <v>10</v>
      </c>
      <c r="D183" s="4" t="s">
        <v>12</v>
      </c>
      <c r="E183" s="4" t="s">
        <v>894</v>
      </c>
      <c r="F183" s="99"/>
      <c r="G183" s="6">
        <f>G184</f>
        <v>12537.4</v>
      </c>
      <c r="H183" s="6"/>
      <c r="I183" s="6"/>
    </row>
    <row r="184" spans="1:9" s="98" customFormat="1" ht="31.5" x14ac:dyDescent="0.25">
      <c r="A184" s="22" t="s">
        <v>106</v>
      </c>
      <c r="B184" s="99"/>
      <c r="C184" s="4" t="s">
        <v>10</v>
      </c>
      <c r="D184" s="4" t="s">
        <v>12</v>
      </c>
      <c r="E184" s="4" t="s">
        <v>894</v>
      </c>
      <c r="F184" s="4" t="s">
        <v>101</v>
      </c>
      <c r="G184" s="6">
        <v>12537.4</v>
      </c>
      <c r="H184" s="6"/>
      <c r="I184" s="6"/>
    </row>
    <row r="185" spans="1:9" x14ac:dyDescent="0.25">
      <c r="A185" s="23" t="s">
        <v>333</v>
      </c>
      <c r="B185" s="4"/>
      <c r="C185" s="4" t="s">
        <v>10</v>
      </c>
      <c r="D185" s="4" t="s">
        <v>12</v>
      </c>
      <c r="E185" s="5" t="s">
        <v>334</v>
      </c>
      <c r="F185" s="4"/>
      <c r="G185" s="6">
        <f>G186</f>
        <v>2609.6999999999998</v>
      </c>
      <c r="H185" s="6">
        <f t="shared" ref="H185:I185" si="66">H186</f>
        <v>0</v>
      </c>
      <c r="I185" s="6">
        <f t="shared" si="66"/>
        <v>0</v>
      </c>
    </row>
    <row r="186" spans="1:9" ht="47.25" x14ac:dyDescent="0.25">
      <c r="A186" s="52" t="s">
        <v>743</v>
      </c>
      <c r="B186" s="4"/>
      <c r="C186" s="4" t="s">
        <v>10</v>
      </c>
      <c r="D186" s="4" t="s">
        <v>12</v>
      </c>
      <c r="E186" s="21" t="s">
        <v>341</v>
      </c>
      <c r="F186" s="4"/>
      <c r="G186" s="6">
        <f>G187</f>
        <v>2609.6999999999998</v>
      </c>
      <c r="H186" s="6">
        <f t="shared" ref="H186:I186" si="67">H187</f>
        <v>0</v>
      </c>
      <c r="I186" s="6">
        <f t="shared" si="67"/>
        <v>0</v>
      </c>
    </row>
    <row r="187" spans="1:9" ht="31.5" x14ac:dyDescent="0.25">
      <c r="A187" s="52" t="s">
        <v>337</v>
      </c>
      <c r="B187" s="4"/>
      <c r="C187" s="4" t="s">
        <v>10</v>
      </c>
      <c r="D187" s="4" t="s">
        <v>12</v>
      </c>
      <c r="E187" s="21" t="s">
        <v>342</v>
      </c>
      <c r="F187" s="4"/>
      <c r="G187" s="6">
        <f>G188</f>
        <v>2609.6999999999998</v>
      </c>
      <c r="H187" s="6">
        <f t="shared" ref="H187:I187" si="68">H188</f>
        <v>0</v>
      </c>
      <c r="I187" s="6">
        <f t="shared" si="68"/>
        <v>0</v>
      </c>
    </row>
    <row r="188" spans="1:9" ht="31.5" x14ac:dyDescent="0.25">
      <c r="A188" s="22" t="s">
        <v>106</v>
      </c>
      <c r="B188" s="4"/>
      <c r="C188" s="4" t="s">
        <v>10</v>
      </c>
      <c r="D188" s="4" t="s">
        <v>12</v>
      </c>
      <c r="E188" s="21" t="s">
        <v>342</v>
      </c>
      <c r="F188" s="4" t="s">
        <v>101</v>
      </c>
      <c r="G188" s="6">
        <v>2609.6999999999998</v>
      </c>
      <c r="H188" s="6"/>
      <c r="I188" s="6"/>
    </row>
    <row r="189" spans="1:9" s="98" customFormat="1" ht="31.5" x14ac:dyDescent="0.25">
      <c r="A189" s="104" t="s">
        <v>281</v>
      </c>
      <c r="B189" s="99"/>
      <c r="C189" s="99" t="s">
        <v>10</v>
      </c>
      <c r="D189" s="99" t="s">
        <v>12</v>
      </c>
      <c r="E189" s="99" t="s">
        <v>280</v>
      </c>
      <c r="F189" s="99"/>
      <c r="G189" s="100">
        <f>G190+G199</f>
        <v>505003.4</v>
      </c>
      <c r="H189" s="100">
        <f t="shared" ref="H189:I189" si="69">H190+H199</f>
        <v>416805.30000000005</v>
      </c>
      <c r="I189" s="100">
        <f t="shared" si="69"/>
        <v>457662.70000000007</v>
      </c>
    </row>
    <row r="190" spans="1:9" x14ac:dyDescent="0.25">
      <c r="A190" s="22" t="s">
        <v>217</v>
      </c>
      <c r="B190" s="49"/>
      <c r="C190" s="4" t="s">
        <v>10</v>
      </c>
      <c r="D190" s="4" t="s">
        <v>12</v>
      </c>
      <c r="E190" s="21" t="s">
        <v>532</v>
      </c>
      <c r="F190" s="21"/>
      <c r="G190" s="6">
        <f>G191+G194</f>
        <v>302107.5</v>
      </c>
      <c r="H190" s="6">
        <f t="shared" ref="H190:I190" si="70">H191+H194</f>
        <v>279698.30000000005</v>
      </c>
      <c r="I190" s="6">
        <f t="shared" si="70"/>
        <v>279698.30000000005</v>
      </c>
    </row>
    <row r="191" spans="1:9" ht="31.5" x14ac:dyDescent="0.25">
      <c r="A191" s="102" t="s">
        <v>533</v>
      </c>
      <c r="B191" s="49"/>
      <c r="C191" s="4" t="s">
        <v>10</v>
      </c>
      <c r="D191" s="4" t="s">
        <v>12</v>
      </c>
      <c r="E191" s="21" t="s">
        <v>534</v>
      </c>
      <c r="F191" s="21"/>
      <c r="G191" s="6">
        <f>G192</f>
        <v>54962.6</v>
      </c>
      <c r="H191" s="6">
        <f t="shared" ref="H191:I191" si="71">H192</f>
        <v>67500</v>
      </c>
      <c r="I191" s="6">
        <f t="shared" si="71"/>
        <v>67500</v>
      </c>
    </row>
    <row r="192" spans="1:9" ht="63" x14ac:dyDescent="0.25">
      <c r="A192" s="102" t="s">
        <v>535</v>
      </c>
      <c r="B192" s="49"/>
      <c r="C192" s="4" t="s">
        <v>10</v>
      </c>
      <c r="D192" s="4" t="s">
        <v>12</v>
      </c>
      <c r="E192" s="21" t="s">
        <v>536</v>
      </c>
      <c r="F192" s="21"/>
      <c r="G192" s="6">
        <f>G193</f>
        <v>54962.6</v>
      </c>
      <c r="H192" s="6">
        <f t="shared" ref="H192:I192" si="72">H193</f>
        <v>67500</v>
      </c>
      <c r="I192" s="6">
        <f t="shared" si="72"/>
        <v>67500</v>
      </c>
    </row>
    <row r="193" spans="1:9" ht="31.5" x14ac:dyDescent="0.25">
      <c r="A193" s="23" t="s">
        <v>25</v>
      </c>
      <c r="B193" s="49"/>
      <c r="C193" s="4" t="s">
        <v>10</v>
      </c>
      <c r="D193" s="4" t="s">
        <v>12</v>
      </c>
      <c r="E193" s="21" t="s">
        <v>536</v>
      </c>
      <c r="F193" s="21">
        <v>200</v>
      </c>
      <c r="G193" s="6">
        <v>54962.6</v>
      </c>
      <c r="H193" s="6">
        <v>67500</v>
      </c>
      <c r="I193" s="6">
        <v>67500</v>
      </c>
    </row>
    <row r="194" spans="1:9" ht="47.25" x14ac:dyDescent="0.25">
      <c r="A194" s="102" t="s">
        <v>537</v>
      </c>
      <c r="B194" s="49"/>
      <c r="C194" s="4" t="s">
        <v>10</v>
      </c>
      <c r="D194" s="4" t="s">
        <v>12</v>
      </c>
      <c r="E194" s="21" t="s">
        <v>538</v>
      </c>
      <c r="F194" s="21"/>
      <c r="G194" s="6">
        <f>G195+G197</f>
        <v>247144.90000000002</v>
      </c>
      <c r="H194" s="6">
        <f t="shared" ref="H194:I194" si="73">H195+H197</f>
        <v>212198.30000000002</v>
      </c>
      <c r="I194" s="6">
        <f t="shared" si="73"/>
        <v>212198.30000000002</v>
      </c>
    </row>
    <row r="195" spans="1:9" ht="47.25" x14ac:dyDescent="0.25">
      <c r="A195" s="102" t="s">
        <v>539</v>
      </c>
      <c r="B195" s="49"/>
      <c r="C195" s="4" t="s">
        <v>10</v>
      </c>
      <c r="D195" s="4" t="s">
        <v>12</v>
      </c>
      <c r="E195" s="21" t="s">
        <v>540</v>
      </c>
      <c r="F195" s="21"/>
      <c r="G195" s="6">
        <f>G196</f>
        <v>54278.3</v>
      </c>
      <c r="H195" s="6">
        <f t="shared" ref="H195:I195" si="74">H196</f>
        <v>19331.7</v>
      </c>
      <c r="I195" s="6">
        <f t="shared" si="74"/>
        <v>19331.7</v>
      </c>
    </row>
    <row r="196" spans="1:9" ht="31.5" x14ac:dyDescent="0.25">
      <c r="A196" s="23" t="s">
        <v>25</v>
      </c>
      <c r="B196" s="49"/>
      <c r="C196" s="4" t="s">
        <v>10</v>
      </c>
      <c r="D196" s="4" t="s">
        <v>12</v>
      </c>
      <c r="E196" s="21" t="s">
        <v>540</v>
      </c>
      <c r="F196" s="21">
        <v>200</v>
      </c>
      <c r="G196" s="6">
        <v>54278.3</v>
      </c>
      <c r="H196" s="6">
        <v>19331.7</v>
      </c>
      <c r="I196" s="6">
        <v>19331.7</v>
      </c>
    </row>
    <row r="197" spans="1:9" ht="47.25" x14ac:dyDescent="0.25">
      <c r="A197" s="102" t="s">
        <v>541</v>
      </c>
      <c r="B197" s="49"/>
      <c r="C197" s="4" t="s">
        <v>10</v>
      </c>
      <c r="D197" s="4" t="s">
        <v>12</v>
      </c>
      <c r="E197" s="21" t="s">
        <v>542</v>
      </c>
      <c r="F197" s="21"/>
      <c r="G197" s="6">
        <f>G198</f>
        <v>192866.6</v>
      </c>
      <c r="H197" s="6">
        <f t="shared" ref="H197:I197" si="75">H198</f>
        <v>192866.6</v>
      </c>
      <c r="I197" s="6">
        <f t="shared" si="75"/>
        <v>192866.6</v>
      </c>
    </row>
    <row r="198" spans="1:9" ht="31.5" x14ac:dyDescent="0.25">
      <c r="A198" s="23" t="s">
        <v>25</v>
      </c>
      <c r="B198" s="4"/>
      <c r="C198" s="4" t="s">
        <v>10</v>
      </c>
      <c r="D198" s="4" t="s">
        <v>12</v>
      </c>
      <c r="E198" s="21" t="s">
        <v>542</v>
      </c>
      <c r="F198" s="21">
        <v>200</v>
      </c>
      <c r="G198" s="6">
        <v>192866.6</v>
      </c>
      <c r="H198" s="6">
        <v>192866.6</v>
      </c>
      <c r="I198" s="6">
        <v>192866.6</v>
      </c>
    </row>
    <row r="199" spans="1:9" x14ac:dyDescent="0.25">
      <c r="A199" s="102" t="s">
        <v>178</v>
      </c>
      <c r="B199" s="4"/>
      <c r="C199" s="4" t="s">
        <v>10</v>
      </c>
      <c r="D199" s="4" t="s">
        <v>12</v>
      </c>
      <c r="E199" s="21" t="s">
        <v>543</v>
      </c>
      <c r="F199" s="21"/>
      <c r="G199" s="6">
        <f>G200</f>
        <v>202895.9</v>
      </c>
      <c r="H199" s="6">
        <f t="shared" ref="H199:I199" si="76">H200</f>
        <v>137107</v>
      </c>
      <c r="I199" s="6">
        <f t="shared" si="76"/>
        <v>177964.4</v>
      </c>
    </row>
    <row r="200" spans="1:9" ht="31.5" x14ac:dyDescent="0.25">
      <c r="A200" s="102" t="s">
        <v>544</v>
      </c>
      <c r="B200" s="4"/>
      <c r="C200" s="4" t="s">
        <v>10</v>
      </c>
      <c r="D200" s="4" t="s">
        <v>12</v>
      </c>
      <c r="E200" s="21" t="s">
        <v>545</v>
      </c>
      <c r="F200" s="21"/>
      <c r="G200" s="6">
        <f>G203+G205+G201</f>
        <v>202895.9</v>
      </c>
      <c r="H200" s="6">
        <f t="shared" ref="H200:I200" si="77">H203+H205+H201</f>
        <v>137107</v>
      </c>
      <c r="I200" s="6">
        <f t="shared" si="77"/>
        <v>177964.4</v>
      </c>
    </row>
    <row r="201" spans="1:9" x14ac:dyDescent="0.25">
      <c r="A201" s="92" t="s">
        <v>21</v>
      </c>
      <c r="B201" s="49"/>
      <c r="C201" s="4" t="s">
        <v>10</v>
      </c>
      <c r="D201" s="4" t="s">
        <v>12</v>
      </c>
      <c r="E201" s="21" t="s">
        <v>728</v>
      </c>
      <c r="F201" s="21"/>
      <c r="G201" s="6">
        <f>G202</f>
        <v>3250</v>
      </c>
      <c r="H201" s="6">
        <f t="shared" ref="H201:I201" si="78">H202</f>
        <v>3250</v>
      </c>
      <c r="I201" s="6">
        <f t="shared" si="78"/>
        <v>3250</v>
      </c>
    </row>
    <row r="202" spans="1:9" ht="31.5" x14ac:dyDescent="0.25">
      <c r="A202" s="93" t="s">
        <v>25</v>
      </c>
      <c r="B202" s="49"/>
      <c r="C202" s="4" t="s">
        <v>10</v>
      </c>
      <c r="D202" s="4" t="s">
        <v>12</v>
      </c>
      <c r="E202" s="21" t="s">
        <v>728</v>
      </c>
      <c r="F202" s="21">
        <v>200</v>
      </c>
      <c r="G202" s="6">
        <v>3250</v>
      </c>
      <c r="H202" s="6">
        <v>3250</v>
      </c>
      <c r="I202" s="6">
        <v>3250</v>
      </c>
    </row>
    <row r="203" spans="1:9" x14ac:dyDescent="0.25">
      <c r="A203" s="102" t="s">
        <v>546</v>
      </c>
      <c r="B203" s="4"/>
      <c r="C203" s="4" t="s">
        <v>10</v>
      </c>
      <c r="D203" s="4" t="s">
        <v>12</v>
      </c>
      <c r="E203" s="21" t="s">
        <v>547</v>
      </c>
      <c r="F203" s="21"/>
      <c r="G203" s="6">
        <f>G204</f>
        <v>199645.9</v>
      </c>
      <c r="H203" s="6">
        <f t="shared" ref="H203:I203" si="79">H204</f>
        <v>133857</v>
      </c>
      <c r="I203" s="6">
        <f t="shared" si="79"/>
        <v>174714.4</v>
      </c>
    </row>
    <row r="204" spans="1:9" ht="31.5" x14ac:dyDescent="0.25">
      <c r="A204" s="23" t="s">
        <v>25</v>
      </c>
      <c r="B204" s="4"/>
      <c r="C204" s="4" t="s">
        <v>10</v>
      </c>
      <c r="D204" s="4" t="s">
        <v>12</v>
      </c>
      <c r="E204" s="21" t="s">
        <v>547</v>
      </c>
      <c r="F204" s="21">
        <v>200</v>
      </c>
      <c r="G204" s="6">
        <v>199645.9</v>
      </c>
      <c r="H204" s="6">
        <v>133857</v>
      </c>
      <c r="I204" s="6">
        <v>174714.4</v>
      </c>
    </row>
    <row r="205" spans="1:9" hidden="1" x14ac:dyDescent="0.25">
      <c r="A205" s="102" t="s">
        <v>548</v>
      </c>
      <c r="B205" s="4"/>
      <c r="C205" s="4" t="s">
        <v>10</v>
      </c>
      <c r="D205" s="4" t="s">
        <v>12</v>
      </c>
      <c r="E205" s="21" t="s">
        <v>549</v>
      </c>
      <c r="F205" s="21"/>
      <c r="G205" s="6">
        <f>G206</f>
        <v>0</v>
      </c>
      <c r="H205" s="6">
        <f t="shared" ref="H205:I205" si="80">H206</f>
        <v>0</v>
      </c>
      <c r="I205" s="6">
        <f t="shared" si="80"/>
        <v>0</v>
      </c>
    </row>
    <row r="206" spans="1:9" ht="31.5" hidden="1" x14ac:dyDescent="0.25">
      <c r="A206" s="23" t="s">
        <v>25</v>
      </c>
      <c r="B206" s="4"/>
      <c r="C206" s="4" t="s">
        <v>10</v>
      </c>
      <c r="D206" s="4" t="s">
        <v>12</v>
      </c>
      <c r="E206" s="21" t="s">
        <v>549</v>
      </c>
      <c r="F206" s="21">
        <v>200</v>
      </c>
      <c r="G206" s="6"/>
      <c r="H206" s="6"/>
      <c r="I206" s="6"/>
    </row>
    <row r="207" spans="1:9" x14ac:dyDescent="0.25">
      <c r="A207" s="2" t="s">
        <v>105</v>
      </c>
      <c r="B207" s="4"/>
      <c r="C207" s="4" t="s">
        <v>10</v>
      </c>
      <c r="D207" s="4" t="s">
        <v>69</v>
      </c>
      <c r="E207" s="4"/>
      <c r="F207" s="4"/>
      <c r="G207" s="6">
        <f>G208+G222+G217+G234+G239</f>
        <v>609272</v>
      </c>
      <c r="H207" s="6">
        <f t="shared" ref="H207:I207" si="81">H208+H222+H217+H234+H239</f>
        <v>377151.9</v>
      </c>
      <c r="I207" s="6">
        <f t="shared" si="81"/>
        <v>293872.59999999998</v>
      </c>
    </row>
    <row r="208" spans="1:9" s="98" customFormat="1" ht="31.5" x14ac:dyDescent="0.25">
      <c r="A208" s="90" t="s">
        <v>273</v>
      </c>
      <c r="B208" s="99"/>
      <c r="C208" s="99" t="s">
        <v>10</v>
      </c>
      <c r="D208" s="99" t="s">
        <v>69</v>
      </c>
      <c r="E208" s="99" t="s">
        <v>168</v>
      </c>
      <c r="F208" s="99"/>
      <c r="G208" s="100">
        <f>G213+G209</f>
        <v>93421.799999999988</v>
      </c>
      <c r="H208" s="100">
        <f t="shared" ref="H208:I208" si="82">H213+H209</f>
        <v>86886.1</v>
      </c>
      <c r="I208" s="100">
        <f t="shared" si="82"/>
        <v>0</v>
      </c>
    </row>
    <row r="209" spans="1:9" x14ac:dyDescent="0.25">
      <c r="A209" s="102" t="s">
        <v>217</v>
      </c>
      <c r="B209" s="4"/>
      <c r="C209" s="4" t="s">
        <v>10</v>
      </c>
      <c r="D209" s="4" t="s">
        <v>69</v>
      </c>
      <c r="E209" s="4" t="s">
        <v>684</v>
      </c>
      <c r="F209" s="4"/>
      <c r="G209" s="6">
        <f>G210</f>
        <v>85946.9</v>
      </c>
      <c r="H209" s="6">
        <f t="shared" ref="H209:I209" si="83">H210</f>
        <v>0</v>
      </c>
      <c r="I209" s="6">
        <f t="shared" si="83"/>
        <v>0</v>
      </c>
    </row>
    <row r="210" spans="1:9" ht="31.5" x14ac:dyDescent="0.25">
      <c r="A210" s="102" t="s">
        <v>550</v>
      </c>
      <c r="B210" s="4"/>
      <c r="C210" s="4" t="s">
        <v>10</v>
      </c>
      <c r="D210" s="4" t="s">
        <v>69</v>
      </c>
      <c r="E210" s="4" t="s">
        <v>685</v>
      </c>
      <c r="F210" s="4"/>
      <c r="G210" s="6">
        <f>G211</f>
        <v>85946.9</v>
      </c>
      <c r="H210" s="6">
        <f t="shared" ref="H210:I210" si="84">H211</f>
        <v>0</v>
      </c>
      <c r="I210" s="6">
        <f t="shared" si="84"/>
        <v>0</v>
      </c>
    </row>
    <row r="211" spans="1:9" ht="31.5" x14ac:dyDescent="0.25">
      <c r="A211" s="102" t="s">
        <v>686</v>
      </c>
      <c r="B211" s="4"/>
      <c r="C211" s="4" t="s">
        <v>10</v>
      </c>
      <c r="D211" s="4" t="s">
        <v>69</v>
      </c>
      <c r="E211" s="4" t="s">
        <v>687</v>
      </c>
      <c r="F211" s="4"/>
      <c r="G211" s="6">
        <f>G212</f>
        <v>85946.9</v>
      </c>
      <c r="H211" s="6">
        <f t="shared" ref="H211:I211" si="85">H212</f>
        <v>0</v>
      </c>
      <c r="I211" s="6">
        <f t="shared" si="85"/>
        <v>0</v>
      </c>
    </row>
    <row r="212" spans="1:9" ht="31.5" x14ac:dyDescent="0.25">
      <c r="A212" s="102" t="s">
        <v>106</v>
      </c>
      <c r="B212" s="4"/>
      <c r="C212" s="4" t="s">
        <v>10</v>
      </c>
      <c r="D212" s="4" t="s">
        <v>69</v>
      </c>
      <c r="E212" s="4" t="s">
        <v>687</v>
      </c>
      <c r="F212" s="4" t="s">
        <v>101</v>
      </c>
      <c r="G212" s="6">
        <v>85946.9</v>
      </c>
      <c r="H212" s="6"/>
      <c r="I212" s="6"/>
    </row>
    <row r="213" spans="1:9" x14ac:dyDescent="0.25">
      <c r="A213" s="23" t="s">
        <v>333</v>
      </c>
      <c r="B213" s="4"/>
      <c r="C213" s="4" t="s">
        <v>10</v>
      </c>
      <c r="D213" s="4" t="s">
        <v>69</v>
      </c>
      <c r="E213" s="5" t="s">
        <v>334</v>
      </c>
      <c r="F213" s="4"/>
      <c r="G213" s="6">
        <f>G214</f>
        <v>7474.9</v>
      </c>
      <c r="H213" s="6">
        <f t="shared" ref="H213:I213" si="86">H214</f>
        <v>86886.1</v>
      </c>
      <c r="I213" s="6">
        <f t="shared" si="86"/>
        <v>0</v>
      </c>
    </row>
    <row r="214" spans="1:9" ht="47.25" x14ac:dyDescent="0.25">
      <c r="A214" s="52" t="s">
        <v>743</v>
      </c>
      <c r="B214" s="4"/>
      <c r="C214" s="4" t="s">
        <v>10</v>
      </c>
      <c r="D214" s="4" t="s">
        <v>69</v>
      </c>
      <c r="E214" s="21" t="s">
        <v>341</v>
      </c>
      <c r="F214" s="4"/>
      <c r="G214" s="6">
        <f>G215</f>
        <v>7474.9</v>
      </c>
      <c r="H214" s="6">
        <f t="shared" ref="H214:I214" si="87">H215</f>
        <v>86886.1</v>
      </c>
      <c r="I214" s="6">
        <f t="shared" si="87"/>
        <v>0</v>
      </c>
    </row>
    <row r="215" spans="1:9" ht="31.5" x14ac:dyDescent="0.25">
      <c r="A215" s="52" t="s">
        <v>337</v>
      </c>
      <c r="B215" s="4"/>
      <c r="C215" s="4" t="s">
        <v>10</v>
      </c>
      <c r="D215" s="4" t="s">
        <v>69</v>
      </c>
      <c r="E215" s="21" t="s">
        <v>342</v>
      </c>
      <c r="F215" s="4"/>
      <c r="G215" s="6">
        <f>G216</f>
        <v>7474.9</v>
      </c>
      <c r="H215" s="6">
        <f t="shared" ref="H215:I215" si="88">H216</f>
        <v>86886.1</v>
      </c>
      <c r="I215" s="6">
        <f t="shared" si="88"/>
        <v>0</v>
      </c>
    </row>
    <row r="216" spans="1:9" ht="31.5" x14ac:dyDescent="0.25">
      <c r="A216" s="22" t="s">
        <v>106</v>
      </c>
      <c r="B216" s="4"/>
      <c r="C216" s="4" t="s">
        <v>10</v>
      </c>
      <c r="D216" s="4" t="s">
        <v>69</v>
      </c>
      <c r="E216" s="21" t="s">
        <v>342</v>
      </c>
      <c r="F216" s="4" t="s">
        <v>101</v>
      </c>
      <c r="G216" s="6">
        <v>7474.9</v>
      </c>
      <c r="H216" s="6">
        <v>86886.1</v>
      </c>
      <c r="I216" s="50"/>
    </row>
    <row r="217" spans="1:9" s="98" customFormat="1" ht="31.5" x14ac:dyDescent="0.25">
      <c r="A217" s="104" t="s">
        <v>584</v>
      </c>
      <c r="B217" s="99"/>
      <c r="C217" s="99" t="s">
        <v>10</v>
      </c>
      <c r="D217" s="99" t="s">
        <v>69</v>
      </c>
      <c r="E217" s="99" t="s">
        <v>276</v>
      </c>
      <c r="F217" s="99"/>
      <c r="G217" s="100">
        <f>SUM(G218)</f>
        <v>24662.9</v>
      </c>
      <c r="H217" s="100">
        <f t="shared" ref="H217:I220" si="89">SUM(H218)</f>
        <v>20000</v>
      </c>
      <c r="I217" s="100">
        <f t="shared" si="89"/>
        <v>20000</v>
      </c>
    </row>
    <row r="218" spans="1:9" x14ac:dyDescent="0.25">
      <c r="A218" s="102" t="s">
        <v>178</v>
      </c>
      <c r="B218" s="4"/>
      <c r="C218" s="4" t="s">
        <v>10</v>
      </c>
      <c r="D218" s="4" t="s">
        <v>69</v>
      </c>
      <c r="E218" s="21" t="s">
        <v>590</v>
      </c>
      <c r="F218" s="4"/>
      <c r="G218" s="6">
        <f>SUM(G219)</f>
        <v>24662.9</v>
      </c>
      <c r="H218" s="6">
        <f t="shared" si="89"/>
        <v>20000</v>
      </c>
      <c r="I218" s="6">
        <f t="shared" si="89"/>
        <v>20000</v>
      </c>
    </row>
    <row r="219" spans="1:9" ht="31.5" x14ac:dyDescent="0.25">
      <c r="A219" s="85" t="s">
        <v>591</v>
      </c>
      <c r="B219" s="4"/>
      <c r="C219" s="4" t="s">
        <v>10</v>
      </c>
      <c r="D219" s="4" t="s">
        <v>69</v>
      </c>
      <c r="E219" s="21" t="s">
        <v>592</v>
      </c>
      <c r="F219" s="4"/>
      <c r="G219" s="6">
        <f>SUM(G220)</f>
        <v>24662.9</v>
      </c>
      <c r="H219" s="6">
        <f t="shared" si="89"/>
        <v>20000</v>
      </c>
      <c r="I219" s="6">
        <f t="shared" si="89"/>
        <v>20000</v>
      </c>
    </row>
    <row r="220" spans="1:9" ht="31.5" x14ac:dyDescent="0.25">
      <c r="A220" s="23" t="s">
        <v>692</v>
      </c>
      <c r="B220" s="4"/>
      <c r="C220" s="4" t="s">
        <v>10</v>
      </c>
      <c r="D220" s="4" t="s">
        <v>69</v>
      </c>
      <c r="E220" s="21" t="s">
        <v>693</v>
      </c>
      <c r="F220" s="4"/>
      <c r="G220" s="6">
        <f>SUM(G221)</f>
        <v>24662.9</v>
      </c>
      <c r="H220" s="6">
        <f t="shared" si="89"/>
        <v>20000</v>
      </c>
      <c r="I220" s="6">
        <f t="shared" si="89"/>
        <v>20000</v>
      </c>
    </row>
    <row r="221" spans="1:9" ht="31.5" x14ac:dyDescent="0.25">
      <c r="A221" s="23" t="s">
        <v>25</v>
      </c>
      <c r="B221" s="4"/>
      <c r="C221" s="4" t="s">
        <v>10</v>
      </c>
      <c r="D221" s="4" t="s">
        <v>69</v>
      </c>
      <c r="E221" s="21" t="s">
        <v>693</v>
      </c>
      <c r="F221" s="4" t="s">
        <v>36</v>
      </c>
      <c r="G221" s="6">
        <f>24663.2-0.3</f>
        <v>24662.9</v>
      </c>
      <c r="H221" s="6">
        <v>20000</v>
      </c>
      <c r="I221" s="6">
        <v>20000</v>
      </c>
    </row>
    <row r="222" spans="1:9" s="98" customFormat="1" ht="31.5" x14ac:dyDescent="0.25">
      <c r="A222" s="104" t="s">
        <v>281</v>
      </c>
      <c r="B222" s="99"/>
      <c r="C222" s="99" t="s">
        <v>10</v>
      </c>
      <c r="D222" s="99" t="s">
        <v>69</v>
      </c>
      <c r="E222" s="99" t="s">
        <v>280</v>
      </c>
      <c r="F222" s="113"/>
      <c r="G222" s="100">
        <f>G223+G227</f>
        <v>399936.19999999995</v>
      </c>
      <c r="H222" s="100">
        <f t="shared" ref="H222:I222" si="90">H223+H227</f>
        <v>270265.80000000005</v>
      </c>
      <c r="I222" s="100">
        <f t="shared" si="90"/>
        <v>273872.59999999998</v>
      </c>
    </row>
    <row r="223" spans="1:9" x14ac:dyDescent="0.25">
      <c r="A223" s="22" t="s">
        <v>217</v>
      </c>
      <c r="B223" s="49"/>
      <c r="C223" s="4" t="s">
        <v>10</v>
      </c>
      <c r="D223" s="4" t="s">
        <v>69</v>
      </c>
      <c r="E223" s="21" t="s">
        <v>532</v>
      </c>
      <c r="F223" s="49"/>
      <c r="G223" s="6">
        <f>G224</f>
        <v>192754.5</v>
      </c>
      <c r="H223" s="6">
        <f t="shared" ref="H223:I223" si="91">H224</f>
        <v>90587.1</v>
      </c>
      <c r="I223" s="6">
        <f t="shared" si="91"/>
        <v>90529.1</v>
      </c>
    </row>
    <row r="224" spans="1:9" ht="31.5" x14ac:dyDescent="0.25">
      <c r="A224" s="102" t="s">
        <v>550</v>
      </c>
      <c r="B224" s="49"/>
      <c r="C224" s="4" t="s">
        <v>10</v>
      </c>
      <c r="D224" s="4" t="s">
        <v>69</v>
      </c>
      <c r="E224" s="21" t="s">
        <v>551</v>
      </c>
      <c r="F224" s="21"/>
      <c r="G224" s="6">
        <f>G225</f>
        <v>192754.5</v>
      </c>
      <c r="H224" s="6">
        <f t="shared" ref="H224:I224" si="92">H225</f>
        <v>90587.1</v>
      </c>
      <c r="I224" s="6">
        <f t="shared" si="92"/>
        <v>90529.1</v>
      </c>
    </row>
    <row r="225" spans="1:9" ht="31.5" x14ac:dyDescent="0.25">
      <c r="A225" s="102" t="s">
        <v>552</v>
      </c>
      <c r="B225" s="49"/>
      <c r="C225" s="4" t="s">
        <v>10</v>
      </c>
      <c r="D225" s="4" t="s">
        <v>69</v>
      </c>
      <c r="E225" s="21" t="s">
        <v>553</v>
      </c>
      <c r="F225" s="21"/>
      <c r="G225" s="6">
        <f>G226</f>
        <v>192754.5</v>
      </c>
      <c r="H225" s="6">
        <f t="shared" ref="H225:I225" si="93">H226</f>
        <v>90587.1</v>
      </c>
      <c r="I225" s="6">
        <f t="shared" si="93"/>
        <v>90529.1</v>
      </c>
    </row>
    <row r="226" spans="1:9" ht="31.5" x14ac:dyDescent="0.25">
      <c r="A226" s="23" t="s">
        <v>25</v>
      </c>
      <c r="B226" s="49"/>
      <c r="C226" s="4" t="s">
        <v>10</v>
      </c>
      <c r="D226" s="4" t="s">
        <v>69</v>
      </c>
      <c r="E226" s="21" t="s">
        <v>553</v>
      </c>
      <c r="F226" s="21">
        <v>200</v>
      </c>
      <c r="G226" s="6">
        <f>192754.5</f>
        <v>192754.5</v>
      </c>
      <c r="H226" s="6">
        <v>90587.1</v>
      </c>
      <c r="I226" s="6">
        <v>90529.1</v>
      </c>
    </row>
    <row r="227" spans="1:9" x14ac:dyDescent="0.25">
      <c r="A227" s="23" t="s">
        <v>174</v>
      </c>
      <c r="B227" s="49"/>
      <c r="C227" s="4" t="s">
        <v>10</v>
      </c>
      <c r="D227" s="4" t="s">
        <v>69</v>
      </c>
      <c r="E227" s="21" t="s">
        <v>543</v>
      </c>
      <c r="F227" s="21"/>
      <c r="G227" s="6">
        <f>G228+G231</f>
        <v>207181.69999999998</v>
      </c>
      <c r="H227" s="6">
        <f t="shared" ref="H227:I227" si="94">H228+H231</f>
        <v>179678.7</v>
      </c>
      <c r="I227" s="6">
        <f t="shared" si="94"/>
        <v>183343.5</v>
      </c>
    </row>
    <row r="228" spans="1:9" ht="31.5" x14ac:dyDescent="0.25">
      <c r="A228" s="102" t="s">
        <v>554</v>
      </c>
      <c r="B228" s="49"/>
      <c r="C228" s="4" t="s">
        <v>10</v>
      </c>
      <c r="D228" s="4" t="s">
        <v>69</v>
      </c>
      <c r="E228" s="21" t="s">
        <v>555</v>
      </c>
      <c r="F228" s="21"/>
      <c r="G228" s="6">
        <f>G229</f>
        <v>149740.29999999999</v>
      </c>
      <c r="H228" s="6">
        <f t="shared" ref="H228:I228" si="95">H229</f>
        <v>138302.1</v>
      </c>
      <c r="I228" s="6">
        <f t="shared" si="95"/>
        <v>138302.1</v>
      </c>
    </row>
    <row r="229" spans="1:9" ht="31.5" x14ac:dyDescent="0.25">
      <c r="A229" s="143" t="s">
        <v>556</v>
      </c>
      <c r="B229" s="49"/>
      <c r="C229" s="4" t="s">
        <v>10</v>
      </c>
      <c r="D229" s="4" t="s">
        <v>69</v>
      </c>
      <c r="E229" s="21" t="s">
        <v>557</v>
      </c>
      <c r="F229" s="21"/>
      <c r="G229" s="6">
        <f>G230</f>
        <v>149740.29999999999</v>
      </c>
      <c r="H229" s="6">
        <f t="shared" ref="H229:I229" si="96">H230</f>
        <v>138302.1</v>
      </c>
      <c r="I229" s="6">
        <f t="shared" si="96"/>
        <v>138302.1</v>
      </c>
    </row>
    <row r="230" spans="1:9" ht="31.5" x14ac:dyDescent="0.25">
      <c r="A230" s="23" t="s">
        <v>25</v>
      </c>
      <c r="B230" s="49"/>
      <c r="C230" s="4" t="s">
        <v>10</v>
      </c>
      <c r="D230" s="4" t="s">
        <v>69</v>
      </c>
      <c r="E230" s="21" t="s">
        <v>557</v>
      </c>
      <c r="F230" s="21">
        <v>200</v>
      </c>
      <c r="G230" s="6">
        <v>149740.29999999999</v>
      </c>
      <c r="H230" s="6">
        <v>138302.1</v>
      </c>
      <c r="I230" s="6">
        <v>138302.1</v>
      </c>
    </row>
    <row r="231" spans="1:9" ht="31.5" x14ac:dyDescent="0.25">
      <c r="A231" s="143" t="s">
        <v>558</v>
      </c>
      <c r="B231" s="49"/>
      <c r="C231" s="4" t="s">
        <v>10</v>
      </c>
      <c r="D231" s="4" t="s">
        <v>69</v>
      </c>
      <c r="E231" s="21" t="s">
        <v>559</v>
      </c>
      <c r="F231" s="21"/>
      <c r="G231" s="6">
        <f>G232</f>
        <v>57441.4</v>
      </c>
      <c r="H231" s="6">
        <f t="shared" ref="H231:I231" si="97">H232</f>
        <v>41376.6</v>
      </c>
      <c r="I231" s="6">
        <f t="shared" si="97"/>
        <v>45041.4</v>
      </c>
    </row>
    <row r="232" spans="1:9" x14ac:dyDescent="0.25">
      <c r="A232" s="22" t="s">
        <v>560</v>
      </c>
      <c r="B232" s="49"/>
      <c r="C232" s="4" t="s">
        <v>10</v>
      </c>
      <c r="D232" s="4" t="s">
        <v>69</v>
      </c>
      <c r="E232" s="21" t="s">
        <v>561</v>
      </c>
      <c r="F232" s="21"/>
      <c r="G232" s="6">
        <f>G233</f>
        <v>57441.4</v>
      </c>
      <c r="H232" s="6">
        <f t="shared" ref="H232:I232" si="98">H233</f>
        <v>41376.6</v>
      </c>
      <c r="I232" s="6">
        <f t="shared" si="98"/>
        <v>45041.4</v>
      </c>
    </row>
    <row r="233" spans="1:9" ht="31.5" x14ac:dyDescent="0.25">
      <c r="A233" s="23" t="s">
        <v>25</v>
      </c>
      <c r="B233" s="4"/>
      <c r="C233" s="4" t="s">
        <v>10</v>
      </c>
      <c r="D233" s="4" t="s">
        <v>69</v>
      </c>
      <c r="E233" s="21" t="s">
        <v>561</v>
      </c>
      <c r="F233" s="21">
        <v>200</v>
      </c>
      <c r="G233" s="6">
        <v>57441.4</v>
      </c>
      <c r="H233" s="6">
        <v>41376.6</v>
      </c>
      <c r="I233" s="6">
        <v>45041.4</v>
      </c>
    </row>
    <row r="234" spans="1:9" s="98" customFormat="1" ht="31.5" hidden="1" x14ac:dyDescent="0.25">
      <c r="A234" s="114" t="s">
        <v>630</v>
      </c>
      <c r="B234" s="113"/>
      <c r="C234" s="99" t="s">
        <v>10</v>
      </c>
      <c r="D234" s="99" t="s">
        <v>69</v>
      </c>
      <c r="E234" s="96" t="s">
        <v>282</v>
      </c>
      <c r="F234" s="96"/>
      <c r="G234" s="100">
        <f>SUM(G235)</f>
        <v>0</v>
      </c>
      <c r="H234" s="100">
        <f t="shared" ref="H234:I237" si="99">SUM(H235)</f>
        <v>0</v>
      </c>
      <c r="I234" s="100">
        <f t="shared" si="99"/>
        <v>0</v>
      </c>
    </row>
    <row r="235" spans="1:9" hidden="1" x14ac:dyDescent="0.25">
      <c r="A235" s="23" t="s">
        <v>333</v>
      </c>
      <c r="B235" s="49"/>
      <c r="C235" s="4" t="s">
        <v>10</v>
      </c>
      <c r="D235" s="4" t="s">
        <v>69</v>
      </c>
      <c r="E235" s="21" t="s">
        <v>607</v>
      </c>
      <c r="F235" s="21"/>
      <c r="G235" s="6">
        <f>SUM(G236)</f>
        <v>0</v>
      </c>
      <c r="H235" s="6">
        <f t="shared" si="99"/>
        <v>0</v>
      </c>
      <c r="I235" s="6">
        <f t="shared" si="99"/>
        <v>0</v>
      </c>
    </row>
    <row r="236" spans="1:9" hidden="1" x14ac:dyDescent="0.25">
      <c r="A236" s="23" t="s">
        <v>608</v>
      </c>
      <c r="B236" s="49"/>
      <c r="C236" s="4" t="s">
        <v>10</v>
      </c>
      <c r="D236" s="4" t="s">
        <v>69</v>
      </c>
      <c r="E236" s="21" t="s">
        <v>609</v>
      </c>
      <c r="F236" s="21"/>
      <c r="G236" s="6">
        <f>SUM(G237)</f>
        <v>0</v>
      </c>
      <c r="H236" s="6">
        <f t="shared" si="99"/>
        <v>0</v>
      </c>
      <c r="I236" s="6">
        <f t="shared" si="99"/>
        <v>0</v>
      </c>
    </row>
    <row r="237" spans="1:9" ht="31.5" hidden="1" x14ac:dyDescent="0.25">
      <c r="A237" s="23" t="s">
        <v>692</v>
      </c>
      <c r="B237" s="49"/>
      <c r="C237" s="4" t="s">
        <v>10</v>
      </c>
      <c r="D237" s="4" t="s">
        <v>69</v>
      </c>
      <c r="E237" s="21" t="s">
        <v>694</v>
      </c>
      <c r="F237" s="21"/>
      <c r="G237" s="6">
        <f>SUM(G238)</f>
        <v>0</v>
      </c>
      <c r="H237" s="6">
        <f t="shared" si="99"/>
        <v>0</v>
      </c>
      <c r="I237" s="6">
        <f t="shared" si="99"/>
        <v>0</v>
      </c>
    </row>
    <row r="238" spans="1:9" ht="31.5" hidden="1" x14ac:dyDescent="0.25">
      <c r="A238" s="23" t="s">
        <v>25</v>
      </c>
      <c r="B238" s="49"/>
      <c r="C238" s="4" t="s">
        <v>10</v>
      </c>
      <c r="D238" s="4" t="s">
        <v>69</v>
      </c>
      <c r="E238" s="21" t="s">
        <v>694</v>
      </c>
      <c r="F238" s="21">
        <v>200</v>
      </c>
      <c r="G238" s="6"/>
      <c r="H238" s="6"/>
      <c r="I238" s="6"/>
    </row>
    <row r="239" spans="1:9" s="98" customFormat="1" ht="31.5" x14ac:dyDescent="0.25">
      <c r="A239" s="114" t="s">
        <v>757</v>
      </c>
      <c r="B239" s="113"/>
      <c r="C239" s="99" t="s">
        <v>10</v>
      </c>
      <c r="D239" s="99" t="s">
        <v>69</v>
      </c>
      <c r="E239" s="181" t="s">
        <v>283</v>
      </c>
      <c r="F239" s="96"/>
      <c r="G239" s="100">
        <f>G240</f>
        <v>91251.1</v>
      </c>
      <c r="H239" s="100">
        <f t="shared" ref="H239:I239" si="100">H240</f>
        <v>0</v>
      </c>
      <c r="I239" s="100">
        <f t="shared" si="100"/>
        <v>0</v>
      </c>
    </row>
    <row r="240" spans="1:9" x14ac:dyDescent="0.25">
      <c r="A240" s="23" t="s">
        <v>217</v>
      </c>
      <c r="B240" s="49"/>
      <c r="C240" s="4" t="s">
        <v>10</v>
      </c>
      <c r="D240" s="4" t="s">
        <v>69</v>
      </c>
      <c r="E240" s="180" t="s">
        <v>612</v>
      </c>
      <c r="F240" s="21"/>
      <c r="G240" s="6">
        <f>G241</f>
        <v>91251.1</v>
      </c>
      <c r="H240" s="6">
        <f t="shared" ref="H240:I240" si="101">H241</f>
        <v>0</v>
      </c>
      <c r="I240" s="6">
        <f t="shared" si="101"/>
        <v>0</v>
      </c>
    </row>
    <row r="241" spans="1:9" ht="31.5" x14ac:dyDescent="0.25">
      <c r="A241" s="23" t="s">
        <v>711</v>
      </c>
      <c r="B241" s="49"/>
      <c r="C241" s="4" t="s">
        <v>10</v>
      </c>
      <c r="D241" s="4" t="s">
        <v>69</v>
      </c>
      <c r="E241" s="180" t="s">
        <v>613</v>
      </c>
      <c r="F241" s="21"/>
      <c r="G241" s="6">
        <f>G242+G244+G246+G248+G250+G252+G254+G256+G258+G260+G262+G264+G266+G268+G270+G272+G274+G276+G278+G280</f>
        <v>91251.1</v>
      </c>
      <c r="H241" s="6">
        <f t="shared" ref="H241:I241" si="102">H242+H244+H246+H248+H250+H252+H254+H256+H258+H260+H262+H264+H266+H268+H270+H272+H274+H276+H278+H280</f>
        <v>0</v>
      </c>
      <c r="I241" s="6">
        <f t="shared" si="102"/>
        <v>0</v>
      </c>
    </row>
    <row r="242" spans="1:9" ht="31.5" x14ac:dyDescent="0.25">
      <c r="A242" s="23" t="s">
        <v>895</v>
      </c>
      <c r="B242" s="49"/>
      <c r="C242" s="4" t="s">
        <v>10</v>
      </c>
      <c r="D242" s="4" t="s">
        <v>69</v>
      </c>
      <c r="E242" s="180" t="s">
        <v>915</v>
      </c>
      <c r="F242" s="21"/>
      <c r="G242" s="6">
        <f>G243</f>
        <v>2879.3</v>
      </c>
      <c r="H242" s="6">
        <f t="shared" ref="H242:I242" si="103">H243</f>
        <v>0</v>
      </c>
      <c r="I242" s="6">
        <f t="shared" si="103"/>
        <v>0</v>
      </c>
    </row>
    <row r="243" spans="1:9" ht="31.5" x14ac:dyDescent="0.25">
      <c r="A243" s="23" t="s">
        <v>25</v>
      </c>
      <c r="B243" s="49"/>
      <c r="C243" s="4" t="s">
        <v>10</v>
      </c>
      <c r="D243" s="4" t="s">
        <v>69</v>
      </c>
      <c r="E243" s="180" t="s">
        <v>915</v>
      </c>
      <c r="F243" s="21">
        <v>200</v>
      </c>
      <c r="G243" s="6">
        <v>2879.3</v>
      </c>
      <c r="H243" s="6"/>
      <c r="I243" s="6"/>
    </row>
    <row r="244" spans="1:9" ht="31.5" x14ac:dyDescent="0.25">
      <c r="A244" s="23" t="s">
        <v>896</v>
      </c>
      <c r="B244" s="49"/>
      <c r="C244" s="4" t="s">
        <v>10</v>
      </c>
      <c r="D244" s="4" t="s">
        <v>69</v>
      </c>
      <c r="E244" s="180" t="s">
        <v>916</v>
      </c>
      <c r="F244" s="21"/>
      <c r="G244" s="6">
        <f>G245</f>
        <v>3306.9</v>
      </c>
      <c r="H244" s="6">
        <f t="shared" ref="H244" si="104">H245</f>
        <v>0</v>
      </c>
      <c r="I244" s="6">
        <f t="shared" ref="I244" si="105">I245</f>
        <v>0</v>
      </c>
    </row>
    <row r="245" spans="1:9" ht="31.5" x14ac:dyDescent="0.25">
      <c r="A245" s="23" t="s">
        <v>25</v>
      </c>
      <c r="B245" s="49"/>
      <c r="C245" s="4" t="s">
        <v>10</v>
      </c>
      <c r="D245" s="4" t="s">
        <v>69</v>
      </c>
      <c r="E245" s="179" t="s">
        <v>916</v>
      </c>
      <c r="F245" s="21">
        <v>200</v>
      </c>
      <c r="G245" s="6">
        <v>3306.9</v>
      </c>
      <c r="H245" s="6"/>
      <c r="I245" s="6"/>
    </row>
    <row r="246" spans="1:9" ht="31.5" x14ac:dyDescent="0.25">
      <c r="A246" s="23" t="s">
        <v>897</v>
      </c>
      <c r="B246" s="49"/>
      <c r="C246" s="4" t="s">
        <v>10</v>
      </c>
      <c r="D246" s="4" t="s">
        <v>69</v>
      </c>
      <c r="E246" s="180" t="s">
        <v>917</v>
      </c>
      <c r="F246" s="21"/>
      <c r="G246" s="6">
        <f>G247</f>
        <v>8703.2000000000007</v>
      </c>
      <c r="H246" s="6">
        <f t="shared" ref="H246" si="106">H247</f>
        <v>0</v>
      </c>
      <c r="I246" s="6">
        <f t="shared" ref="I246" si="107">I247</f>
        <v>0</v>
      </c>
    </row>
    <row r="247" spans="1:9" ht="31.5" x14ac:dyDescent="0.25">
      <c r="A247" s="23" t="s">
        <v>25</v>
      </c>
      <c r="B247" s="49"/>
      <c r="C247" s="4" t="s">
        <v>10</v>
      </c>
      <c r="D247" s="4" t="s">
        <v>69</v>
      </c>
      <c r="E247" s="179" t="s">
        <v>917</v>
      </c>
      <c r="F247" s="21">
        <v>200</v>
      </c>
      <c r="G247" s="6">
        <v>8703.2000000000007</v>
      </c>
      <c r="H247" s="6"/>
      <c r="I247" s="6"/>
    </row>
    <row r="248" spans="1:9" ht="31.5" x14ac:dyDescent="0.25">
      <c r="A248" s="23" t="s">
        <v>898</v>
      </c>
      <c r="B248" s="49"/>
      <c r="C248" s="4" t="s">
        <v>10</v>
      </c>
      <c r="D248" s="4" t="s">
        <v>69</v>
      </c>
      <c r="E248" s="180" t="s">
        <v>918</v>
      </c>
      <c r="F248" s="21"/>
      <c r="G248" s="6">
        <f>G249</f>
        <v>3062.7</v>
      </c>
      <c r="H248" s="6">
        <f t="shared" ref="H248" si="108">H249</f>
        <v>0</v>
      </c>
      <c r="I248" s="6">
        <f t="shared" ref="I248" si="109">I249</f>
        <v>0</v>
      </c>
    </row>
    <row r="249" spans="1:9" ht="31.5" x14ac:dyDescent="0.25">
      <c r="A249" s="23" t="s">
        <v>25</v>
      </c>
      <c r="B249" s="49"/>
      <c r="C249" s="4" t="s">
        <v>10</v>
      </c>
      <c r="D249" s="4" t="s">
        <v>69</v>
      </c>
      <c r="E249" s="179" t="s">
        <v>918</v>
      </c>
      <c r="F249" s="21">
        <v>200</v>
      </c>
      <c r="G249" s="6">
        <v>3062.7</v>
      </c>
      <c r="H249" s="6"/>
      <c r="I249" s="6"/>
    </row>
    <row r="250" spans="1:9" ht="31.5" x14ac:dyDescent="0.25">
      <c r="A250" s="23" t="s">
        <v>899</v>
      </c>
      <c r="B250" s="49"/>
      <c r="C250" s="4" t="s">
        <v>10</v>
      </c>
      <c r="D250" s="4" t="s">
        <v>69</v>
      </c>
      <c r="E250" s="180" t="s">
        <v>919</v>
      </c>
      <c r="F250" s="21"/>
      <c r="G250" s="6">
        <f>G251</f>
        <v>7863.1</v>
      </c>
      <c r="H250" s="6">
        <f t="shared" ref="H250" si="110">H251</f>
        <v>0</v>
      </c>
      <c r="I250" s="6">
        <f t="shared" ref="I250" si="111">I251</f>
        <v>0</v>
      </c>
    </row>
    <row r="251" spans="1:9" ht="31.5" x14ac:dyDescent="0.25">
      <c r="A251" s="23" t="s">
        <v>25</v>
      </c>
      <c r="B251" s="49"/>
      <c r="C251" s="4" t="s">
        <v>10</v>
      </c>
      <c r="D251" s="4" t="s">
        <v>69</v>
      </c>
      <c r="E251" s="179" t="s">
        <v>919</v>
      </c>
      <c r="F251" s="21">
        <v>200</v>
      </c>
      <c r="G251" s="6">
        <v>7863.1</v>
      </c>
      <c r="H251" s="6"/>
      <c r="I251" s="6"/>
    </row>
    <row r="252" spans="1:9" ht="31.5" x14ac:dyDescent="0.25">
      <c r="A252" s="23" t="s">
        <v>900</v>
      </c>
      <c r="B252" s="49"/>
      <c r="C252" s="4" t="s">
        <v>10</v>
      </c>
      <c r="D252" s="4" t="s">
        <v>69</v>
      </c>
      <c r="E252" s="180" t="s">
        <v>920</v>
      </c>
      <c r="F252" s="21"/>
      <c r="G252" s="6">
        <f>G253</f>
        <v>8190</v>
      </c>
      <c r="H252" s="6">
        <f t="shared" ref="H252" si="112">H253</f>
        <v>0</v>
      </c>
      <c r="I252" s="6">
        <f t="shared" ref="I252" si="113">I253</f>
        <v>0</v>
      </c>
    </row>
    <row r="253" spans="1:9" ht="31.5" x14ac:dyDescent="0.25">
      <c r="A253" s="23" t="s">
        <v>25</v>
      </c>
      <c r="B253" s="49"/>
      <c r="C253" s="4" t="s">
        <v>10</v>
      </c>
      <c r="D253" s="4" t="s">
        <v>69</v>
      </c>
      <c r="E253" s="179" t="s">
        <v>920</v>
      </c>
      <c r="F253" s="21">
        <v>200</v>
      </c>
      <c r="G253" s="6">
        <v>8190</v>
      </c>
      <c r="H253" s="6"/>
      <c r="I253" s="6"/>
    </row>
    <row r="254" spans="1:9" ht="31.5" x14ac:dyDescent="0.25">
      <c r="A254" s="23" t="s">
        <v>901</v>
      </c>
      <c r="B254" s="49"/>
      <c r="C254" s="4" t="s">
        <v>10</v>
      </c>
      <c r="D254" s="4" t="s">
        <v>69</v>
      </c>
      <c r="E254" s="180" t="s">
        <v>921</v>
      </c>
      <c r="F254" s="21"/>
      <c r="G254" s="6">
        <f>G255</f>
        <v>2915.4</v>
      </c>
      <c r="H254" s="6">
        <f t="shared" ref="H254" si="114">H255</f>
        <v>0</v>
      </c>
      <c r="I254" s="6">
        <f t="shared" ref="I254" si="115">I255</f>
        <v>0</v>
      </c>
    </row>
    <row r="255" spans="1:9" ht="31.5" x14ac:dyDescent="0.25">
      <c r="A255" s="23" t="s">
        <v>25</v>
      </c>
      <c r="B255" s="49"/>
      <c r="C255" s="4" t="s">
        <v>10</v>
      </c>
      <c r="D255" s="4" t="s">
        <v>69</v>
      </c>
      <c r="E255" s="179" t="s">
        <v>921</v>
      </c>
      <c r="F255" s="21">
        <v>200</v>
      </c>
      <c r="G255" s="6">
        <v>2915.4</v>
      </c>
      <c r="H255" s="6"/>
      <c r="I255" s="6"/>
    </row>
    <row r="256" spans="1:9" ht="31.5" x14ac:dyDescent="0.25">
      <c r="A256" s="23" t="s">
        <v>902</v>
      </c>
      <c r="B256" s="49"/>
      <c r="C256" s="4" t="s">
        <v>10</v>
      </c>
      <c r="D256" s="4" t="s">
        <v>69</v>
      </c>
      <c r="E256" s="180" t="s">
        <v>922</v>
      </c>
      <c r="F256" s="21"/>
      <c r="G256" s="6">
        <f>G257</f>
        <v>718.9</v>
      </c>
      <c r="H256" s="6">
        <f t="shared" ref="H256" si="116">H257</f>
        <v>0</v>
      </c>
      <c r="I256" s="6">
        <f t="shared" ref="I256" si="117">I257</f>
        <v>0</v>
      </c>
    </row>
    <row r="257" spans="1:9" ht="31.5" x14ac:dyDescent="0.25">
      <c r="A257" s="23" t="s">
        <v>25</v>
      </c>
      <c r="B257" s="49"/>
      <c r="C257" s="4" t="s">
        <v>10</v>
      </c>
      <c r="D257" s="4" t="s">
        <v>69</v>
      </c>
      <c r="E257" s="179" t="s">
        <v>922</v>
      </c>
      <c r="F257" s="21">
        <v>200</v>
      </c>
      <c r="G257" s="6">
        <v>718.9</v>
      </c>
      <c r="H257" s="6"/>
      <c r="I257" s="6"/>
    </row>
    <row r="258" spans="1:9" ht="31.5" x14ac:dyDescent="0.25">
      <c r="A258" s="23" t="s">
        <v>903</v>
      </c>
      <c r="B258" s="49"/>
      <c r="C258" s="4" t="s">
        <v>10</v>
      </c>
      <c r="D258" s="4" t="s">
        <v>69</v>
      </c>
      <c r="E258" s="180" t="s">
        <v>923</v>
      </c>
      <c r="F258" s="21"/>
      <c r="G258" s="6">
        <f>G259</f>
        <v>2244.3000000000002</v>
      </c>
      <c r="H258" s="6">
        <f t="shared" ref="H258" si="118">H259</f>
        <v>0</v>
      </c>
      <c r="I258" s="6">
        <f t="shared" ref="I258" si="119">I259</f>
        <v>0</v>
      </c>
    </row>
    <row r="259" spans="1:9" ht="31.5" x14ac:dyDescent="0.25">
      <c r="A259" s="23" t="s">
        <v>25</v>
      </c>
      <c r="B259" s="49"/>
      <c r="C259" s="4" t="s">
        <v>10</v>
      </c>
      <c r="D259" s="4" t="s">
        <v>69</v>
      </c>
      <c r="E259" s="179" t="s">
        <v>923</v>
      </c>
      <c r="F259" s="21">
        <v>200</v>
      </c>
      <c r="G259" s="6">
        <v>2244.3000000000002</v>
      </c>
      <c r="H259" s="6"/>
      <c r="I259" s="6"/>
    </row>
    <row r="260" spans="1:9" ht="31.5" x14ac:dyDescent="0.25">
      <c r="A260" s="23" t="s">
        <v>904</v>
      </c>
      <c r="B260" s="49"/>
      <c r="C260" s="4" t="s">
        <v>10</v>
      </c>
      <c r="D260" s="4" t="s">
        <v>69</v>
      </c>
      <c r="E260" s="180" t="s">
        <v>924</v>
      </c>
      <c r="F260" s="21"/>
      <c r="G260" s="6">
        <f>G261</f>
        <v>9722.4</v>
      </c>
      <c r="H260" s="6">
        <f t="shared" ref="H260" si="120">H261</f>
        <v>0</v>
      </c>
      <c r="I260" s="6">
        <f t="shared" ref="I260" si="121">I261</f>
        <v>0</v>
      </c>
    </row>
    <row r="261" spans="1:9" ht="31.5" x14ac:dyDescent="0.25">
      <c r="A261" s="23" t="s">
        <v>25</v>
      </c>
      <c r="B261" s="49"/>
      <c r="C261" s="4" t="s">
        <v>10</v>
      </c>
      <c r="D261" s="4" t="s">
        <v>69</v>
      </c>
      <c r="E261" s="179" t="s">
        <v>924</v>
      </c>
      <c r="F261" s="21">
        <v>200</v>
      </c>
      <c r="G261" s="6">
        <v>9722.4</v>
      </c>
      <c r="H261" s="6"/>
      <c r="I261" s="6"/>
    </row>
    <row r="262" spans="1:9" ht="47.25" x14ac:dyDescent="0.25">
      <c r="A262" s="23" t="s">
        <v>905</v>
      </c>
      <c r="B262" s="49"/>
      <c r="C262" s="4" t="s">
        <v>10</v>
      </c>
      <c r="D262" s="4" t="s">
        <v>69</v>
      </c>
      <c r="E262" s="180" t="s">
        <v>925</v>
      </c>
      <c r="F262" s="21"/>
      <c r="G262" s="6">
        <f>G263</f>
        <v>5714.2</v>
      </c>
      <c r="H262" s="6">
        <f t="shared" ref="H262" si="122">H263</f>
        <v>0</v>
      </c>
      <c r="I262" s="6">
        <f t="shared" ref="I262" si="123">I263</f>
        <v>0</v>
      </c>
    </row>
    <row r="263" spans="1:9" ht="31.5" x14ac:dyDescent="0.25">
      <c r="A263" s="23" t="s">
        <v>25</v>
      </c>
      <c r="B263" s="49"/>
      <c r="C263" s="4" t="s">
        <v>10</v>
      </c>
      <c r="D263" s="4" t="s">
        <v>69</v>
      </c>
      <c r="E263" s="179" t="s">
        <v>925</v>
      </c>
      <c r="F263" s="21">
        <v>200</v>
      </c>
      <c r="G263" s="6">
        <v>5714.2</v>
      </c>
      <c r="H263" s="6"/>
      <c r="I263" s="6"/>
    </row>
    <row r="264" spans="1:9" ht="31.5" x14ac:dyDescent="0.25">
      <c r="A264" s="23" t="s">
        <v>906</v>
      </c>
      <c r="B264" s="49"/>
      <c r="C264" s="4" t="s">
        <v>10</v>
      </c>
      <c r="D264" s="4" t="s">
        <v>69</v>
      </c>
      <c r="E264" s="180" t="s">
        <v>926</v>
      </c>
      <c r="F264" s="21"/>
      <c r="G264" s="6">
        <f>G265</f>
        <v>4894.2</v>
      </c>
      <c r="H264" s="6">
        <f t="shared" ref="H264" si="124">H265</f>
        <v>0</v>
      </c>
      <c r="I264" s="6">
        <f t="shared" ref="I264" si="125">I265</f>
        <v>0</v>
      </c>
    </row>
    <row r="265" spans="1:9" ht="31.5" x14ac:dyDescent="0.25">
      <c r="A265" s="23" t="s">
        <v>25</v>
      </c>
      <c r="B265" s="49"/>
      <c r="C265" s="4" t="s">
        <v>10</v>
      </c>
      <c r="D265" s="4" t="s">
        <v>69</v>
      </c>
      <c r="E265" s="179" t="s">
        <v>926</v>
      </c>
      <c r="F265" s="21">
        <v>200</v>
      </c>
      <c r="G265" s="6">
        <v>4894.2</v>
      </c>
      <c r="H265" s="6"/>
      <c r="I265" s="6"/>
    </row>
    <row r="266" spans="1:9" ht="31.5" x14ac:dyDescent="0.25">
      <c r="A266" s="23" t="s">
        <v>907</v>
      </c>
      <c r="B266" s="49"/>
      <c r="C266" s="4" t="s">
        <v>10</v>
      </c>
      <c r="D266" s="4" t="s">
        <v>69</v>
      </c>
      <c r="E266" s="180" t="s">
        <v>927</v>
      </c>
      <c r="F266" s="21"/>
      <c r="G266" s="6">
        <f>G267</f>
        <v>1104.0999999999999</v>
      </c>
      <c r="H266" s="6">
        <f t="shared" ref="H266" si="126">H267</f>
        <v>0</v>
      </c>
      <c r="I266" s="6">
        <f t="shared" ref="I266" si="127">I267</f>
        <v>0</v>
      </c>
    </row>
    <row r="267" spans="1:9" ht="31.5" x14ac:dyDescent="0.25">
      <c r="A267" s="23" t="s">
        <v>25</v>
      </c>
      <c r="B267" s="49"/>
      <c r="C267" s="4" t="s">
        <v>10</v>
      </c>
      <c r="D267" s="4" t="s">
        <v>69</v>
      </c>
      <c r="E267" s="179" t="s">
        <v>927</v>
      </c>
      <c r="F267" s="21">
        <v>200</v>
      </c>
      <c r="G267" s="6">
        <v>1104.0999999999999</v>
      </c>
      <c r="H267" s="6"/>
      <c r="I267" s="6"/>
    </row>
    <row r="268" spans="1:9" ht="31.5" x14ac:dyDescent="0.25">
      <c r="A268" s="23" t="s">
        <v>908</v>
      </c>
      <c r="B268" s="49"/>
      <c r="C268" s="4" t="s">
        <v>10</v>
      </c>
      <c r="D268" s="4" t="s">
        <v>69</v>
      </c>
      <c r="E268" s="180" t="s">
        <v>928</v>
      </c>
      <c r="F268" s="21"/>
      <c r="G268" s="6">
        <f>G269</f>
        <v>7815.9</v>
      </c>
      <c r="H268" s="6">
        <f t="shared" ref="H268" si="128">H269</f>
        <v>0</v>
      </c>
      <c r="I268" s="6">
        <f t="shared" ref="I268" si="129">I269</f>
        <v>0</v>
      </c>
    </row>
    <row r="269" spans="1:9" ht="31.5" x14ac:dyDescent="0.25">
      <c r="A269" s="23" t="s">
        <v>25</v>
      </c>
      <c r="B269" s="49"/>
      <c r="C269" s="4" t="s">
        <v>10</v>
      </c>
      <c r="D269" s="4" t="s">
        <v>69</v>
      </c>
      <c r="E269" s="179" t="s">
        <v>928</v>
      </c>
      <c r="F269" s="21">
        <v>200</v>
      </c>
      <c r="G269" s="6">
        <v>7815.9</v>
      </c>
      <c r="H269" s="6"/>
      <c r="I269" s="6"/>
    </row>
    <row r="270" spans="1:9" ht="31.5" x14ac:dyDescent="0.25">
      <c r="A270" s="23" t="s">
        <v>909</v>
      </c>
      <c r="B270" s="49"/>
      <c r="C270" s="4" t="s">
        <v>10</v>
      </c>
      <c r="D270" s="4" t="s">
        <v>69</v>
      </c>
      <c r="E270" s="180" t="s">
        <v>929</v>
      </c>
      <c r="F270" s="21"/>
      <c r="G270" s="6">
        <f>G271</f>
        <v>2567.4</v>
      </c>
      <c r="H270" s="6">
        <f t="shared" ref="H270" si="130">H271</f>
        <v>0</v>
      </c>
      <c r="I270" s="6">
        <f t="shared" ref="I270" si="131">I271</f>
        <v>0</v>
      </c>
    </row>
    <row r="271" spans="1:9" ht="31.5" x14ac:dyDescent="0.25">
      <c r="A271" s="23" t="s">
        <v>25</v>
      </c>
      <c r="B271" s="49"/>
      <c r="C271" s="4" t="s">
        <v>10</v>
      </c>
      <c r="D271" s="4" t="s">
        <v>69</v>
      </c>
      <c r="E271" s="179" t="s">
        <v>929</v>
      </c>
      <c r="F271" s="21">
        <v>200</v>
      </c>
      <c r="G271" s="6">
        <v>2567.4</v>
      </c>
      <c r="H271" s="6"/>
      <c r="I271" s="6"/>
    </row>
    <row r="272" spans="1:9" ht="31.5" x14ac:dyDescent="0.25">
      <c r="A272" s="23" t="s">
        <v>910</v>
      </c>
      <c r="B272" s="49"/>
      <c r="C272" s="4" t="s">
        <v>10</v>
      </c>
      <c r="D272" s="4" t="s">
        <v>69</v>
      </c>
      <c r="E272" s="180" t="s">
        <v>930</v>
      </c>
      <c r="F272" s="21"/>
      <c r="G272" s="6">
        <f>G273</f>
        <v>1796.2</v>
      </c>
      <c r="H272" s="6">
        <f t="shared" ref="H272" si="132">H273</f>
        <v>0</v>
      </c>
      <c r="I272" s="6">
        <f t="shared" ref="I272" si="133">I273</f>
        <v>0</v>
      </c>
    </row>
    <row r="273" spans="1:9" ht="31.5" x14ac:dyDescent="0.25">
      <c r="A273" s="23" t="s">
        <v>25</v>
      </c>
      <c r="B273" s="49"/>
      <c r="C273" s="4" t="s">
        <v>10</v>
      </c>
      <c r="D273" s="4" t="s">
        <v>69</v>
      </c>
      <c r="E273" s="179" t="s">
        <v>930</v>
      </c>
      <c r="F273" s="21">
        <v>200</v>
      </c>
      <c r="G273" s="6">
        <v>1796.2</v>
      </c>
      <c r="H273" s="6"/>
      <c r="I273" s="6"/>
    </row>
    <row r="274" spans="1:9" ht="31.5" x14ac:dyDescent="0.25">
      <c r="A274" s="23" t="s">
        <v>911</v>
      </c>
      <c r="B274" s="49"/>
      <c r="C274" s="4" t="s">
        <v>10</v>
      </c>
      <c r="D274" s="4" t="s">
        <v>69</v>
      </c>
      <c r="E274" s="180" t="s">
        <v>931</v>
      </c>
      <c r="F274" s="21"/>
      <c r="G274" s="6">
        <f>G275</f>
        <v>2736.7</v>
      </c>
      <c r="H274" s="6">
        <f t="shared" ref="H274" si="134">H275</f>
        <v>0</v>
      </c>
      <c r="I274" s="6">
        <f t="shared" ref="I274" si="135">I275</f>
        <v>0</v>
      </c>
    </row>
    <row r="275" spans="1:9" ht="31.5" x14ac:dyDescent="0.25">
      <c r="A275" s="23" t="s">
        <v>25</v>
      </c>
      <c r="B275" s="49"/>
      <c r="C275" s="4" t="s">
        <v>10</v>
      </c>
      <c r="D275" s="4" t="s">
        <v>69</v>
      </c>
      <c r="E275" s="179" t="s">
        <v>931</v>
      </c>
      <c r="F275" s="21">
        <v>200</v>
      </c>
      <c r="G275" s="6">
        <v>2736.7</v>
      </c>
      <c r="H275" s="6"/>
      <c r="I275" s="6"/>
    </row>
    <row r="276" spans="1:9" ht="31.5" x14ac:dyDescent="0.25">
      <c r="A276" s="23" t="s">
        <v>912</v>
      </c>
      <c r="B276" s="49"/>
      <c r="C276" s="4" t="s">
        <v>10</v>
      </c>
      <c r="D276" s="4" t="s">
        <v>69</v>
      </c>
      <c r="E276" s="180" t="s">
        <v>932</v>
      </c>
      <c r="F276" s="21"/>
      <c r="G276" s="6">
        <f>G277</f>
        <v>4750</v>
      </c>
      <c r="H276" s="6">
        <f t="shared" ref="H276" si="136">H277</f>
        <v>0</v>
      </c>
      <c r="I276" s="6">
        <f t="shared" ref="I276" si="137">I277</f>
        <v>0</v>
      </c>
    </row>
    <row r="277" spans="1:9" ht="31.5" x14ac:dyDescent="0.25">
      <c r="A277" s="23" t="s">
        <v>25</v>
      </c>
      <c r="B277" s="49"/>
      <c r="C277" s="4" t="s">
        <v>10</v>
      </c>
      <c r="D277" s="4" t="s">
        <v>69</v>
      </c>
      <c r="E277" s="179" t="s">
        <v>932</v>
      </c>
      <c r="F277" s="21">
        <v>200</v>
      </c>
      <c r="G277" s="6">
        <v>4750</v>
      </c>
      <c r="H277" s="6"/>
      <c r="I277" s="6"/>
    </row>
    <row r="278" spans="1:9" ht="31.5" x14ac:dyDescent="0.25">
      <c r="A278" s="23" t="s">
        <v>913</v>
      </c>
      <c r="B278" s="49"/>
      <c r="C278" s="4" t="s">
        <v>10</v>
      </c>
      <c r="D278" s="4" t="s">
        <v>69</v>
      </c>
      <c r="E278" s="180" t="s">
        <v>933</v>
      </c>
      <c r="F278" s="21"/>
      <c r="G278" s="6">
        <f>G279</f>
        <v>7125.1</v>
      </c>
      <c r="H278" s="6">
        <f t="shared" ref="H278" si="138">H279</f>
        <v>0</v>
      </c>
      <c r="I278" s="6">
        <f t="shared" ref="I278" si="139">I279</f>
        <v>0</v>
      </c>
    </row>
    <row r="279" spans="1:9" ht="31.5" x14ac:dyDescent="0.25">
      <c r="A279" s="23" t="s">
        <v>25</v>
      </c>
      <c r="B279" s="49"/>
      <c r="C279" s="4" t="s">
        <v>10</v>
      </c>
      <c r="D279" s="4" t="s">
        <v>69</v>
      </c>
      <c r="E279" s="179" t="s">
        <v>933</v>
      </c>
      <c r="F279" s="21">
        <v>200</v>
      </c>
      <c r="G279" s="6">
        <v>7125.1</v>
      </c>
      <c r="H279" s="6"/>
      <c r="I279" s="6"/>
    </row>
    <row r="280" spans="1:9" ht="31.5" x14ac:dyDescent="0.25">
      <c r="A280" s="23" t="s">
        <v>914</v>
      </c>
      <c r="B280" s="49"/>
      <c r="C280" s="4" t="s">
        <v>10</v>
      </c>
      <c r="D280" s="4" t="s">
        <v>69</v>
      </c>
      <c r="E280" s="180" t="s">
        <v>934</v>
      </c>
      <c r="F280" s="21"/>
      <c r="G280" s="6">
        <f>G281</f>
        <v>3141.1</v>
      </c>
      <c r="H280" s="6">
        <f t="shared" ref="H280" si="140">H281</f>
        <v>0</v>
      </c>
      <c r="I280" s="6">
        <f t="shared" ref="I280" si="141">I281</f>
        <v>0</v>
      </c>
    </row>
    <row r="281" spans="1:9" ht="31.5" x14ac:dyDescent="0.25">
      <c r="A281" s="23" t="s">
        <v>25</v>
      </c>
      <c r="B281" s="49"/>
      <c r="C281" s="4" t="s">
        <v>10</v>
      </c>
      <c r="D281" s="4" t="s">
        <v>69</v>
      </c>
      <c r="E281" s="179" t="s">
        <v>934</v>
      </c>
      <c r="F281" s="21">
        <v>200</v>
      </c>
      <c r="G281" s="6">
        <v>3141.1</v>
      </c>
      <c r="H281" s="6"/>
      <c r="I281" s="6"/>
    </row>
    <row r="282" spans="1:9" x14ac:dyDescent="0.25">
      <c r="A282" s="143" t="s">
        <v>14</v>
      </c>
      <c r="B282" s="19"/>
      <c r="C282" s="144" t="s">
        <v>10</v>
      </c>
      <c r="D282" s="144" t="s">
        <v>15</v>
      </c>
      <c r="E282" s="21"/>
      <c r="F282" s="21"/>
      <c r="G282" s="8">
        <f>SUM(G315+G320+G303+G288+G310)+G283</f>
        <v>80780</v>
      </c>
      <c r="H282" s="8">
        <f t="shared" ref="H282:I282" si="142">SUM(H315+H320+H303+H288+H310)+H283</f>
        <v>34526.199999999997</v>
      </c>
      <c r="I282" s="8">
        <f t="shared" si="142"/>
        <v>34526.199999999997</v>
      </c>
    </row>
    <row r="283" spans="1:9" ht="31.5" x14ac:dyDescent="0.25">
      <c r="A283" s="90" t="s">
        <v>160</v>
      </c>
      <c r="B283" s="95"/>
      <c r="C283" s="144" t="s">
        <v>10</v>
      </c>
      <c r="D283" s="144" t="s">
        <v>15</v>
      </c>
      <c r="E283" s="95" t="s">
        <v>161</v>
      </c>
      <c r="F283" s="95"/>
      <c r="G283" s="97">
        <f>G284</f>
        <v>45045</v>
      </c>
      <c r="H283" s="97">
        <f t="shared" ref="H283:I285" si="143">H284</f>
        <v>0</v>
      </c>
      <c r="I283" s="97">
        <f t="shared" si="143"/>
        <v>0</v>
      </c>
    </row>
    <row r="284" spans="1:9" x14ac:dyDescent="0.25">
      <c r="A284" s="143" t="s">
        <v>178</v>
      </c>
      <c r="B284" s="144"/>
      <c r="C284" s="144" t="s">
        <v>10</v>
      </c>
      <c r="D284" s="144" t="s">
        <v>15</v>
      </c>
      <c r="E284" s="144" t="s">
        <v>192</v>
      </c>
      <c r="F284" s="144"/>
      <c r="G284" s="8">
        <f>G285</f>
        <v>45045</v>
      </c>
      <c r="H284" s="8">
        <f t="shared" si="143"/>
        <v>0</v>
      </c>
      <c r="I284" s="8">
        <f t="shared" si="143"/>
        <v>0</v>
      </c>
    </row>
    <row r="285" spans="1:9" ht="31.5" x14ac:dyDescent="0.25">
      <c r="A285" s="143" t="s">
        <v>243</v>
      </c>
      <c r="B285" s="144"/>
      <c r="C285" s="144" t="s">
        <v>10</v>
      </c>
      <c r="D285" s="144" t="s">
        <v>15</v>
      </c>
      <c r="E285" s="144" t="s">
        <v>193</v>
      </c>
      <c r="F285" s="144"/>
      <c r="G285" s="8">
        <f>G286</f>
        <v>45045</v>
      </c>
      <c r="H285" s="8">
        <f t="shared" si="143"/>
        <v>0</v>
      </c>
      <c r="I285" s="8">
        <f t="shared" si="143"/>
        <v>0</v>
      </c>
    </row>
    <row r="286" spans="1:9" ht="47.25" x14ac:dyDescent="0.25">
      <c r="A286" s="143" t="s">
        <v>760</v>
      </c>
      <c r="B286" s="144"/>
      <c r="C286" s="144" t="s">
        <v>10</v>
      </c>
      <c r="D286" s="144" t="s">
        <v>15</v>
      </c>
      <c r="E286" s="144" t="s">
        <v>759</v>
      </c>
      <c r="F286" s="144"/>
      <c r="G286" s="8">
        <f>G287</f>
        <v>45045</v>
      </c>
      <c r="H286" s="8">
        <f t="shared" ref="H286:I286" si="144">H287</f>
        <v>0</v>
      </c>
      <c r="I286" s="8">
        <f t="shared" si="144"/>
        <v>0</v>
      </c>
    </row>
    <row r="287" spans="1:9" ht="31.5" x14ac:dyDescent="0.25">
      <c r="A287" s="143" t="s">
        <v>25</v>
      </c>
      <c r="B287" s="144"/>
      <c r="C287" s="144" t="s">
        <v>10</v>
      </c>
      <c r="D287" s="144" t="s">
        <v>15</v>
      </c>
      <c r="E287" s="144" t="s">
        <v>759</v>
      </c>
      <c r="F287" s="144" t="s">
        <v>36</v>
      </c>
      <c r="G287" s="8">
        <v>45045</v>
      </c>
      <c r="H287" s="8"/>
      <c r="I287" s="8"/>
    </row>
    <row r="288" spans="1:9" s="98" customFormat="1" ht="47.25" x14ac:dyDescent="0.25">
      <c r="A288" s="115" t="s">
        <v>169</v>
      </c>
      <c r="B288" s="112"/>
      <c r="C288" s="95" t="s">
        <v>10</v>
      </c>
      <c r="D288" s="95" t="s">
        <v>15</v>
      </c>
      <c r="E288" s="96" t="s">
        <v>170</v>
      </c>
      <c r="F288" s="95"/>
      <c r="G288" s="97">
        <f>G289</f>
        <v>12572.3</v>
      </c>
      <c r="H288" s="97">
        <f t="shared" ref="H288:I288" si="145">H289</f>
        <v>12572.3</v>
      </c>
      <c r="I288" s="97">
        <f t="shared" si="145"/>
        <v>12572.3</v>
      </c>
    </row>
    <row r="289" spans="1:10" x14ac:dyDescent="0.25">
      <c r="A289" s="102" t="s">
        <v>178</v>
      </c>
      <c r="B289" s="19"/>
      <c r="C289" s="103" t="s">
        <v>10</v>
      </c>
      <c r="D289" s="103" t="s">
        <v>15</v>
      </c>
      <c r="E289" s="21" t="s">
        <v>198</v>
      </c>
      <c r="F289" s="103"/>
      <c r="G289" s="8">
        <f>G290+G293+G296</f>
        <v>12572.3</v>
      </c>
      <c r="H289" s="8">
        <f t="shared" ref="H289:I289" si="146">H290+H293+H296</f>
        <v>12572.3</v>
      </c>
      <c r="I289" s="8">
        <f t="shared" si="146"/>
        <v>12572.3</v>
      </c>
    </row>
    <row r="290" spans="1:10" ht="31.5" x14ac:dyDescent="0.25">
      <c r="A290" s="102" t="s">
        <v>750</v>
      </c>
      <c r="B290" s="19"/>
      <c r="C290" s="103" t="s">
        <v>10</v>
      </c>
      <c r="D290" s="103" t="s">
        <v>15</v>
      </c>
      <c r="E290" s="21" t="s">
        <v>318</v>
      </c>
      <c r="F290" s="103"/>
      <c r="G290" s="8">
        <f>G291</f>
        <v>1000</v>
      </c>
      <c r="H290" s="8">
        <f t="shared" ref="H290:I291" si="147">H291</f>
        <v>1000</v>
      </c>
      <c r="I290" s="8">
        <f t="shared" si="147"/>
        <v>1000</v>
      </c>
    </row>
    <row r="291" spans="1:10" x14ac:dyDescent="0.25">
      <c r="A291" s="2" t="s">
        <v>21</v>
      </c>
      <c r="B291" s="19"/>
      <c r="C291" s="103" t="s">
        <v>10</v>
      </c>
      <c r="D291" s="103" t="s">
        <v>15</v>
      </c>
      <c r="E291" s="21" t="s">
        <v>319</v>
      </c>
      <c r="F291" s="103"/>
      <c r="G291" s="8">
        <f>G292</f>
        <v>1000</v>
      </c>
      <c r="H291" s="8">
        <f t="shared" si="147"/>
        <v>1000</v>
      </c>
      <c r="I291" s="8">
        <f t="shared" si="147"/>
        <v>1000</v>
      </c>
    </row>
    <row r="292" spans="1:10" ht="31.5" x14ac:dyDescent="0.25">
      <c r="A292" s="2" t="s">
        <v>25</v>
      </c>
      <c r="B292" s="19"/>
      <c r="C292" s="103" t="s">
        <v>10</v>
      </c>
      <c r="D292" s="103" t="s">
        <v>15</v>
      </c>
      <c r="E292" s="21" t="s">
        <v>319</v>
      </c>
      <c r="F292" s="103" t="s">
        <v>36</v>
      </c>
      <c r="G292" s="8">
        <v>1000</v>
      </c>
      <c r="H292" s="8">
        <v>1000</v>
      </c>
      <c r="I292" s="8">
        <v>1000</v>
      </c>
    </row>
    <row r="293" spans="1:10" ht="31.5" x14ac:dyDescent="0.25">
      <c r="A293" s="102" t="s">
        <v>317</v>
      </c>
      <c r="B293" s="24"/>
      <c r="C293" s="103" t="s">
        <v>10</v>
      </c>
      <c r="D293" s="103" t="s">
        <v>15</v>
      </c>
      <c r="E293" s="21" t="s">
        <v>199</v>
      </c>
      <c r="F293" s="21"/>
      <c r="G293" s="8">
        <f>G294</f>
        <v>8398</v>
      </c>
      <c r="H293" s="8">
        <f t="shared" ref="H293:I293" si="148">H294</f>
        <v>250</v>
      </c>
      <c r="I293" s="8">
        <f t="shared" si="148"/>
        <v>250</v>
      </c>
    </row>
    <row r="294" spans="1:10" x14ac:dyDescent="0.25">
      <c r="A294" s="2" t="s">
        <v>21</v>
      </c>
      <c r="B294" s="24"/>
      <c r="C294" s="103" t="s">
        <v>10</v>
      </c>
      <c r="D294" s="103" t="s">
        <v>15</v>
      </c>
      <c r="E294" s="21" t="s">
        <v>264</v>
      </c>
      <c r="F294" s="103"/>
      <c r="G294" s="8">
        <f>G295</f>
        <v>8398</v>
      </c>
      <c r="H294" s="8">
        <f t="shared" ref="H294:I294" si="149">H295</f>
        <v>250</v>
      </c>
      <c r="I294" s="8">
        <f t="shared" si="149"/>
        <v>250</v>
      </c>
    </row>
    <row r="295" spans="1:10" ht="31.5" x14ac:dyDescent="0.25">
      <c r="A295" s="2" t="s">
        <v>25</v>
      </c>
      <c r="B295" s="24"/>
      <c r="C295" s="103" t="s">
        <v>10</v>
      </c>
      <c r="D295" s="103" t="s">
        <v>15</v>
      </c>
      <c r="E295" s="21" t="s">
        <v>264</v>
      </c>
      <c r="F295" s="103" t="s">
        <v>36</v>
      </c>
      <c r="G295" s="8">
        <v>8398</v>
      </c>
      <c r="H295" s="8">
        <v>250</v>
      </c>
      <c r="I295" s="8">
        <v>250</v>
      </c>
      <c r="J295" s="140"/>
    </row>
    <row r="296" spans="1:10" ht="47.25" x14ac:dyDescent="0.25">
      <c r="A296" s="102" t="s">
        <v>314</v>
      </c>
      <c r="B296" s="19"/>
      <c r="C296" s="103" t="s">
        <v>10</v>
      </c>
      <c r="D296" s="103" t="s">
        <v>15</v>
      </c>
      <c r="E296" s="21" t="s">
        <v>315</v>
      </c>
      <c r="F296" s="21"/>
      <c r="G296" s="8">
        <f>G297+G299</f>
        <v>3174.3</v>
      </c>
      <c r="H296" s="8">
        <f t="shared" ref="H296:I296" si="150">H297+H299</f>
        <v>11322.3</v>
      </c>
      <c r="I296" s="8">
        <f t="shared" si="150"/>
        <v>11322.3</v>
      </c>
    </row>
    <row r="297" spans="1:10" x14ac:dyDescent="0.25">
      <c r="A297" s="2" t="s">
        <v>21</v>
      </c>
      <c r="B297" s="19"/>
      <c r="C297" s="103" t="s">
        <v>10</v>
      </c>
      <c r="D297" s="103" t="s">
        <v>15</v>
      </c>
      <c r="E297" s="21" t="s">
        <v>316</v>
      </c>
      <c r="F297" s="21"/>
      <c r="G297" s="8">
        <f>G298</f>
        <v>3174.3</v>
      </c>
      <c r="H297" s="8">
        <f t="shared" ref="H297:I297" si="151">H298</f>
        <v>11322.3</v>
      </c>
      <c r="I297" s="8">
        <f t="shared" si="151"/>
        <v>11322.3</v>
      </c>
    </row>
    <row r="298" spans="1:10" ht="31.5" x14ac:dyDescent="0.25">
      <c r="A298" s="2" t="s">
        <v>25</v>
      </c>
      <c r="B298" s="19"/>
      <c r="C298" s="103" t="s">
        <v>10</v>
      </c>
      <c r="D298" s="103" t="s">
        <v>15</v>
      </c>
      <c r="E298" s="21" t="s">
        <v>316</v>
      </c>
      <c r="F298" s="103" t="s">
        <v>36</v>
      </c>
      <c r="G298" s="8">
        <v>3174.3</v>
      </c>
      <c r="H298" s="8">
        <v>11322.3</v>
      </c>
      <c r="I298" s="8">
        <v>11322.3</v>
      </c>
    </row>
    <row r="299" spans="1:10" ht="31.5" hidden="1" x14ac:dyDescent="0.25">
      <c r="A299" s="102" t="s">
        <v>129</v>
      </c>
      <c r="B299" s="19"/>
      <c r="C299" s="103" t="s">
        <v>10</v>
      </c>
      <c r="D299" s="108" t="s">
        <v>15</v>
      </c>
      <c r="E299" s="21" t="s">
        <v>320</v>
      </c>
      <c r="F299" s="21"/>
      <c r="G299" s="8">
        <f>SUM(G300)</f>
        <v>0</v>
      </c>
      <c r="H299" s="8">
        <f>SUM(H300)</f>
        <v>0</v>
      </c>
      <c r="I299" s="8">
        <f>SUM(I300)</f>
        <v>0</v>
      </c>
    </row>
    <row r="300" spans="1:10" ht="31.5" hidden="1" x14ac:dyDescent="0.25">
      <c r="A300" s="102" t="s">
        <v>25</v>
      </c>
      <c r="B300" s="19"/>
      <c r="C300" s="103" t="s">
        <v>10</v>
      </c>
      <c r="D300" s="108" t="s">
        <v>15</v>
      </c>
      <c r="E300" s="21" t="s">
        <v>320</v>
      </c>
      <c r="F300" s="21">
        <v>200</v>
      </c>
      <c r="G300" s="8"/>
      <c r="H300" s="8"/>
      <c r="I300" s="8"/>
    </row>
    <row r="301" spans="1:10" ht="31.5" hidden="1" x14ac:dyDescent="0.25">
      <c r="A301" s="102" t="s">
        <v>153</v>
      </c>
      <c r="B301" s="19"/>
      <c r="C301" s="103" t="s">
        <v>10</v>
      </c>
      <c r="D301" s="103" t="s">
        <v>15</v>
      </c>
      <c r="E301" s="48" t="s">
        <v>321</v>
      </c>
      <c r="F301" s="21"/>
      <c r="G301" s="8">
        <f>SUM(G302)</f>
        <v>0</v>
      </c>
      <c r="H301" s="8"/>
      <c r="I301" s="8"/>
    </row>
    <row r="302" spans="1:10" ht="31.5" hidden="1" x14ac:dyDescent="0.25">
      <c r="A302" s="102" t="s">
        <v>25</v>
      </c>
      <c r="B302" s="19"/>
      <c r="C302" s="103" t="s">
        <v>10</v>
      </c>
      <c r="D302" s="103" t="s">
        <v>15</v>
      </c>
      <c r="E302" s="48" t="s">
        <v>321</v>
      </c>
      <c r="F302" s="21">
        <v>200</v>
      </c>
      <c r="G302" s="8"/>
      <c r="H302" s="8"/>
      <c r="I302" s="8"/>
    </row>
    <row r="303" spans="1:10" s="98" customFormat="1" ht="31.5" x14ac:dyDescent="0.25">
      <c r="A303" s="104" t="s">
        <v>200</v>
      </c>
      <c r="B303" s="99"/>
      <c r="C303" s="99" t="s">
        <v>10</v>
      </c>
      <c r="D303" s="99" t="s">
        <v>15</v>
      </c>
      <c r="E303" s="99" t="s">
        <v>168</v>
      </c>
      <c r="F303" s="99"/>
      <c r="G303" s="100">
        <f>G304</f>
        <v>15203.9</v>
      </c>
      <c r="H303" s="100">
        <f t="shared" ref="H303:I303" si="152">H304</f>
        <v>15003.9</v>
      </c>
      <c r="I303" s="100">
        <f t="shared" si="152"/>
        <v>15003.9</v>
      </c>
    </row>
    <row r="304" spans="1:10" x14ac:dyDescent="0.25">
      <c r="A304" s="102" t="s">
        <v>178</v>
      </c>
      <c r="B304" s="4"/>
      <c r="C304" s="4" t="s">
        <v>10</v>
      </c>
      <c r="D304" s="4" t="s">
        <v>15</v>
      </c>
      <c r="E304" s="4" t="s">
        <v>201</v>
      </c>
      <c r="F304" s="4"/>
      <c r="G304" s="6">
        <f>G305</f>
        <v>15203.9</v>
      </c>
      <c r="H304" s="6">
        <f t="shared" ref="H304:I304" si="153">H305</f>
        <v>15003.9</v>
      </c>
      <c r="I304" s="6">
        <f t="shared" si="153"/>
        <v>15003.9</v>
      </c>
    </row>
    <row r="305" spans="1:9" ht="31.5" x14ac:dyDescent="0.25">
      <c r="A305" s="102" t="s">
        <v>312</v>
      </c>
      <c r="B305" s="4"/>
      <c r="C305" s="4" t="s">
        <v>10</v>
      </c>
      <c r="D305" s="4" t="s">
        <v>15</v>
      </c>
      <c r="E305" s="4" t="s">
        <v>203</v>
      </c>
      <c r="F305" s="4"/>
      <c r="G305" s="6">
        <f t="shared" ref="G305:I305" si="154">SUM(G306)</f>
        <v>15203.9</v>
      </c>
      <c r="H305" s="6">
        <f t="shared" si="154"/>
        <v>15003.9</v>
      </c>
      <c r="I305" s="6">
        <f t="shared" si="154"/>
        <v>15003.9</v>
      </c>
    </row>
    <row r="306" spans="1:9" x14ac:dyDescent="0.25">
      <c r="A306" s="102" t="s">
        <v>262</v>
      </c>
      <c r="B306" s="4"/>
      <c r="C306" s="4" t="s">
        <v>10</v>
      </c>
      <c r="D306" s="4" t="s">
        <v>15</v>
      </c>
      <c r="E306" s="4" t="s">
        <v>313</v>
      </c>
      <c r="F306" s="4"/>
      <c r="G306" s="6">
        <f>SUM(G307:G309)</f>
        <v>15203.9</v>
      </c>
      <c r="H306" s="6">
        <f>SUM(H307:H309)</f>
        <v>15003.9</v>
      </c>
      <c r="I306" s="6">
        <f>SUM(I307:I309)</f>
        <v>15003.9</v>
      </c>
    </row>
    <row r="307" spans="1:9" ht="47.25" x14ac:dyDescent="0.25">
      <c r="A307" s="2" t="s">
        <v>24</v>
      </c>
      <c r="B307" s="4"/>
      <c r="C307" s="4" t="s">
        <v>10</v>
      </c>
      <c r="D307" s="4" t="s">
        <v>15</v>
      </c>
      <c r="E307" s="4" t="s">
        <v>313</v>
      </c>
      <c r="F307" s="4" t="s">
        <v>35</v>
      </c>
      <c r="G307" s="6">
        <v>13961.5</v>
      </c>
      <c r="H307" s="6">
        <v>13961.5</v>
      </c>
      <c r="I307" s="6">
        <v>13961.5</v>
      </c>
    </row>
    <row r="308" spans="1:9" ht="31.5" x14ac:dyDescent="0.25">
      <c r="A308" s="2" t="s">
        <v>25</v>
      </c>
      <c r="B308" s="4"/>
      <c r="C308" s="4" t="s">
        <v>10</v>
      </c>
      <c r="D308" s="4" t="s">
        <v>15</v>
      </c>
      <c r="E308" s="4" t="s">
        <v>313</v>
      </c>
      <c r="F308" s="4" t="s">
        <v>36</v>
      </c>
      <c r="G308" s="6">
        <v>1226.9000000000001</v>
      </c>
      <c r="H308" s="6">
        <v>1026.9000000000001</v>
      </c>
      <c r="I308" s="6">
        <v>1026.9000000000001</v>
      </c>
    </row>
    <row r="309" spans="1:9" x14ac:dyDescent="0.25">
      <c r="A309" s="2" t="s">
        <v>13</v>
      </c>
      <c r="B309" s="4"/>
      <c r="C309" s="4" t="s">
        <v>10</v>
      </c>
      <c r="D309" s="4" t="s">
        <v>15</v>
      </c>
      <c r="E309" s="4" t="s">
        <v>313</v>
      </c>
      <c r="F309" s="4" t="s">
        <v>41</v>
      </c>
      <c r="G309" s="6">
        <v>15.5</v>
      </c>
      <c r="H309" s="6">
        <v>15.5</v>
      </c>
      <c r="I309" s="6">
        <v>15.5</v>
      </c>
    </row>
    <row r="310" spans="1:9" s="98" customFormat="1" ht="47.25" x14ac:dyDescent="0.25">
      <c r="A310" s="90" t="s">
        <v>736</v>
      </c>
      <c r="B310" s="112"/>
      <c r="C310" s="95" t="s">
        <v>10</v>
      </c>
      <c r="D310" s="95" t="s">
        <v>15</v>
      </c>
      <c r="E310" s="96" t="s">
        <v>171</v>
      </c>
      <c r="F310" s="95"/>
      <c r="G310" s="97">
        <f>SUM(G313)</f>
        <v>1808.8</v>
      </c>
      <c r="H310" s="97">
        <f t="shared" ref="H310:I310" si="155">SUM(H313)</f>
        <v>1000</v>
      </c>
      <c r="I310" s="97">
        <f t="shared" si="155"/>
        <v>1000</v>
      </c>
    </row>
    <row r="311" spans="1:9" x14ac:dyDescent="0.25">
      <c r="A311" s="102" t="s">
        <v>178</v>
      </c>
      <c r="B311" s="19"/>
      <c r="C311" s="103" t="s">
        <v>10</v>
      </c>
      <c r="D311" s="103" t="s">
        <v>15</v>
      </c>
      <c r="E311" s="21" t="s">
        <v>205</v>
      </c>
      <c r="F311" s="103"/>
      <c r="G311" s="8">
        <f>G312</f>
        <v>1808.8</v>
      </c>
      <c r="H311" s="8">
        <f t="shared" ref="H311:I311" si="156">H312</f>
        <v>1000</v>
      </c>
      <c r="I311" s="8">
        <f t="shared" si="156"/>
        <v>1000</v>
      </c>
    </row>
    <row r="312" spans="1:9" ht="47.25" x14ac:dyDescent="0.25">
      <c r="A312" s="102" t="s">
        <v>306</v>
      </c>
      <c r="B312" s="19"/>
      <c r="C312" s="103" t="s">
        <v>10</v>
      </c>
      <c r="D312" s="103" t="s">
        <v>15</v>
      </c>
      <c r="E312" s="21" t="s">
        <v>202</v>
      </c>
      <c r="F312" s="103"/>
      <c r="G312" s="8">
        <f>G313</f>
        <v>1808.8</v>
      </c>
      <c r="H312" s="8">
        <f t="shared" ref="H312:I312" si="157">H313</f>
        <v>1000</v>
      </c>
      <c r="I312" s="8">
        <f t="shared" si="157"/>
        <v>1000</v>
      </c>
    </row>
    <row r="313" spans="1:9" ht="31.5" x14ac:dyDescent="0.25">
      <c r="A313" s="102" t="s">
        <v>361</v>
      </c>
      <c r="B313" s="19"/>
      <c r="C313" s="103" t="s">
        <v>10</v>
      </c>
      <c r="D313" s="103" t="s">
        <v>15</v>
      </c>
      <c r="E313" s="21" t="s">
        <v>204</v>
      </c>
      <c r="F313" s="103"/>
      <c r="G313" s="8">
        <f t="shared" ref="G313:I313" si="158">SUM(G314)</f>
        <v>1808.8</v>
      </c>
      <c r="H313" s="8">
        <f t="shared" si="158"/>
        <v>1000</v>
      </c>
      <c r="I313" s="8">
        <f t="shared" si="158"/>
        <v>1000</v>
      </c>
    </row>
    <row r="314" spans="1:9" ht="31.5" x14ac:dyDescent="0.25">
      <c r="A314" s="23" t="s">
        <v>96</v>
      </c>
      <c r="B314" s="19"/>
      <c r="C314" s="103" t="s">
        <v>10</v>
      </c>
      <c r="D314" s="103" t="s">
        <v>15</v>
      </c>
      <c r="E314" s="21" t="s">
        <v>204</v>
      </c>
      <c r="F314" s="103" t="s">
        <v>54</v>
      </c>
      <c r="G314" s="8">
        <v>1808.8</v>
      </c>
      <c r="H314" s="8">
        <v>1000</v>
      </c>
      <c r="I314" s="8">
        <v>1000</v>
      </c>
    </row>
    <row r="315" spans="1:9" s="98" customFormat="1" ht="31.5" x14ac:dyDescent="0.25">
      <c r="A315" s="90" t="s">
        <v>748</v>
      </c>
      <c r="B315" s="112"/>
      <c r="C315" s="95" t="s">
        <v>10</v>
      </c>
      <c r="D315" s="95" t="s">
        <v>15</v>
      </c>
      <c r="E315" s="96" t="s">
        <v>166</v>
      </c>
      <c r="F315" s="96"/>
      <c r="G315" s="97">
        <f>G316</f>
        <v>200</v>
      </c>
      <c r="H315" s="97">
        <f t="shared" ref="H315:I315" si="159">H316</f>
        <v>200</v>
      </c>
      <c r="I315" s="97">
        <f t="shared" si="159"/>
        <v>200</v>
      </c>
    </row>
    <row r="316" spans="1:9" x14ac:dyDescent="0.25">
      <c r="A316" s="102" t="s">
        <v>178</v>
      </c>
      <c r="B316" s="19"/>
      <c r="C316" s="103" t="s">
        <v>10</v>
      </c>
      <c r="D316" s="103" t="s">
        <v>15</v>
      </c>
      <c r="E316" s="21" t="s">
        <v>206</v>
      </c>
      <c r="F316" s="21"/>
      <c r="G316" s="8">
        <f>G317</f>
        <v>200</v>
      </c>
      <c r="H316" s="8">
        <f t="shared" ref="H316:I316" si="160">H317</f>
        <v>200</v>
      </c>
      <c r="I316" s="8">
        <f t="shared" si="160"/>
        <v>200</v>
      </c>
    </row>
    <row r="317" spans="1:9" ht="47.25" x14ac:dyDescent="0.25">
      <c r="A317" s="2" t="s">
        <v>301</v>
      </c>
      <c r="B317" s="19"/>
      <c r="C317" s="103" t="s">
        <v>10</v>
      </c>
      <c r="D317" s="103" t="s">
        <v>15</v>
      </c>
      <c r="E317" s="21" t="s">
        <v>207</v>
      </c>
      <c r="F317" s="21"/>
      <c r="G317" s="8">
        <f t="shared" ref="G317:I318" si="161">SUM(G318)</f>
        <v>200</v>
      </c>
      <c r="H317" s="8">
        <f t="shared" si="161"/>
        <v>200</v>
      </c>
      <c r="I317" s="8">
        <f t="shared" si="161"/>
        <v>200</v>
      </c>
    </row>
    <row r="318" spans="1:9" x14ac:dyDescent="0.25">
      <c r="A318" s="2" t="s">
        <v>21</v>
      </c>
      <c r="B318" s="19"/>
      <c r="C318" s="103" t="s">
        <v>10</v>
      </c>
      <c r="D318" s="103" t="s">
        <v>15</v>
      </c>
      <c r="E318" s="21" t="s">
        <v>302</v>
      </c>
      <c r="F318" s="21"/>
      <c r="G318" s="8">
        <f t="shared" si="161"/>
        <v>200</v>
      </c>
      <c r="H318" s="8">
        <f t="shared" si="161"/>
        <v>200</v>
      </c>
      <c r="I318" s="8">
        <f t="shared" si="161"/>
        <v>200</v>
      </c>
    </row>
    <row r="319" spans="1:9" ht="31.5" x14ac:dyDescent="0.25">
      <c r="A319" s="23" t="s">
        <v>25</v>
      </c>
      <c r="B319" s="19"/>
      <c r="C319" s="103" t="s">
        <v>10</v>
      </c>
      <c r="D319" s="103" t="s">
        <v>15</v>
      </c>
      <c r="E319" s="21" t="s">
        <v>302</v>
      </c>
      <c r="F319" s="21">
        <v>200</v>
      </c>
      <c r="G319" s="8">
        <v>200</v>
      </c>
      <c r="H319" s="8">
        <v>200</v>
      </c>
      <c r="I319" s="8">
        <v>200</v>
      </c>
    </row>
    <row r="320" spans="1:9" s="98" customFormat="1" ht="31.5" x14ac:dyDescent="0.25">
      <c r="A320" s="90" t="s">
        <v>120</v>
      </c>
      <c r="B320" s="112"/>
      <c r="C320" s="95" t="s">
        <v>10</v>
      </c>
      <c r="D320" s="95" t="s">
        <v>15</v>
      </c>
      <c r="E320" s="95" t="s">
        <v>167</v>
      </c>
      <c r="F320" s="96"/>
      <c r="G320" s="97">
        <f>G321</f>
        <v>5950</v>
      </c>
      <c r="H320" s="97">
        <f t="shared" ref="H320:I320" si="162">H321</f>
        <v>5750</v>
      </c>
      <c r="I320" s="97">
        <f t="shared" si="162"/>
        <v>5750</v>
      </c>
    </row>
    <row r="321" spans="1:9" x14ac:dyDescent="0.25">
      <c r="A321" s="102" t="s">
        <v>178</v>
      </c>
      <c r="B321" s="19"/>
      <c r="C321" s="103" t="s">
        <v>10</v>
      </c>
      <c r="D321" s="103" t="s">
        <v>15</v>
      </c>
      <c r="E321" s="103" t="s">
        <v>208</v>
      </c>
      <c r="F321" s="21"/>
      <c r="G321" s="8">
        <f>G322+G325</f>
        <v>5950</v>
      </c>
      <c r="H321" s="8">
        <f t="shared" ref="H321:I321" si="163">H322+H325</f>
        <v>5750</v>
      </c>
      <c r="I321" s="8">
        <f t="shared" si="163"/>
        <v>5750</v>
      </c>
    </row>
    <row r="322" spans="1:9" ht="47.25" x14ac:dyDescent="0.25">
      <c r="A322" s="102" t="s">
        <v>241</v>
      </c>
      <c r="B322" s="19"/>
      <c r="C322" s="103" t="s">
        <v>10</v>
      </c>
      <c r="D322" s="103" t="s">
        <v>15</v>
      </c>
      <c r="E322" s="103" t="s">
        <v>209</v>
      </c>
      <c r="F322" s="21"/>
      <c r="G322" s="8">
        <f>SUM(G323)</f>
        <v>5000</v>
      </c>
      <c r="H322" s="8">
        <f t="shared" ref="H322:I322" si="164">SUM(H323)</f>
        <v>5000</v>
      </c>
      <c r="I322" s="8">
        <f t="shared" si="164"/>
        <v>5000</v>
      </c>
    </row>
    <row r="323" spans="1:9" ht="31.5" x14ac:dyDescent="0.25">
      <c r="A323" s="102" t="s">
        <v>137</v>
      </c>
      <c r="B323" s="19"/>
      <c r="C323" s="103" t="s">
        <v>10</v>
      </c>
      <c r="D323" s="103" t="s">
        <v>15</v>
      </c>
      <c r="E323" s="103" t="s">
        <v>210</v>
      </c>
      <c r="F323" s="103"/>
      <c r="G323" s="8">
        <f>SUM(G324)</f>
        <v>5000</v>
      </c>
      <c r="H323" s="8">
        <f>SUM(H324)</f>
        <v>5000</v>
      </c>
      <c r="I323" s="8">
        <f>SUM(I324)</f>
        <v>5000</v>
      </c>
    </row>
    <row r="324" spans="1:9" ht="31.5" x14ac:dyDescent="0.25">
      <c r="A324" s="102" t="s">
        <v>96</v>
      </c>
      <c r="B324" s="19"/>
      <c r="C324" s="103" t="s">
        <v>10</v>
      </c>
      <c r="D324" s="103" t="s">
        <v>15</v>
      </c>
      <c r="E324" s="103" t="s">
        <v>210</v>
      </c>
      <c r="F324" s="103" t="s">
        <v>54</v>
      </c>
      <c r="G324" s="8">
        <v>5000</v>
      </c>
      <c r="H324" s="8">
        <v>5000</v>
      </c>
      <c r="I324" s="8">
        <v>5000</v>
      </c>
    </row>
    <row r="325" spans="1:9" ht="31.5" x14ac:dyDescent="0.25">
      <c r="A325" s="102" t="s">
        <v>242</v>
      </c>
      <c r="B325" s="19"/>
      <c r="C325" s="103" t="s">
        <v>10</v>
      </c>
      <c r="D325" s="103" t="s">
        <v>15</v>
      </c>
      <c r="E325" s="103" t="s">
        <v>211</v>
      </c>
      <c r="F325" s="103"/>
      <c r="G325" s="8">
        <f>G327</f>
        <v>950</v>
      </c>
      <c r="H325" s="8">
        <f>H327</f>
        <v>750</v>
      </c>
      <c r="I325" s="8">
        <f>I327</f>
        <v>750</v>
      </c>
    </row>
    <row r="326" spans="1:9" ht="31.5" x14ac:dyDescent="0.25">
      <c r="A326" s="102" t="s">
        <v>137</v>
      </c>
      <c r="B326" s="19"/>
      <c r="C326" s="103" t="s">
        <v>10</v>
      </c>
      <c r="D326" s="103" t="s">
        <v>15</v>
      </c>
      <c r="E326" s="103" t="s">
        <v>212</v>
      </c>
      <c r="F326" s="103"/>
      <c r="G326" s="8">
        <f>SUM(G327)</f>
        <v>950</v>
      </c>
      <c r="H326" s="8">
        <f t="shared" ref="H326:I326" si="165">SUM(H327)</f>
        <v>750</v>
      </c>
      <c r="I326" s="8">
        <f t="shared" si="165"/>
        <v>750</v>
      </c>
    </row>
    <row r="327" spans="1:9" ht="31.5" x14ac:dyDescent="0.25">
      <c r="A327" s="102" t="s">
        <v>96</v>
      </c>
      <c r="B327" s="19"/>
      <c r="C327" s="103" t="s">
        <v>10</v>
      </c>
      <c r="D327" s="103" t="s">
        <v>15</v>
      </c>
      <c r="E327" s="103" t="s">
        <v>212</v>
      </c>
      <c r="F327" s="103" t="s">
        <v>54</v>
      </c>
      <c r="G327" s="8">
        <v>950</v>
      </c>
      <c r="H327" s="8">
        <v>750</v>
      </c>
      <c r="I327" s="8">
        <v>750</v>
      </c>
    </row>
    <row r="328" spans="1:9" x14ac:dyDescent="0.25">
      <c r="A328" s="102" t="s">
        <v>98</v>
      </c>
      <c r="B328" s="19"/>
      <c r="C328" s="103" t="s">
        <v>66</v>
      </c>
      <c r="D328" s="103"/>
      <c r="E328" s="21"/>
      <c r="F328" s="103"/>
      <c r="G328" s="8">
        <f>SUM(G329+G339+G386+G508)</f>
        <v>1011672.1000000001</v>
      </c>
      <c r="H328" s="8">
        <f>SUM(H329+H339+H386+H508)</f>
        <v>643071.70000000007</v>
      </c>
      <c r="I328" s="8">
        <f>SUM(I329+I339+I386+I508)</f>
        <v>693477.7</v>
      </c>
    </row>
    <row r="329" spans="1:9" x14ac:dyDescent="0.25">
      <c r="A329" s="102" t="s">
        <v>71</v>
      </c>
      <c r="B329" s="19"/>
      <c r="C329" s="103" t="s">
        <v>66</v>
      </c>
      <c r="D329" s="103" t="s">
        <v>20</v>
      </c>
      <c r="E329" s="21"/>
      <c r="F329" s="103"/>
      <c r="G329" s="8">
        <f>SUM(G330)</f>
        <v>0</v>
      </c>
      <c r="H329" s="8">
        <f>SUM(H330)</f>
        <v>0</v>
      </c>
      <c r="I329" s="8">
        <f>SUM(I330)</f>
        <v>87018.1</v>
      </c>
    </row>
    <row r="330" spans="1:9" s="98" customFormat="1" ht="31.5" x14ac:dyDescent="0.25">
      <c r="A330" s="90" t="s">
        <v>747</v>
      </c>
      <c r="B330" s="112"/>
      <c r="C330" s="95" t="s">
        <v>66</v>
      </c>
      <c r="D330" s="95" t="s">
        <v>20</v>
      </c>
      <c r="E330" s="96" t="s">
        <v>172</v>
      </c>
      <c r="F330" s="95"/>
      <c r="G330" s="97">
        <f>G331+G335</f>
        <v>0</v>
      </c>
      <c r="H330" s="97">
        <f>H331+H335</f>
        <v>0</v>
      </c>
      <c r="I330" s="97">
        <f>I331+I335</f>
        <v>87018.1</v>
      </c>
    </row>
    <row r="331" spans="1:9" x14ac:dyDescent="0.25">
      <c r="A331" s="102" t="s">
        <v>217</v>
      </c>
      <c r="B331" s="19"/>
      <c r="C331" s="103" t="s">
        <v>99</v>
      </c>
      <c r="D331" s="103" t="s">
        <v>20</v>
      </c>
      <c r="E331" s="21" t="s">
        <v>307</v>
      </c>
      <c r="F331" s="103"/>
      <c r="G331" s="8">
        <f>G332</f>
        <v>0</v>
      </c>
      <c r="H331" s="8">
        <f t="shared" ref="H331:I332" si="166">H332</f>
        <v>0</v>
      </c>
      <c r="I331" s="8">
        <f t="shared" si="166"/>
        <v>87018.1</v>
      </c>
    </row>
    <row r="332" spans="1:9" ht="31.5" x14ac:dyDescent="0.25">
      <c r="A332" s="102" t="s">
        <v>624</v>
      </c>
      <c r="B332" s="19"/>
      <c r="C332" s="103" t="s">
        <v>99</v>
      </c>
      <c r="D332" s="103" t="s">
        <v>20</v>
      </c>
      <c r="E332" s="21" t="s">
        <v>350</v>
      </c>
      <c r="F332" s="103"/>
      <c r="G332" s="8">
        <f>G333</f>
        <v>0</v>
      </c>
      <c r="H332" s="8">
        <f t="shared" si="166"/>
        <v>0</v>
      </c>
      <c r="I332" s="8">
        <f t="shared" si="166"/>
        <v>87018.1</v>
      </c>
    </row>
    <row r="333" spans="1:9" ht="47.25" x14ac:dyDescent="0.25">
      <c r="A333" s="102" t="s">
        <v>351</v>
      </c>
      <c r="B333" s="19"/>
      <c r="C333" s="103" t="s">
        <v>99</v>
      </c>
      <c r="D333" s="103" t="s">
        <v>20</v>
      </c>
      <c r="E333" s="21" t="s">
        <v>625</v>
      </c>
      <c r="F333" s="103"/>
      <c r="G333" s="8">
        <f>G334</f>
        <v>0</v>
      </c>
      <c r="H333" s="8">
        <f t="shared" ref="H333:I333" si="167">H334</f>
        <v>0</v>
      </c>
      <c r="I333" s="8">
        <f t="shared" si="167"/>
        <v>87018.1</v>
      </c>
    </row>
    <row r="334" spans="1:9" ht="31.5" x14ac:dyDescent="0.25">
      <c r="A334" s="2" t="s">
        <v>106</v>
      </c>
      <c r="B334" s="19"/>
      <c r="C334" s="103" t="s">
        <v>99</v>
      </c>
      <c r="D334" s="103" t="s">
        <v>20</v>
      </c>
      <c r="E334" s="21" t="s">
        <v>625</v>
      </c>
      <c r="F334" s="103" t="s">
        <v>101</v>
      </c>
      <c r="G334" s="8">
        <v>0</v>
      </c>
      <c r="H334" s="8">
        <v>0</v>
      </c>
      <c r="I334" s="8">
        <v>87018.1</v>
      </c>
    </row>
    <row r="335" spans="1:9" hidden="1" x14ac:dyDescent="0.25">
      <c r="A335" s="102" t="s">
        <v>174</v>
      </c>
      <c r="B335" s="19"/>
      <c r="C335" s="103" t="s">
        <v>66</v>
      </c>
      <c r="D335" s="103" t="s">
        <v>20</v>
      </c>
      <c r="E335" s="21" t="s">
        <v>175</v>
      </c>
      <c r="F335" s="103"/>
      <c r="G335" s="8">
        <f>G336</f>
        <v>0</v>
      </c>
      <c r="H335" s="8">
        <f t="shared" ref="H335:I336" si="168">H336</f>
        <v>0</v>
      </c>
      <c r="I335" s="8">
        <f t="shared" si="168"/>
        <v>0</v>
      </c>
    </row>
    <row r="336" spans="1:9" ht="31.5" hidden="1" x14ac:dyDescent="0.25">
      <c r="A336" s="102" t="s">
        <v>173</v>
      </c>
      <c r="B336" s="19"/>
      <c r="C336" s="103" t="s">
        <v>99</v>
      </c>
      <c r="D336" s="103" t="s">
        <v>20</v>
      </c>
      <c r="E336" s="21" t="s">
        <v>176</v>
      </c>
      <c r="F336" s="103"/>
      <c r="G336" s="8">
        <f>G337</f>
        <v>0</v>
      </c>
      <c r="H336" s="8">
        <f t="shared" si="168"/>
        <v>0</v>
      </c>
      <c r="I336" s="8">
        <f t="shared" si="168"/>
        <v>0</v>
      </c>
    </row>
    <row r="337" spans="1:9" hidden="1" x14ac:dyDescent="0.25">
      <c r="A337" s="2" t="s">
        <v>21</v>
      </c>
      <c r="B337" s="19"/>
      <c r="C337" s="103" t="s">
        <v>99</v>
      </c>
      <c r="D337" s="103" t="s">
        <v>20</v>
      </c>
      <c r="E337" s="21" t="s">
        <v>271</v>
      </c>
      <c r="F337" s="103"/>
      <c r="G337" s="8">
        <f>SUM(G338)</f>
        <v>0</v>
      </c>
      <c r="H337" s="8">
        <f t="shared" ref="H337:I337" si="169">SUM(H338)</f>
        <v>0</v>
      </c>
      <c r="I337" s="8">
        <f t="shared" si="169"/>
        <v>0</v>
      </c>
    </row>
    <row r="338" spans="1:9" hidden="1" x14ac:dyDescent="0.25">
      <c r="A338" s="2" t="s">
        <v>13</v>
      </c>
      <c r="B338" s="19"/>
      <c r="C338" s="103" t="s">
        <v>99</v>
      </c>
      <c r="D338" s="103" t="s">
        <v>20</v>
      </c>
      <c r="E338" s="21" t="s">
        <v>271</v>
      </c>
      <c r="F338" s="103" t="s">
        <v>41</v>
      </c>
      <c r="G338" s="8"/>
      <c r="H338" s="8"/>
      <c r="I338" s="8"/>
    </row>
    <row r="339" spans="1:9" x14ac:dyDescent="0.25">
      <c r="A339" s="2" t="s">
        <v>72</v>
      </c>
      <c r="B339" s="4"/>
      <c r="C339" s="4" t="s">
        <v>66</v>
      </c>
      <c r="D339" s="4" t="s">
        <v>23</v>
      </c>
      <c r="E339" s="4"/>
      <c r="F339" s="4"/>
      <c r="G339" s="6">
        <f>G340+G347+G362+G367</f>
        <v>292810.7</v>
      </c>
      <c r="H339" s="6">
        <f t="shared" ref="H339:I339" si="170">H340+H347+H362+H367</f>
        <v>92890.8</v>
      </c>
      <c r="I339" s="6">
        <f t="shared" si="170"/>
        <v>103925.6</v>
      </c>
    </row>
    <row r="340" spans="1:9" s="98" customFormat="1" ht="31.5" x14ac:dyDescent="0.25">
      <c r="A340" s="90" t="s">
        <v>752</v>
      </c>
      <c r="B340" s="99"/>
      <c r="C340" s="99" t="s">
        <v>66</v>
      </c>
      <c r="D340" s="99" t="s">
        <v>23</v>
      </c>
      <c r="E340" s="99" t="s">
        <v>162</v>
      </c>
      <c r="F340" s="99"/>
      <c r="G340" s="100">
        <f>G341</f>
        <v>7438.8</v>
      </c>
      <c r="H340" s="100">
        <f t="shared" ref="H340:I340" si="171">H341</f>
        <v>1300</v>
      </c>
      <c r="I340" s="100">
        <f t="shared" si="171"/>
        <v>1300</v>
      </c>
    </row>
    <row r="341" spans="1:9" x14ac:dyDescent="0.25">
      <c r="A341" s="102" t="s">
        <v>174</v>
      </c>
      <c r="B341" s="4"/>
      <c r="C341" s="4" t="s">
        <v>66</v>
      </c>
      <c r="D341" s="4" t="s">
        <v>23</v>
      </c>
      <c r="E341" s="4" t="s">
        <v>195</v>
      </c>
      <c r="F341" s="4"/>
      <c r="G341" s="6">
        <f>G342</f>
        <v>7438.8</v>
      </c>
      <c r="H341" s="6">
        <f t="shared" ref="H341:I341" si="172">H342</f>
        <v>1300</v>
      </c>
      <c r="I341" s="6">
        <f t="shared" si="172"/>
        <v>1300</v>
      </c>
    </row>
    <row r="342" spans="1:9" ht="47.25" x14ac:dyDescent="0.25">
      <c r="A342" s="102" t="s">
        <v>256</v>
      </c>
      <c r="B342" s="4"/>
      <c r="C342" s="4" t="s">
        <v>66</v>
      </c>
      <c r="D342" s="4" t="s">
        <v>23</v>
      </c>
      <c r="E342" s="4" t="s">
        <v>213</v>
      </c>
      <c r="F342" s="4"/>
      <c r="G342" s="6">
        <f>SUM(G343)+G345</f>
        <v>7438.8</v>
      </c>
      <c r="H342" s="6">
        <f t="shared" ref="H342:I342" si="173">SUM(H343)+H345</f>
        <v>1300</v>
      </c>
      <c r="I342" s="6">
        <f t="shared" si="173"/>
        <v>1300</v>
      </c>
    </row>
    <row r="343" spans="1:9" x14ac:dyDescent="0.25">
      <c r="A343" s="102" t="s">
        <v>257</v>
      </c>
      <c r="B343" s="4"/>
      <c r="C343" s="4" t="s">
        <v>66</v>
      </c>
      <c r="D343" s="4" t="s">
        <v>23</v>
      </c>
      <c r="E343" s="4" t="s">
        <v>214</v>
      </c>
      <c r="F343" s="4"/>
      <c r="G343" s="6">
        <f>SUM(G344:G344)</f>
        <v>3785.8</v>
      </c>
      <c r="H343" s="6">
        <f>SUM(H344:H344)</f>
        <v>1300</v>
      </c>
      <c r="I343" s="6">
        <f>SUM(I344:I344)</f>
        <v>1300</v>
      </c>
    </row>
    <row r="344" spans="1:9" ht="31.5" x14ac:dyDescent="0.25">
      <c r="A344" s="2" t="s">
        <v>25</v>
      </c>
      <c r="B344" s="4"/>
      <c r="C344" s="4" t="s">
        <v>66</v>
      </c>
      <c r="D344" s="4" t="s">
        <v>23</v>
      </c>
      <c r="E344" s="4" t="s">
        <v>214</v>
      </c>
      <c r="F344" s="4" t="s">
        <v>36</v>
      </c>
      <c r="G344" s="6">
        <v>3785.8</v>
      </c>
      <c r="H344" s="6">
        <v>1300</v>
      </c>
      <c r="I344" s="6">
        <v>1300</v>
      </c>
    </row>
    <row r="345" spans="1:9" x14ac:dyDescent="0.25">
      <c r="A345" s="186" t="s">
        <v>258</v>
      </c>
      <c r="B345" s="4"/>
      <c r="C345" s="4" t="s">
        <v>66</v>
      </c>
      <c r="D345" s="4" t="s">
        <v>23</v>
      </c>
      <c r="E345" s="4" t="s">
        <v>259</v>
      </c>
      <c r="F345" s="4"/>
      <c r="G345" s="6">
        <f>G346</f>
        <v>3653</v>
      </c>
      <c r="H345" s="6"/>
      <c r="I345" s="6"/>
    </row>
    <row r="346" spans="1:9" ht="31.5" x14ac:dyDescent="0.25">
      <c r="A346" s="2" t="s">
        <v>25</v>
      </c>
      <c r="B346" s="4"/>
      <c r="C346" s="4" t="s">
        <v>66</v>
      </c>
      <c r="D346" s="4" t="s">
        <v>23</v>
      </c>
      <c r="E346" s="4" t="s">
        <v>259</v>
      </c>
      <c r="F346" s="4" t="s">
        <v>36</v>
      </c>
      <c r="G346" s="6">
        <f>3740-87</f>
        <v>3653</v>
      </c>
      <c r="H346" s="6"/>
      <c r="I346" s="6"/>
    </row>
    <row r="347" spans="1:9" s="98" customFormat="1" ht="31.5" x14ac:dyDescent="0.25">
      <c r="A347" s="90" t="s">
        <v>273</v>
      </c>
      <c r="B347" s="99"/>
      <c r="C347" s="99" t="s">
        <v>66</v>
      </c>
      <c r="D347" s="99" t="s">
        <v>23</v>
      </c>
      <c r="E347" s="99" t="s">
        <v>168</v>
      </c>
      <c r="F347" s="99"/>
      <c r="G347" s="100">
        <f>G355+G348</f>
        <v>186310.40000000002</v>
      </c>
      <c r="H347" s="100">
        <f>H355+H348</f>
        <v>27127.8</v>
      </c>
      <c r="I347" s="100">
        <f>I355+I348</f>
        <v>553.1</v>
      </c>
    </row>
    <row r="348" spans="1:9" s="98" customFormat="1" x14ac:dyDescent="0.25">
      <c r="A348" s="76" t="s">
        <v>217</v>
      </c>
      <c r="B348" s="19"/>
      <c r="C348" s="4" t="s">
        <v>66</v>
      </c>
      <c r="D348" s="4" t="s">
        <v>23</v>
      </c>
      <c r="E348" s="21" t="s">
        <v>684</v>
      </c>
      <c r="F348" s="4"/>
      <c r="G348" s="6">
        <f>G349+G352</f>
        <v>180161.7</v>
      </c>
      <c r="H348" s="6">
        <f t="shared" ref="H348:I348" si="174">H349+H352</f>
        <v>553.1</v>
      </c>
      <c r="I348" s="6">
        <f t="shared" si="174"/>
        <v>553.1</v>
      </c>
    </row>
    <row r="349" spans="1:9" s="98" customFormat="1" ht="54" customHeight="1" x14ac:dyDescent="0.25">
      <c r="A349" s="141" t="s">
        <v>764</v>
      </c>
      <c r="B349" s="4"/>
      <c r="C349" s="4" t="s">
        <v>66</v>
      </c>
      <c r="D349" s="4" t="s">
        <v>23</v>
      </c>
      <c r="E349" s="21" t="s">
        <v>765</v>
      </c>
      <c r="F349" s="4"/>
      <c r="G349" s="6">
        <f>G350</f>
        <v>180161.7</v>
      </c>
      <c r="H349" s="6"/>
      <c r="I349" s="6"/>
    </row>
    <row r="350" spans="1:9" s="98" customFormat="1" ht="56.25" customHeight="1" x14ac:dyDescent="0.25">
      <c r="A350" s="142" t="s">
        <v>766</v>
      </c>
      <c r="B350" s="4"/>
      <c r="C350" s="4" t="s">
        <v>66</v>
      </c>
      <c r="D350" s="4" t="s">
        <v>23</v>
      </c>
      <c r="E350" s="21" t="s">
        <v>767</v>
      </c>
      <c r="F350" s="4"/>
      <c r="G350" s="6">
        <f>G351</f>
        <v>180161.7</v>
      </c>
      <c r="H350" s="6"/>
      <c r="I350" s="6"/>
    </row>
    <row r="351" spans="1:9" s="98" customFormat="1" ht="23.25" customHeight="1" x14ac:dyDescent="0.25">
      <c r="A351" s="22" t="s">
        <v>106</v>
      </c>
      <c r="B351" s="4"/>
      <c r="C351" s="4" t="s">
        <v>66</v>
      </c>
      <c r="D351" s="4" t="s">
        <v>23</v>
      </c>
      <c r="E351" s="21" t="s">
        <v>767</v>
      </c>
      <c r="F351" s="4" t="s">
        <v>101</v>
      </c>
      <c r="G351" s="6">
        <f>179981.5+180.2</f>
        <v>180161.7</v>
      </c>
      <c r="H351" s="6"/>
      <c r="I351" s="6"/>
    </row>
    <row r="352" spans="1:9" s="98" customFormat="1" ht="31.5" x14ac:dyDescent="0.25">
      <c r="A352" s="2" t="s">
        <v>723</v>
      </c>
      <c r="B352" s="4"/>
      <c r="C352" s="4" t="s">
        <v>66</v>
      </c>
      <c r="D352" s="4" t="s">
        <v>23</v>
      </c>
      <c r="E352" s="4" t="s">
        <v>718</v>
      </c>
      <c r="F352" s="4"/>
      <c r="G352" s="6">
        <f>G353</f>
        <v>0</v>
      </c>
      <c r="H352" s="6">
        <f t="shared" ref="H352:I353" si="175">H353</f>
        <v>553.1</v>
      </c>
      <c r="I352" s="6">
        <f t="shared" si="175"/>
        <v>553.1</v>
      </c>
    </row>
    <row r="353" spans="1:9" s="98" customFormat="1" ht="63" x14ac:dyDescent="0.25">
      <c r="A353" s="2" t="s">
        <v>720</v>
      </c>
      <c r="B353" s="4"/>
      <c r="C353" s="4" t="s">
        <v>66</v>
      </c>
      <c r="D353" s="4" t="s">
        <v>23</v>
      </c>
      <c r="E353" s="4" t="s">
        <v>719</v>
      </c>
      <c r="F353" s="4"/>
      <c r="G353" s="6">
        <f>G354</f>
        <v>0</v>
      </c>
      <c r="H353" s="6">
        <f t="shared" si="175"/>
        <v>553.1</v>
      </c>
      <c r="I353" s="6">
        <f t="shared" si="175"/>
        <v>553.1</v>
      </c>
    </row>
    <row r="354" spans="1:9" s="98" customFormat="1" ht="18.75" customHeight="1" x14ac:dyDescent="0.25">
      <c r="A354" s="2" t="s">
        <v>106</v>
      </c>
      <c r="B354" s="4"/>
      <c r="C354" s="4" t="s">
        <v>66</v>
      </c>
      <c r="D354" s="4" t="s">
        <v>23</v>
      </c>
      <c r="E354" s="4" t="s">
        <v>719</v>
      </c>
      <c r="F354" s="4" t="s">
        <v>101</v>
      </c>
      <c r="G354" s="6"/>
      <c r="H354" s="6">
        <v>553.1</v>
      </c>
      <c r="I354" s="6">
        <v>553.1</v>
      </c>
    </row>
    <row r="355" spans="1:9" x14ac:dyDescent="0.25">
      <c r="A355" s="23" t="s">
        <v>333</v>
      </c>
      <c r="B355" s="4"/>
      <c r="C355" s="4" t="s">
        <v>66</v>
      </c>
      <c r="D355" s="4" t="s">
        <v>23</v>
      </c>
      <c r="E355" s="5" t="s">
        <v>334</v>
      </c>
      <c r="F355" s="4"/>
      <c r="G355" s="6">
        <f>G356+G359</f>
        <v>6148.7</v>
      </c>
      <c r="H355" s="6">
        <f>H356+H359</f>
        <v>26574.7</v>
      </c>
      <c r="I355" s="6">
        <f>I356+I359</f>
        <v>0</v>
      </c>
    </row>
    <row r="356" spans="1:9" ht="31.5" x14ac:dyDescent="0.25">
      <c r="A356" s="52" t="s">
        <v>726</v>
      </c>
      <c r="B356" s="4"/>
      <c r="C356" s="4" t="s">
        <v>66</v>
      </c>
      <c r="D356" s="4" t="s">
        <v>23</v>
      </c>
      <c r="E356" s="21" t="s">
        <v>339</v>
      </c>
      <c r="F356" s="4"/>
      <c r="G356" s="6">
        <f>G357</f>
        <v>386.7</v>
      </c>
      <c r="H356" s="6">
        <f t="shared" ref="H356:I356" si="176">H357</f>
        <v>26574.7</v>
      </c>
      <c r="I356" s="6">
        <f t="shared" si="176"/>
        <v>0</v>
      </c>
    </row>
    <row r="357" spans="1:9" ht="31.5" x14ac:dyDescent="0.25">
      <c r="A357" s="52" t="s">
        <v>337</v>
      </c>
      <c r="B357" s="4"/>
      <c r="C357" s="4" t="s">
        <v>66</v>
      </c>
      <c r="D357" s="4" t="s">
        <v>23</v>
      </c>
      <c r="E357" s="21" t="s">
        <v>340</v>
      </c>
      <c r="F357" s="4"/>
      <c r="G357" s="6">
        <f>G358</f>
        <v>386.7</v>
      </c>
      <c r="H357" s="6">
        <f t="shared" ref="H357:I357" si="177">H358</f>
        <v>26574.7</v>
      </c>
      <c r="I357" s="6">
        <f t="shared" si="177"/>
        <v>0</v>
      </c>
    </row>
    <row r="358" spans="1:9" ht="24" customHeight="1" x14ac:dyDescent="0.25">
      <c r="A358" s="22" t="s">
        <v>106</v>
      </c>
      <c r="B358" s="4"/>
      <c r="C358" s="4" t="s">
        <v>66</v>
      </c>
      <c r="D358" s="4" t="s">
        <v>23</v>
      </c>
      <c r="E358" s="21" t="s">
        <v>340</v>
      </c>
      <c r="F358" s="4" t="s">
        <v>101</v>
      </c>
      <c r="G358" s="6">
        <v>386.7</v>
      </c>
      <c r="H358" s="6">
        <v>26574.7</v>
      </c>
      <c r="I358" s="6"/>
    </row>
    <row r="359" spans="1:9" x14ac:dyDescent="0.25">
      <c r="A359" s="52" t="s">
        <v>343</v>
      </c>
      <c r="B359" s="49"/>
      <c r="C359" s="4" t="s">
        <v>66</v>
      </c>
      <c r="D359" s="4" t="s">
        <v>23</v>
      </c>
      <c r="E359" s="21" t="s">
        <v>344</v>
      </c>
      <c r="F359" s="49"/>
      <c r="G359" s="6">
        <f>G360</f>
        <v>5762</v>
      </c>
      <c r="H359" s="6">
        <f t="shared" ref="H359:I360" si="178">H360</f>
        <v>0</v>
      </c>
      <c r="I359" s="6">
        <f t="shared" si="178"/>
        <v>0</v>
      </c>
    </row>
    <row r="360" spans="1:9" ht="31.5" x14ac:dyDescent="0.25">
      <c r="A360" s="52" t="s">
        <v>337</v>
      </c>
      <c r="B360" s="49"/>
      <c r="C360" s="4" t="s">
        <v>66</v>
      </c>
      <c r="D360" s="4" t="s">
        <v>23</v>
      </c>
      <c r="E360" s="21" t="s">
        <v>345</v>
      </c>
      <c r="F360" s="49"/>
      <c r="G360" s="6">
        <f>G361</f>
        <v>5762</v>
      </c>
      <c r="H360" s="6">
        <f t="shared" si="178"/>
        <v>0</v>
      </c>
      <c r="I360" s="6">
        <f t="shared" si="178"/>
        <v>0</v>
      </c>
    </row>
    <row r="361" spans="1:9" ht="31.5" x14ac:dyDescent="0.25">
      <c r="A361" s="22" t="s">
        <v>106</v>
      </c>
      <c r="B361" s="49"/>
      <c r="C361" s="4" t="s">
        <v>66</v>
      </c>
      <c r="D361" s="4" t="s">
        <v>23</v>
      </c>
      <c r="E361" s="21" t="s">
        <v>345</v>
      </c>
      <c r="F361" s="4" t="s">
        <v>101</v>
      </c>
      <c r="G361" s="6">
        <v>5762</v>
      </c>
      <c r="H361" s="6"/>
      <c r="I361" s="6"/>
    </row>
    <row r="362" spans="1:9" s="98" customFormat="1" ht="31.5" x14ac:dyDescent="0.25">
      <c r="A362" s="104" t="s">
        <v>286</v>
      </c>
      <c r="B362" s="99"/>
      <c r="C362" s="99" t="s">
        <v>66</v>
      </c>
      <c r="D362" s="99" t="s">
        <v>23</v>
      </c>
      <c r="E362" s="99" t="s">
        <v>219</v>
      </c>
      <c r="F362" s="99"/>
      <c r="G362" s="100">
        <f>G363</f>
        <v>1900</v>
      </c>
      <c r="H362" s="100">
        <f t="shared" ref="H362:I362" si="179">H363</f>
        <v>1900</v>
      </c>
      <c r="I362" s="100">
        <f t="shared" si="179"/>
        <v>1900</v>
      </c>
    </row>
    <row r="363" spans="1:9" x14ac:dyDescent="0.25">
      <c r="A363" s="102" t="s">
        <v>178</v>
      </c>
      <c r="B363" s="4"/>
      <c r="C363" s="4" t="s">
        <v>66</v>
      </c>
      <c r="D363" s="4" t="s">
        <v>23</v>
      </c>
      <c r="E363" s="4" t="s">
        <v>221</v>
      </c>
      <c r="F363" s="4"/>
      <c r="G363" s="6">
        <f>G364</f>
        <v>1900</v>
      </c>
      <c r="H363" s="6">
        <f t="shared" ref="H363:I363" si="180">H364</f>
        <v>1900</v>
      </c>
      <c r="I363" s="6">
        <f t="shared" si="180"/>
        <v>1900</v>
      </c>
    </row>
    <row r="364" spans="1:9" ht="31.5" x14ac:dyDescent="0.25">
      <c r="A364" s="102" t="s">
        <v>260</v>
      </c>
      <c r="B364" s="4"/>
      <c r="C364" s="4" t="s">
        <v>66</v>
      </c>
      <c r="D364" s="4" t="s">
        <v>23</v>
      </c>
      <c r="E364" s="4" t="s">
        <v>220</v>
      </c>
      <c r="F364" s="4"/>
      <c r="G364" s="6">
        <f>G365</f>
        <v>1900</v>
      </c>
      <c r="H364" s="6">
        <f t="shared" ref="H364:I364" si="181">H365</f>
        <v>1900</v>
      </c>
      <c r="I364" s="6">
        <f t="shared" si="181"/>
        <v>1900</v>
      </c>
    </row>
    <row r="365" spans="1:9" x14ac:dyDescent="0.25">
      <c r="A365" s="102" t="s">
        <v>563</v>
      </c>
      <c r="B365" s="4"/>
      <c r="C365" s="4" t="s">
        <v>66</v>
      </c>
      <c r="D365" s="4" t="s">
        <v>23</v>
      </c>
      <c r="E365" s="4" t="s">
        <v>562</v>
      </c>
      <c r="F365" s="4"/>
      <c r="G365" s="6">
        <f>G366</f>
        <v>1900</v>
      </c>
      <c r="H365" s="6">
        <f t="shared" ref="H365:I365" si="182">H366</f>
        <v>1900</v>
      </c>
      <c r="I365" s="6">
        <f t="shared" si="182"/>
        <v>1900</v>
      </c>
    </row>
    <row r="366" spans="1:9" ht="31.5" x14ac:dyDescent="0.25">
      <c r="A366" s="2" t="s">
        <v>25</v>
      </c>
      <c r="B366" s="4"/>
      <c r="C366" s="4" t="s">
        <v>66</v>
      </c>
      <c r="D366" s="4" t="s">
        <v>23</v>
      </c>
      <c r="E366" s="4" t="s">
        <v>562</v>
      </c>
      <c r="F366" s="4" t="s">
        <v>36</v>
      </c>
      <c r="G366" s="6">
        <v>1900</v>
      </c>
      <c r="H366" s="6">
        <v>1900</v>
      </c>
      <c r="I366" s="6">
        <v>1900</v>
      </c>
    </row>
    <row r="367" spans="1:9" s="98" customFormat="1" ht="31.5" x14ac:dyDescent="0.25">
      <c r="A367" s="104" t="s">
        <v>279</v>
      </c>
      <c r="B367" s="99"/>
      <c r="C367" s="99" t="s">
        <v>66</v>
      </c>
      <c r="D367" s="99" t="s">
        <v>23</v>
      </c>
      <c r="E367" s="99" t="s">
        <v>278</v>
      </c>
      <c r="F367" s="99"/>
      <c r="G367" s="100">
        <f>G372+G376+G368</f>
        <v>97161.5</v>
      </c>
      <c r="H367" s="100">
        <f>H372+H376+H368</f>
        <v>62563</v>
      </c>
      <c r="I367" s="100">
        <f>I372+I376+I368</f>
        <v>100172.5</v>
      </c>
    </row>
    <row r="368" spans="1:9" s="98" customFormat="1" x14ac:dyDescent="0.25">
      <c r="A368" s="147" t="s">
        <v>177</v>
      </c>
      <c r="B368" s="99"/>
      <c r="C368" s="4" t="s">
        <v>66</v>
      </c>
      <c r="D368" s="4" t="s">
        <v>23</v>
      </c>
      <c r="E368" s="4" t="s">
        <v>771</v>
      </c>
      <c r="F368" s="99"/>
      <c r="G368" s="6">
        <f>G369</f>
        <v>26558.7</v>
      </c>
      <c r="H368" s="6">
        <f t="shared" ref="H368:I368" si="183">H369</f>
        <v>29704.9</v>
      </c>
      <c r="I368" s="6">
        <f t="shared" si="183"/>
        <v>39688.5</v>
      </c>
    </row>
    <row r="369" spans="1:9" s="98" customFormat="1" x14ac:dyDescent="0.25">
      <c r="A369" s="2" t="s">
        <v>772</v>
      </c>
      <c r="B369" s="99"/>
      <c r="C369" s="4" t="s">
        <v>66</v>
      </c>
      <c r="D369" s="4" t="s">
        <v>23</v>
      </c>
      <c r="E369" s="4" t="s">
        <v>773</v>
      </c>
      <c r="F369" s="99"/>
      <c r="G369" s="6">
        <f>G370</f>
        <v>26558.7</v>
      </c>
      <c r="H369" s="6">
        <f t="shared" ref="H369:I369" si="184">H370</f>
        <v>29704.9</v>
      </c>
      <c r="I369" s="6">
        <f t="shared" si="184"/>
        <v>39688.5</v>
      </c>
    </row>
    <row r="370" spans="1:9" s="98" customFormat="1" x14ac:dyDescent="0.25">
      <c r="A370" s="2" t="s">
        <v>770</v>
      </c>
      <c r="B370" s="99"/>
      <c r="C370" s="4" t="s">
        <v>66</v>
      </c>
      <c r="D370" s="4" t="s">
        <v>23</v>
      </c>
      <c r="E370" s="4" t="s">
        <v>884</v>
      </c>
      <c r="F370" s="99"/>
      <c r="G370" s="146">
        <f>SUM(G371)</f>
        <v>26558.7</v>
      </c>
      <c r="H370" s="146">
        <f t="shared" ref="H370:I370" si="185">SUM(H371)</f>
        <v>29704.9</v>
      </c>
      <c r="I370" s="146">
        <f t="shared" si="185"/>
        <v>39688.5</v>
      </c>
    </row>
    <row r="371" spans="1:9" s="98" customFormat="1" ht="31.5" x14ac:dyDescent="0.25">
      <c r="A371" s="23" t="s">
        <v>25</v>
      </c>
      <c r="B371" s="99"/>
      <c r="C371" s="4" t="s">
        <v>66</v>
      </c>
      <c r="D371" s="4" t="s">
        <v>23</v>
      </c>
      <c r="E371" s="4" t="s">
        <v>884</v>
      </c>
      <c r="F371" s="4" t="s">
        <v>36</v>
      </c>
      <c r="G371" s="146">
        <v>26558.7</v>
      </c>
      <c r="H371" s="146">
        <v>29704.9</v>
      </c>
      <c r="I371" s="146">
        <v>39688.5</v>
      </c>
    </row>
    <row r="372" spans="1:9" x14ac:dyDescent="0.25">
      <c r="A372" s="22" t="s">
        <v>217</v>
      </c>
      <c r="B372" s="4"/>
      <c r="C372" s="4" t="s">
        <v>66</v>
      </c>
      <c r="D372" s="4" t="s">
        <v>23</v>
      </c>
      <c r="E372" s="21" t="s">
        <v>564</v>
      </c>
      <c r="F372" s="21"/>
      <c r="G372" s="6">
        <f>G373</f>
        <v>25025.5</v>
      </c>
      <c r="H372" s="6">
        <f t="shared" ref="H372:I373" si="186">H373</f>
        <v>8405</v>
      </c>
      <c r="I372" s="6">
        <f t="shared" si="186"/>
        <v>15906.7</v>
      </c>
    </row>
    <row r="373" spans="1:9" ht="31.5" x14ac:dyDescent="0.25">
      <c r="A373" s="102" t="s">
        <v>565</v>
      </c>
      <c r="B373" s="49"/>
      <c r="C373" s="4" t="s">
        <v>66</v>
      </c>
      <c r="D373" s="4" t="s">
        <v>23</v>
      </c>
      <c r="E373" s="21" t="s">
        <v>566</v>
      </c>
      <c r="F373" s="21"/>
      <c r="G373" s="6">
        <f>G374</f>
        <v>25025.5</v>
      </c>
      <c r="H373" s="6">
        <f t="shared" si="186"/>
        <v>8405</v>
      </c>
      <c r="I373" s="6">
        <f t="shared" si="186"/>
        <v>15906.7</v>
      </c>
    </row>
    <row r="374" spans="1:9" ht="63" x14ac:dyDescent="0.25">
      <c r="A374" s="143" t="s">
        <v>567</v>
      </c>
      <c r="B374" s="49"/>
      <c r="C374" s="4" t="s">
        <v>66</v>
      </c>
      <c r="D374" s="4" t="s">
        <v>23</v>
      </c>
      <c r="E374" s="21" t="s">
        <v>568</v>
      </c>
      <c r="F374" s="21"/>
      <c r="G374" s="6">
        <f>G375</f>
        <v>25025.5</v>
      </c>
      <c r="H374" s="6">
        <f>H375</f>
        <v>8405</v>
      </c>
      <c r="I374" s="6">
        <f>I375</f>
        <v>15906.7</v>
      </c>
    </row>
    <row r="375" spans="1:9" ht="31.5" x14ac:dyDescent="0.25">
      <c r="A375" s="23" t="s">
        <v>25</v>
      </c>
      <c r="B375" s="49"/>
      <c r="C375" s="4" t="s">
        <v>66</v>
      </c>
      <c r="D375" s="4" t="s">
        <v>23</v>
      </c>
      <c r="E375" s="21" t="s">
        <v>568</v>
      </c>
      <c r="F375" s="21">
        <v>200</v>
      </c>
      <c r="G375" s="6">
        <v>25025.5</v>
      </c>
      <c r="H375" s="6">
        <v>8405</v>
      </c>
      <c r="I375" s="6">
        <v>15906.7</v>
      </c>
    </row>
    <row r="376" spans="1:9" x14ac:dyDescent="0.25">
      <c r="A376" s="102" t="s">
        <v>178</v>
      </c>
      <c r="B376" s="49"/>
      <c r="C376" s="4" t="s">
        <v>66</v>
      </c>
      <c r="D376" s="4" t="s">
        <v>23</v>
      </c>
      <c r="E376" s="21" t="s">
        <v>569</v>
      </c>
      <c r="F376" s="21"/>
      <c r="G376" s="6">
        <f>G377+G380+G383</f>
        <v>45577.3</v>
      </c>
      <c r="H376" s="6">
        <f t="shared" ref="H376:I376" si="187">H377+H380+H383</f>
        <v>24453.1</v>
      </c>
      <c r="I376" s="6">
        <f t="shared" si="187"/>
        <v>44577.3</v>
      </c>
    </row>
    <row r="377" spans="1:9" ht="31.5" x14ac:dyDescent="0.25">
      <c r="A377" s="102" t="s">
        <v>572</v>
      </c>
      <c r="B377" s="49"/>
      <c r="C377" s="4" t="s">
        <v>66</v>
      </c>
      <c r="D377" s="4" t="s">
        <v>23</v>
      </c>
      <c r="E377" s="21" t="s">
        <v>573</v>
      </c>
      <c r="F377" s="21"/>
      <c r="G377" s="6">
        <f>G378</f>
        <v>18077.3</v>
      </c>
      <c r="H377" s="6">
        <f t="shared" ref="H377:I378" si="188">H378</f>
        <v>17077.3</v>
      </c>
      <c r="I377" s="6">
        <f t="shared" si="188"/>
        <v>17077.3</v>
      </c>
    </row>
    <row r="378" spans="1:9" x14ac:dyDescent="0.25">
      <c r="A378" s="22" t="s">
        <v>21</v>
      </c>
      <c r="B378" s="49"/>
      <c r="C378" s="4" t="s">
        <v>66</v>
      </c>
      <c r="D378" s="4" t="s">
        <v>23</v>
      </c>
      <c r="E378" s="21" t="s">
        <v>574</v>
      </c>
      <c r="F378" s="21"/>
      <c r="G378" s="6">
        <f>G379</f>
        <v>18077.3</v>
      </c>
      <c r="H378" s="6">
        <f t="shared" si="188"/>
        <v>17077.3</v>
      </c>
      <c r="I378" s="6">
        <f t="shared" si="188"/>
        <v>17077.3</v>
      </c>
    </row>
    <row r="379" spans="1:9" ht="31.5" x14ac:dyDescent="0.25">
      <c r="A379" s="23" t="s">
        <v>25</v>
      </c>
      <c r="B379" s="49"/>
      <c r="C379" s="4" t="s">
        <v>66</v>
      </c>
      <c r="D379" s="4" t="s">
        <v>23</v>
      </c>
      <c r="E379" s="21" t="s">
        <v>574</v>
      </c>
      <c r="F379" s="21">
        <v>200</v>
      </c>
      <c r="G379" s="6">
        <f>17742.3+335</f>
        <v>18077.3</v>
      </c>
      <c r="H379" s="6">
        <v>17077.3</v>
      </c>
      <c r="I379" s="6">
        <v>17077.3</v>
      </c>
    </row>
    <row r="380" spans="1:9" ht="31.5" x14ac:dyDescent="0.25">
      <c r="A380" s="23" t="s">
        <v>575</v>
      </c>
      <c r="B380" s="49"/>
      <c r="C380" s="4" t="s">
        <v>66</v>
      </c>
      <c r="D380" s="4" t="s">
        <v>23</v>
      </c>
      <c r="E380" s="21" t="s">
        <v>576</v>
      </c>
      <c r="F380" s="21"/>
      <c r="G380" s="6">
        <f>G381</f>
        <v>27500</v>
      </c>
      <c r="H380" s="6">
        <f t="shared" ref="H380:I381" si="189">H381</f>
        <v>7375.8</v>
      </c>
      <c r="I380" s="6">
        <f t="shared" si="189"/>
        <v>27500</v>
      </c>
    </row>
    <row r="381" spans="1:9" x14ac:dyDescent="0.25">
      <c r="A381" s="22" t="s">
        <v>21</v>
      </c>
      <c r="B381" s="49"/>
      <c r="C381" s="4" t="s">
        <v>66</v>
      </c>
      <c r="D381" s="4" t="s">
        <v>23</v>
      </c>
      <c r="E381" s="21" t="s">
        <v>577</v>
      </c>
      <c r="F381" s="21"/>
      <c r="G381" s="6">
        <f>G382</f>
        <v>27500</v>
      </c>
      <c r="H381" s="6">
        <f t="shared" si="189"/>
        <v>7375.8</v>
      </c>
      <c r="I381" s="6">
        <f t="shared" si="189"/>
        <v>27500</v>
      </c>
    </row>
    <row r="382" spans="1:9" ht="31.5" x14ac:dyDescent="0.25">
      <c r="A382" s="23" t="s">
        <v>25</v>
      </c>
      <c r="B382" s="49"/>
      <c r="C382" s="4" t="s">
        <v>66</v>
      </c>
      <c r="D382" s="4" t="s">
        <v>23</v>
      </c>
      <c r="E382" s="21" t="s">
        <v>577</v>
      </c>
      <c r="F382" s="21">
        <v>200</v>
      </c>
      <c r="G382" s="6">
        <v>27500</v>
      </c>
      <c r="H382" s="6">
        <v>7375.8</v>
      </c>
      <c r="I382" s="6">
        <v>27500</v>
      </c>
    </row>
    <row r="383" spans="1:9" ht="31.5" hidden="1" x14ac:dyDescent="0.25">
      <c r="A383" s="23" t="s">
        <v>599</v>
      </c>
      <c r="B383" s="49"/>
      <c r="C383" s="4" t="s">
        <v>66</v>
      </c>
      <c r="D383" s="4" t="s">
        <v>23</v>
      </c>
      <c r="E383" s="21" t="s">
        <v>600</v>
      </c>
      <c r="F383" s="21"/>
      <c r="G383" s="6">
        <f>G384</f>
        <v>0</v>
      </c>
      <c r="H383" s="6"/>
      <c r="I383" s="6"/>
    </row>
    <row r="384" spans="1:9" hidden="1" x14ac:dyDescent="0.25">
      <c r="A384" s="22" t="s">
        <v>21</v>
      </c>
      <c r="B384" s="49"/>
      <c r="C384" s="4" t="s">
        <v>66</v>
      </c>
      <c r="D384" s="4" t="s">
        <v>23</v>
      </c>
      <c r="E384" s="21" t="s">
        <v>601</v>
      </c>
      <c r="F384" s="21"/>
      <c r="G384" s="6">
        <f>G385</f>
        <v>0</v>
      </c>
      <c r="H384" s="6"/>
      <c r="I384" s="6"/>
    </row>
    <row r="385" spans="1:9" ht="31.5" hidden="1" x14ac:dyDescent="0.25">
      <c r="A385" s="23" t="s">
        <v>25</v>
      </c>
      <c r="B385" s="49"/>
      <c r="C385" s="4" t="s">
        <v>66</v>
      </c>
      <c r="D385" s="4" t="s">
        <v>23</v>
      </c>
      <c r="E385" s="21" t="s">
        <v>601</v>
      </c>
      <c r="F385" s="21">
        <v>200</v>
      </c>
      <c r="G385" s="6"/>
      <c r="H385" s="6"/>
      <c r="I385" s="6"/>
    </row>
    <row r="386" spans="1:9" x14ac:dyDescent="0.25">
      <c r="A386" s="2" t="s">
        <v>73</v>
      </c>
      <c r="B386" s="4"/>
      <c r="C386" s="4" t="s">
        <v>66</v>
      </c>
      <c r="D386" s="4" t="s">
        <v>27</v>
      </c>
      <c r="E386" s="4"/>
      <c r="F386" s="49"/>
      <c r="G386" s="6">
        <f>G387+G394+G399+G408+G420+G425+G438+G453+G492+G433</f>
        <v>713359.70000000007</v>
      </c>
      <c r="H386" s="6">
        <f>H387+H394+H399+H408+H420+H425+H438+H453+H492+H433</f>
        <v>528003.5</v>
      </c>
      <c r="I386" s="6">
        <f>I387+I394+I399+I408+I420+I425+I438+I453+I492+I433</f>
        <v>481304.69999999995</v>
      </c>
    </row>
    <row r="387" spans="1:9" s="98" customFormat="1" ht="31.5" x14ac:dyDescent="0.25">
      <c r="A387" s="90" t="s">
        <v>752</v>
      </c>
      <c r="B387" s="99"/>
      <c r="C387" s="99" t="s">
        <v>66</v>
      </c>
      <c r="D387" s="99" t="s">
        <v>27</v>
      </c>
      <c r="E387" s="96" t="s">
        <v>162</v>
      </c>
      <c r="F387" s="99"/>
      <c r="G387" s="100">
        <f t="shared" ref="G387:I387" si="190">SUM(G388)</f>
        <v>967</v>
      </c>
      <c r="H387" s="100">
        <f t="shared" si="190"/>
        <v>3365.8</v>
      </c>
      <c r="I387" s="100">
        <f t="shared" si="190"/>
        <v>3365.8</v>
      </c>
    </row>
    <row r="388" spans="1:9" x14ac:dyDescent="0.25">
      <c r="A388" s="102" t="s">
        <v>174</v>
      </c>
      <c r="B388" s="4"/>
      <c r="C388" s="4" t="s">
        <v>66</v>
      </c>
      <c r="D388" s="4" t="s">
        <v>27</v>
      </c>
      <c r="E388" s="4" t="s">
        <v>195</v>
      </c>
      <c r="F388" s="4"/>
      <c r="G388" s="6">
        <f>G389</f>
        <v>967</v>
      </c>
      <c r="H388" s="6">
        <f t="shared" ref="H388:I388" si="191">H389</f>
        <v>3365.8</v>
      </c>
      <c r="I388" s="6">
        <f t="shared" si="191"/>
        <v>3365.8</v>
      </c>
    </row>
    <row r="389" spans="1:9" ht="47.25" x14ac:dyDescent="0.25">
      <c r="A389" s="102" t="s">
        <v>256</v>
      </c>
      <c r="B389" s="4"/>
      <c r="C389" s="4" t="s">
        <v>66</v>
      </c>
      <c r="D389" s="4" t="s">
        <v>27</v>
      </c>
      <c r="E389" s="4" t="s">
        <v>213</v>
      </c>
      <c r="F389" s="4"/>
      <c r="G389" s="6">
        <f>G390+G392</f>
        <v>967</v>
      </c>
      <c r="H389" s="6">
        <f t="shared" ref="H389:I389" si="192">H390+H392</f>
        <v>3365.8</v>
      </c>
      <c r="I389" s="6">
        <f t="shared" si="192"/>
        <v>3365.8</v>
      </c>
    </row>
    <row r="390" spans="1:9" x14ac:dyDescent="0.25">
      <c r="A390" s="102" t="s">
        <v>257</v>
      </c>
      <c r="B390" s="4"/>
      <c r="C390" s="4" t="s">
        <v>66</v>
      </c>
      <c r="D390" s="4" t="s">
        <v>27</v>
      </c>
      <c r="E390" s="4" t="s">
        <v>214</v>
      </c>
      <c r="F390" s="4"/>
      <c r="G390" s="6">
        <f>G391</f>
        <v>880</v>
      </c>
      <c r="H390" s="6">
        <f t="shared" ref="H390:I390" si="193">H391</f>
        <v>3365.8</v>
      </c>
      <c r="I390" s="6">
        <f t="shared" si="193"/>
        <v>3365.8</v>
      </c>
    </row>
    <row r="391" spans="1:9" ht="31.5" x14ac:dyDescent="0.25">
      <c r="A391" s="2" t="s">
        <v>25</v>
      </c>
      <c r="B391" s="4"/>
      <c r="C391" s="4" t="s">
        <v>66</v>
      </c>
      <c r="D391" s="4" t="s">
        <v>27</v>
      </c>
      <c r="E391" s="4" t="s">
        <v>214</v>
      </c>
      <c r="F391" s="4" t="s">
        <v>36</v>
      </c>
      <c r="G391" s="6">
        <v>880</v>
      </c>
      <c r="H391" s="6">
        <v>3365.8</v>
      </c>
      <c r="I391" s="6">
        <v>3365.8</v>
      </c>
    </row>
    <row r="392" spans="1:9" x14ac:dyDescent="0.25">
      <c r="A392" s="102" t="s">
        <v>258</v>
      </c>
      <c r="B392" s="4"/>
      <c r="C392" s="4" t="s">
        <v>66</v>
      </c>
      <c r="D392" s="4" t="s">
        <v>27</v>
      </c>
      <c r="E392" s="21" t="s">
        <v>259</v>
      </c>
      <c r="F392" s="4"/>
      <c r="G392" s="6">
        <f>G393</f>
        <v>87</v>
      </c>
      <c r="H392" s="6">
        <f t="shared" ref="H392:I392" si="194">H393</f>
        <v>0</v>
      </c>
      <c r="I392" s="6">
        <f t="shared" si="194"/>
        <v>0</v>
      </c>
    </row>
    <row r="393" spans="1:9" ht="31.5" x14ac:dyDescent="0.25">
      <c r="A393" s="2" t="s">
        <v>25</v>
      </c>
      <c r="B393" s="4"/>
      <c r="C393" s="4" t="s">
        <v>66</v>
      </c>
      <c r="D393" s="4" t="s">
        <v>27</v>
      </c>
      <c r="E393" s="21" t="s">
        <v>259</v>
      </c>
      <c r="F393" s="4" t="s">
        <v>36</v>
      </c>
      <c r="G393" s="6">
        <v>87</v>
      </c>
      <c r="H393" s="6"/>
      <c r="I393" s="6"/>
    </row>
    <row r="394" spans="1:9" s="98" customFormat="1" ht="31.5" x14ac:dyDescent="0.25">
      <c r="A394" s="90" t="s">
        <v>273</v>
      </c>
      <c r="B394" s="99"/>
      <c r="C394" s="99" t="s">
        <v>66</v>
      </c>
      <c r="D394" s="99" t="s">
        <v>27</v>
      </c>
      <c r="E394" s="99" t="s">
        <v>168</v>
      </c>
      <c r="F394" s="99"/>
      <c r="G394" s="100">
        <f>G395</f>
        <v>10910</v>
      </c>
      <c r="H394" s="100">
        <f t="shared" ref="H394:I394" si="195">H395</f>
        <v>0</v>
      </c>
      <c r="I394" s="100">
        <f t="shared" si="195"/>
        <v>0</v>
      </c>
    </row>
    <row r="395" spans="1:9" x14ac:dyDescent="0.25">
      <c r="A395" s="23" t="s">
        <v>333</v>
      </c>
      <c r="B395" s="4"/>
      <c r="C395" s="4" t="s">
        <v>66</v>
      </c>
      <c r="D395" s="4" t="s">
        <v>27</v>
      </c>
      <c r="E395" s="5" t="s">
        <v>334</v>
      </c>
      <c r="F395" s="4"/>
      <c r="G395" s="6">
        <f>G396</f>
        <v>10910</v>
      </c>
      <c r="H395" s="6">
        <f t="shared" ref="H395:I395" si="196">H396</f>
        <v>0</v>
      </c>
      <c r="I395" s="6">
        <f t="shared" si="196"/>
        <v>0</v>
      </c>
    </row>
    <row r="396" spans="1:9" ht="47.25" x14ac:dyDescent="0.25">
      <c r="A396" s="52" t="s">
        <v>743</v>
      </c>
      <c r="B396" s="4"/>
      <c r="C396" s="4" t="s">
        <v>66</v>
      </c>
      <c r="D396" s="4" t="s">
        <v>27</v>
      </c>
      <c r="E396" s="21" t="s">
        <v>341</v>
      </c>
      <c r="F396" s="4"/>
      <c r="G396" s="6">
        <f>G397</f>
        <v>10910</v>
      </c>
      <c r="H396" s="6">
        <f t="shared" ref="H396:I396" si="197">H397</f>
        <v>0</v>
      </c>
      <c r="I396" s="6">
        <f t="shared" si="197"/>
        <v>0</v>
      </c>
    </row>
    <row r="397" spans="1:9" ht="31.5" x14ac:dyDescent="0.25">
      <c r="A397" s="52" t="s">
        <v>337</v>
      </c>
      <c r="B397" s="4"/>
      <c r="C397" s="4" t="s">
        <v>66</v>
      </c>
      <c r="D397" s="4" t="s">
        <v>27</v>
      </c>
      <c r="E397" s="21" t="s">
        <v>342</v>
      </c>
      <c r="F397" s="4"/>
      <c r="G397" s="6">
        <f>G398</f>
        <v>10910</v>
      </c>
      <c r="H397" s="6">
        <f t="shared" ref="H397:I397" si="198">H398</f>
        <v>0</v>
      </c>
      <c r="I397" s="6">
        <f t="shared" si="198"/>
        <v>0</v>
      </c>
    </row>
    <row r="398" spans="1:9" ht="31.5" x14ac:dyDescent="0.25">
      <c r="A398" s="22" t="s">
        <v>106</v>
      </c>
      <c r="B398" s="4"/>
      <c r="C398" s="4" t="s">
        <v>66</v>
      </c>
      <c r="D398" s="4" t="s">
        <v>27</v>
      </c>
      <c r="E398" s="21" t="s">
        <v>342</v>
      </c>
      <c r="F398" s="4" t="s">
        <v>101</v>
      </c>
      <c r="G398" s="6">
        <v>10910</v>
      </c>
      <c r="H398" s="50"/>
      <c r="I398" s="50"/>
    </row>
    <row r="399" spans="1:9" s="98" customFormat="1" x14ac:dyDescent="0.25">
      <c r="A399" s="90" t="s">
        <v>754</v>
      </c>
      <c r="B399" s="116"/>
      <c r="C399" s="99" t="s">
        <v>66</v>
      </c>
      <c r="D399" s="99" t="s">
        <v>27</v>
      </c>
      <c r="E399" s="96" t="s">
        <v>274</v>
      </c>
      <c r="F399" s="96"/>
      <c r="G399" s="100">
        <f>G400+G404</f>
        <v>36149.199999999997</v>
      </c>
      <c r="H399" s="100">
        <f t="shared" ref="H399:I399" si="199">H400+H404</f>
        <v>30149.200000000001</v>
      </c>
      <c r="I399" s="100">
        <f t="shared" si="199"/>
        <v>30149.200000000001</v>
      </c>
    </row>
    <row r="400" spans="1:9" x14ac:dyDescent="0.25">
      <c r="A400" s="22" t="s">
        <v>177</v>
      </c>
      <c r="B400" s="49"/>
      <c r="C400" s="4" t="s">
        <v>66</v>
      </c>
      <c r="D400" s="4" t="s">
        <v>27</v>
      </c>
      <c r="E400" s="21" t="s">
        <v>578</v>
      </c>
      <c r="F400" s="21"/>
      <c r="G400" s="6">
        <f>G401</f>
        <v>6000</v>
      </c>
      <c r="H400" s="6">
        <f t="shared" ref="H400:I400" si="200">H401</f>
        <v>0</v>
      </c>
      <c r="I400" s="6">
        <f t="shared" si="200"/>
        <v>0</v>
      </c>
    </row>
    <row r="401" spans="1:9" x14ac:dyDescent="0.25">
      <c r="A401" s="102" t="s">
        <v>579</v>
      </c>
      <c r="B401" s="49"/>
      <c r="C401" s="4" t="s">
        <v>66</v>
      </c>
      <c r="D401" s="4" t="s">
        <v>27</v>
      </c>
      <c r="E401" s="21" t="s">
        <v>740</v>
      </c>
      <c r="F401" s="21"/>
      <c r="G401" s="6">
        <f>G402</f>
        <v>6000</v>
      </c>
      <c r="H401" s="6">
        <f t="shared" ref="H401:I401" si="201">H402</f>
        <v>0</v>
      </c>
      <c r="I401" s="6">
        <f t="shared" si="201"/>
        <v>0</v>
      </c>
    </row>
    <row r="402" spans="1:9" ht="31.5" x14ac:dyDescent="0.25">
      <c r="A402" s="102" t="s">
        <v>761</v>
      </c>
      <c r="B402" s="49"/>
      <c r="C402" s="4" t="s">
        <v>66</v>
      </c>
      <c r="D402" s="4" t="s">
        <v>27</v>
      </c>
      <c r="E402" s="21" t="s">
        <v>758</v>
      </c>
      <c r="F402" s="21"/>
      <c r="G402" s="6">
        <f>G403</f>
        <v>6000</v>
      </c>
      <c r="H402" s="6">
        <f t="shared" ref="H402:I402" si="202">H403</f>
        <v>0</v>
      </c>
      <c r="I402" s="6">
        <f t="shared" si="202"/>
        <v>0</v>
      </c>
    </row>
    <row r="403" spans="1:9" ht="31.5" x14ac:dyDescent="0.25">
      <c r="A403" s="23" t="s">
        <v>25</v>
      </c>
      <c r="B403" s="49"/>
      <c r="C403" s="4" t="s">
        <v>66</v>
      </c>
      <c r="D403" s="4" t="s">
        <v>27</v>
      </c>
      <c r="E403" s="21" t="s">
        <v>758</v>
      </c>
      <c r="F403" s="21">
        <v>200</v>
      </c>
      <c r="G403" s="6">
        <v>6000</v>
      </c>
      <c r="H403" s="6"/>
      <c r="I403" s="6"/>
    </row>
    <row r="404" spans="1:9" x14ac:dyDescent="0.25">
      <c r="A404" s="102" t="s">
        <v>178</v>
      </c>
      <c r="B404" s="49"/>
      <c r="C404" s="4" t="s">
        <v>66</v>
      </c>
      <c r="D404" s="4" t="s">
        <v>27</v>
      </c>
      <c r="E404" s="21" t="s">
        <v>580</v>
      </c>
      <c r="F404" s="21"/>
      <c r="G404" s="6">
        <f>G405</f>
        <v>30149.200000000001</v>
      </c>
      <c r="H404" s="6">
        <f t="shared" ref="H404:I404" si="203">H405</f>
        <v>30149.200000000001</v>
      </c>
      <c r="I404" s="6">
        <f t="shared" si="203"/>
        <v>30149.200000000001</v>
      </c>
    </row>
    <row r="405" spans="1:9" ht="31.5" x14ac:dyDescent="0.25">
      <c r="A405" s="102" t="s">
        <v>581</v>
      </c>
      <c r="B405" s="49"/>
      <c r="C405" s="4" t="s">
        <v>66</v>
      </c>
      <c r="D405" s="4" t="s">
        <v>27</v>
      </c>
      <c r="E405" s="21" t="s">
        <v>582</v>
      </c>
      <c r="F405" s="21"/>
      <c r="G405" s="6">
        <f>G406</f>
        <v>30149.200000000001</v>
      </c>
      <c r="H405" s="6">
        <f t="shared" ref="H405:I405" si="204">H406</f>
        <v>30149.200000000001</v>
      </c>
      <c r="I405" s="6">
        <f t="shared" si="204"/>
        <v>30149.200000000001</v>
      </c>
    </row>
    <row r="406" spans="1:9" x14ac:dyDescent="0.25">
      <c r="A406" s="22" t="s">
        <v>21</v>
      </c>
      <c r="B406" s="49"/>
      <c r="C406" s="4" t="s">
        <v>66</v>
      </c>
      <c r="D406" s="4" t="s">
        <v>27</v>
      </c>
      <c r="E406" s="21" t="s">
        <v>583</v>
      </c>
      <c r="F406" s="21"/>
      <c r="G406" s="6">
        <f>G407</f>
        <v>30149.200000000001</v>
      </c>
      <c r="H406" s="6">
        <f t="shared" ref="H406:I406" si="205">H407</f>
        <v>30149.200000000001</v>
      </c>
      <c r="I406" s="6">
        <f t="shared" si="205"/>
        <v>30149.200000000001</v>
      </c>
    </row>
    <row r="407" spans="1:9" ht="31.5" x14ac:dyDescent="0.25">
      <c r="A407" s="23" t="s">
        <v>25</v>
      </c>
      <c r="B407" s="49"/>
      <c r="C407" s="4" t="s">
        <v>66</v>
      </c>
      <c r="D407" s="4" t="s">
        <v>27</v>
      </c>
      <c r="E407" s="21" t="s">
        <v>583</v>
      </c>
      <c r="F407" s="21">
        <v>200</v>
      </c>
      <c r="G407" s="6">
        <v>30149.200000000001</v>
      </c>
      <c r="H407" s="6">
        <v>30149.200000000001</v>
      </c>
      <c r="I407" s="6">
        <v>30149.200000000001</v>
      </c>
    </row>
    <row r="408" spans="1:9" s="98" customFormat="1" ht="31.5" x14ac:dyDescent="0.25">
      <c r="A408" s="90" t="s">
        <v>584</v>
      </c>
      <c r="B408" s="113"/>
      <c r="C408" s="99" t="s">
        <v>66</v>
      </c>
      <c r="D408" s="99" t="s">
        <v>27</v>
      </c>
      <c r="E408" s="96" t="s">
        <v>276</v>
      </c>
      <c r="F408" s="96"/>
      <c r="G408" s="100">
        <f>G409+G413</f>
        <v>72092.800000000003</v>
      </c>
      <c r="H408" s="100">
        <f t="shared" ref="H408:I408" si="206">H409+H413</f>
        <v>6560</v>
      </c>
      <c r="I408" s="100">
        <f t="shared" si="206"/>
        <v>70560</v>
      </c>
    </row>
    <row r="409" spans="1:9" x14ac:dyDescent="0.25">
      <c r="A409" s="22" t="s">
        <v>217</v>
      </c>
      <c r="B409" s="49"/>
      <c r="C409" s="4" t="s">
        <v>66</v>
      </c>
      <c r="D409" s="4" t="s">
        <v>27</v>
      </c>
      <c r="E409" s="21" t="s">
        <v>585</v>
      </c>
      <c r="F409" s="21"/>
      <c r="G409" s="6">
        <f>G410</f>
        <v>1231.3</v>
      </c>
      <c r="H409" s="6">
        <f t="shared" ref="H409:I409" si="207">H410</f>
        <v>0</v>
      </c>
      <c r="I409" s="6">
        <f t="shared" si="207"/>
        <v>0</v>
      </c>
    </row>
    <row r="410" spans="1:9" ht="31.5" x14ac:dyDescent="0.25">
      <c r="A410" s="102" t="s">
        <v>586</v>
      </c>
      <c r="B410" s="49"/>
      <c r="C410" s="4" t="s">
        <v>66</v>
      </c>
      <c r="D410" s="4" t="s">
        <v>27</v>
      </c>
      <c r="E410" s="21" t="s">
        <v>587</v>
      </c>
      <c r="F410" s="21"/>
      <c r="G410" s="6">
        <f>G411</f>
        <v>1231.3</v>
      </c>
      <c r="H410" s="6">
        <f t="shared" ref="H410:I410" si="208">H411</f>
        <v>0</v>
      </c>
      <c r="I410" s="6">
        <f t="shared" si="208"/>
        <v>0</v>
      </c>
    </row>
    <row r="411" spans="1:9" ht="47.25" x14ac:dyDescent="0.25">
      <c r="A411" s="102" t="s">
        <v>588</v>
      </c>
      <c r="B411" s="49"/>
      <c r="C411" s="4" t="s">
        <v>66</v>
      </c>
      <c r="D411" s="4" t="s">
        <v>27</v>
      </c>
      <c r="E411" s="21" t="s">
        <v>589</v>
      </c>
      <c r="F411" s="21"/>
      <c r="G411" s="6">
        <f>G412</f>
        <v>1231.3</v>
      </c>
      <c r="H411" s="6">
        <f t="shared" ref="H411:I411" si="209">H412</f>
        <v>0</v>
      </c>
      <c r="I411" s="6">
        <f t="shared" si="209"/>
        <v>0</v>
      </c>
    </row>
    <row r="412" spans="1:9" ht="31.5" x14ac:dyDescent="0.25">
      <c r="A412" s="23" t="s">
        <v>25</v>
      </c>
      <c r="B412" s="49"/>
      <c r="C412" s="4" t="s">
        <v>66</v>
      </c>
      <c r="D412" s="4" t="s">
        <v>27</v>
      </c>
      <c r="E412" s="21" t="s">
        <v>589</v>
      </c>
      <c r="F412" s="21">
        <v>200</v>
      </c>
      <c r="G412" s="6">
        <v>1231.3</v>
      </c>
      <c r="H412" s="6"/>
      <c r="I412" s="6"/>
    </row>
    <row r="413" spans="1:9" x14ac:dyDescent="0.25">
      <c r="A413" s="102" t="s">
        <v>178</v>
      </c>
      <c r="B413" s="49"/>
      <c r="C413" s="4" t="s">
        <v>66</v>
      </c>
      <c r="D413" s="4" t="s">
        <v>27</v>
      </c>
      <c r="E413" s="21" t="s">
        <v>590</v>
      </c>
      <c r="F413" s="21"/>
      <c r="G413" s="6">
        <f>G414+G417</f>
        <v>70861.5</v>
      </c>
      <c r="H413" s="6">
        <f t="shared" ref="H413:I413" si="210">H414+H417</f>
        <v>6560</v>
      </c>
      <c r="I413" s="6">
        <f t="shared" si="210"/>
        <v>70560</v>
      </c>
    </row>
    <row r="414" spans="1:9" ht="31.5" x14ac:dyDescent="0.25">
      <c r="A414" s="102" t="s">
        <v>591</v>
      </c>
      <c r="B414" s="49"/>
      <c r="C414" s="4" t="s">
        <v>66</v>
      </c>
      <c r="D414" s="4" t="s">
        <v>27</v>
      </c>
      <c r="E414" s="21" t="s">
        <v>592</v>
      </c>
      <c r="F414" s="21"/>
      <c r="G414" s="6">
        <f>G415</f>
        <v>67861.5</v>
      </c>
      <c r="H414" s="6">
        <f t="shared" ref="H414:I414" si="211">H415</f>
        <v>6560</v>
      </c>
      <c r="I414" s="6">
        <f t="shared" si="211"/>
        <v>70560</v>
      </c>
    </row>
    <row r="415" spans="1:9" x14ac:dyDescent="0.25">
      <c r="A415" s="22" t="s">
        <v>21</v>
      </c>
      <c r="B415" s="49"/>
      <c r="C415" s="4" t="s">
        <v>66</v>
      </c>
      <c r="D415" s="4" t="s">
        <v>27</v>
      </c>
      <c r="E415" s="21" t="s">
        <v>593</v>
      </c>
      <c r="F415" s="21"/>
      <c r="G415" s="6">
        <f>G416</f>
        <v>67861.5</v>
      </c>
      <c r="H415" s="6">
        <f t="shared" ref="H415:I415" si="212">H416</f>
        <v>6560</v>
      </c>
      <c r="I415" s="6">
        <f t="shared" si="212"/>
        <v>70560</v>
      </c>
    </row>
    <row r="416" spans="1:9" ht="31.5" x14ac:dyDescent="0.25">
      <c r="A416" s="23" t="s">
        <v>25</v>
      </c>
      <c r="B416" s="49"/>
      <c r="C416" s="4" t="s">
        <v>66</v>
      </c>
      <c r="D416" s="4" t="s">
        <v>27</v>
      </c>
      <c r="E416" s="21" t="s">
        <v>593</v>
      </c>
      <c r="F416" s="21">
        <v>200</v>
      </c>
      <c r="G416" s="6">
        <f>70861.5-3000</f>
        <v>67861.5</v>
      </c>
      <c r="H416" s="6">
        <v>6560</v>
      </c>
      <c r="I416" s="6">
        <v>70560</v>
      </c>
    </row>
    <row r="417" spans="1:9" ht="31.5" x14ac:dyDescent="0.25">
      <c r="A417" s="102" t="s">
        <v>594</v>
      </c>
      <c r="B417" s="49"/>
      <c r="C417" s="4" t="s">
        <v>66</v>
      </c>
      <c r="D417" s="4" t="s">
        <v>27</v>
      </c>
      <c r="E417" s="21" t="s">
        <v>595</v>
      </c>
      <c r="F417" s="21"/>
      <c r="G417" s="6">
        <f>G418</f>
        <v>3000</v>
      </c>
      <c r="H417" s="6">
        <f t="shared" ref="H417:I417" si="213">H418</f>
        <v>0</v>
      </c>
      <c r="I417" s="6">
        <f t="shared" si="213"/>
        <v>0</v>
      </c>
    </row>
    <row r="418" spans="1:9" x14ac:dyDescent="0.25">
      <c r="A418" s="22" t="s">
        <v>21</v>
      </c>
      <c r="B418" s="49"/>
      <c r="C418" s="4" t="s">
        <v>66</v>
      </c>
      <c r="D418" s="4" t="s">
        <v>27</v>
      </c>
      <c r="E418" s="21" t="s">
        <v>596</v>
      </c>
      <c r="F418" s="21"/>
      <c r="G418" s="6">
        <f>G419</f>
        <v>3000</v>
      </c>
      <c r="H418" s="6">
        <f t="shared" ref="H418:I418" si="214">H419</f>
        <v>0</v>
      </c>
      <c r="I418" s="6">
        <f t="shared" si="214"/>
        <v>0</v>
      </c>
    </row>
    <row r="419" spans="1:9" ht="31.5" x14ac:dyDescent="0.25">
      <c r="A419" s="23" t="s">
        <v>25</v>
      </c>
      <c r="B419" s="49"/>
      <c r="C419" s="4" t="s">
        <v>66</v>
      </c>
      <c r="D419" s="4" t="s">
        <v>27</v>
      </c>
      <c r="E419" s="21" t="s">
        <v>596</v>
      </c>
      <c r="F419" s="21">
        <v>200</v>
      </c>
      <c r="G419" s="6">
        <v>3000</v>
      </c>
      <c r="H419" s="6"/>
      <c r="I419" s="6"/>
    </row>
    <row r="420" spans="1:9" s="98" customFormat="1" ht="31.5" x14ac:dyDescent="0.25">
      <c r="A420" s="90" t="s">
        <v>121</v>
      </c>
      <c r="B420" s="113"/>
      <c r="C420" s="99" t="s">
        <v>66</v>
      </c>
      <c r="D420" s="99" t="s">
        <v>27</v>
      </c>
      <c r="E420" s="96" t="s">
        <v>219</v>
      </c>
      <c r="F420" s="96"/>
      <c r="G420" s="100">
        <f>G421</f>
        <v>33402.400000000001</v>
      </c>
      <c r="H420" s="100">
        <f t="shared" ref="H420:I423" si="215">H421</f>
        <v>5092.3999999999996</v>
      </c>
      <c r="I420" s="100">
        <f t="shared" si="215"/>
        <v>28002.400000000001</v>
      </c>
    </row>
    <row r="421" spans="1:9" x14ac:dyDescent="0.25">
      <c r="A421" s="102" t="s">
        <v>178</v>
      </c>
      <c r="B421" s="49"/>
      <c r="C421" s="4" t="s">
        <v>66</v>
      </c>
      <c r="D421" s="4" t="s">
        <v>27</v>
      </c>
      <c r="E421" s="4" t="s">
        <v>221</v>
      </c>
      <c r="F421" s="4"/>
      <c r="G421" s="6">
        <f>G422</f>
        <v>33402.400000000001</v>
      </c>
      <c r="H421" s="6">
        <f t="shared" si="215"/>
        <v>5092.3999999999996</v>
      </c>
      <c r="I421" s="6">
        <f t="shared" si="215"/>
        <v>28002.400000000001</v>
      </c>
    </row>
    <row r="422" spans="1:9" ht="31.5" x14ac:dyDescent="0.25">
      <c r="A422" s="102" t="s">
        <v>260</v>
      </c>
      <c r="B422" s="49"/>
      <c r="C422" s="4" t="s">
        <v>66</v>
      </c>
      <c r="D422" s="4" t="s">
        <v>27</v>
      </c>
      <c r="E422" s="4" t="s">
        <v>220</v>
      </c>
      <c r="F422" s="4"/>
      <c r="G422" s="6">
        <f>G423</f>
        <v>33402.400000000001</v>
      </c>
      <c r="H422" s="6">
        <f t="shared" si="215"/>
        <v>5092.3999999999996</v>
      </c>
      <c r="I422" s="6">
        <f t="shared" si="215"/>
        <v>28002.400000000001</v>
      </c>
    </row>
    <row r="423" spans="1:9" x14ac:dyDescent="0.25">
      <c r="A423" s="102" t="s">
        <v>597</v>
      </c>
      <c r="B423" s="49"/>
      <c r="C423" s="4" t="s">
        <v>66</v>
      </c>
      <c r="D423" s="4" t="s">
        <v>27</v>
      </c>
      <c r="E423" s="4" t="s">
        <v>598</v>
      </c>
      <c r="F423" s="4"/>
      <c r="G423" s="6">
        <f>G424</f>
        <v>33402.400000000001</v>
      </c>
      <c r="H423" s="6">
        <f t="shared" si="215"/>
        <v>5092.3999999999996</v>
      </c>
      <c r="I423" s="6">
        <f t="shared" si="215"/>
        <v>28002.400000000001</v>
      </c>
    </row>
    <row r="424" spans="1:9" ht="31.5" x14ac:dyDescent="0.25">
      <c r="A424" s="2" t="s">
        <v>25</v>
      </c>
      <c r="B424" s="49"/>
      <c r="C424" s="4" t="s">
        <v>66</v>
      </c>
      <c r="D424" s="4" t="s">
        <v>27</v>
      </c>
      <c r="E424" s="4" t="s">
        <v>598</v>
      </c>
      <c r="F424" s="4" t="s">
        <v>36</v>
      </c>
      <c r="G424" s="6">
        <v>33402.400000000001</v>
      </c>
      <c r="H424" s="6">
        <v>5092.3999999999996</v>
      </c>
      <c r="I424" s="6">
        <v>28002.400000000001</v>
      </c>
    </row>
    <row r="425" spans="1:9" s="98" customFormat="1" ht="31.5" x14ac:dyDescent="0.25">
      <c r="A425" s="90" t="s">
        <v>755</v>
      </c>
      <c r="B425" s="113"/>
      <c r="C425" s="99" t="s">
        <v>66</v>
      </c>
      <c r="D425" s="99" t="s">
        <v>27</v>
      </c>
      <c r="E425" s="96" t="s">
        <v>278</v>
      </c>
      <c r="F425" s="113"/>
      <c r="G425" s="100">
        <f>G426</f>
        <v>168790.1</v>
      </c>
      <c r="H425" s="100">
        <f t="shared" ref="H425:I431" si="216">H426</f>
        <v>195629</v>
      </c>
      <c r="I425" s="100">
        <f t="shared" si="216"/>
        <v>70647.399999999994</v>
      </c>
    </row>
    <row r="426" spans="1:9" x14ac:dyDescent="0.25">
      <c r="A426" s="102" t="s">
        <v>178</v>
      </c>
      <c r="B426" s="49"/>
      <c r="C426" s="4" t="s">
        <v>66</v>
      </c>
      <c r="D426" s="4" t="s">
        <v>27</v>
      </c>
      <c r="E426" s="21" t="s">
        <v>569</v>
      </c>
      <c r="F426" s="49"/>
      <c r="G426" s="6">
        <f>G430+G427</f>
        <v>168790.1</v>
      </c>
      <c r="H426" s="6">
        <f t="shared" ref="H426:I426" si="217">H430+H427</f>
        <v>195629</v>
      </c>
      <c r="I426" s="6">
        <f t="shared" si="217"/>
        <v>70647.399999999994</v>
      </c>
    </row>
    <row r="427" spans="1:9" ht="31.5" x14ac:dyDescent="0.25">
      <c r="A427" s="102" t="s">
        <v>710</v>
      </c>
      <c r="B427" s="49"/>
      <c r="C427" s="4" t="s">
        <v>66</v>
      </c>
      <c r="D427" s="4" t="s">
        <v>27</v>
      </c>
      <c r="E427" s="21" t="s">
        <v>570</v>
      </c>
      <c r="F427" s="21"/>
      <c r="G427" s="6">
        <f>G428</f>
        <v>166778.4</v>
      </c>
      <c r="H427" s="6">
        <f t="shared" ref="H427:I428" si="218">H428</f>
        <v>193955.5</v>
      </c>
      <c r="I427" s="6">
        <f t="shared" si="218"/>
        <v>68973.899999999994</v>
      </c>
    </row>
    <row r="428" spans="1:9" x14ac:dyDescent="0.25">
      <c r="A428" s="22" t="s">
        <v>21</v>
      </c>
      <c r="B428" s="49"/>
      <c r="C428" s="4" t="s">
        <v>66</v>
      </c>
      <c r="D428" s="4" t="s">
        <v>27</v>
      </c>
      <c r="E428" s="21" t="s">
        <v>571</v>
      </c>
      <c r="F428" s="21"/>
      <c r="G428" s="6">
        <f>G429</f>
        <v>166778.4</v>
      </c>
      <c r="H428" s="6">
        <f t="shared" si="218"/>
        <v>193955.5</v>
      </c>
      <c r="I428" s="6">
        <f t="shared" si="218"/>
        <v>68973.899999999994</v>
      </c>
    </row>
    <row r="429" spans="1:9" ht="31.5" x14ac:dyDescent="0.25">
      <c r="A429" s="23" t="s">
        <v>25</v>
      </c>
      <c r="B429" s="49"/>
      <c r="C429" s="4" t="s">
        <v>66</v>
      </c>
      <c r="D429" s="4" t="s">
        <v>27</v>
      </c>
      <c r="E429" s="21" t="s">
        <v>571</v>
      </c>
      <c r="F429" s="21">
        <v>200</v>
      </c>
      <c r="G429" s="6">
        <f>166778.1+0.3</f>
        <v>166778.4</v>
      </c>
      <c r="H429" s="6">
        <v>193955.5</v>
      </c>
      <c r="I429" s="6">
        <v>68973.899999999994</v>
      </c>
    </row>
    <row r="430" spans="1:9" ht="31.5" x14ac:dyDescent="0.25">
      <c r="A430" s="23" t="s">
        <v>599</v>
      </c>
      <c r="B430" s="49"/>
      <c r="C430" s="4" t="s">
        <v>66</v>
      </c>
      <c r="D430" s="4" t="s">
        <v>27</v>
      </c>
      <c r="E430" s="21" t="s">
        <v>600</v>
      </c>
      <c r="F430" s="21"/>
      <c r="G430" s="6">
        <f>G431</f>
        <v>2011.7</v>
      </c>
      <c r="H430" s="6">
        <f t="shared" si="216"/>
        <v>1673.5</v>
      </c>
      <c r="I430" s="6">
        <f t="shared" si="216"/>
        <v>1673.5</v>
      </c>
    </row>
    <row r="431" spans="1:9" x14ac:dyDescent="0.25">
      <c r="A431" s="22" t="s">
        <v>21</v>
      </c>
      <c r="B431" s="49"/>
      <c r="C431" s="4" t="s">
        <v>66</v>
      </c>
      <c r="D431" s="4" t="s">
        <v>27</v>
      </c>
      <c r="E431" s="21" t="s">
        <v>601</v>
      </c>
      <c r="F431" s="21"/>
      <c r="G431" s="6">
        <f>G432</f>
        <v>2011.7</v>
      </c>
      <c r="H431" s="6">
        <f t="shared" si="216"/>
        <v>1673.5</v>
      </c>
      <c r="I431" s="6">
        <f t="shared" si="216"/>
        <v>1673.5</v>
      </c>
    </row>
    <row r="432" spans="1:9" ht="31.5" x14ac:dyDescent="0.25">
      <c r="A432" s="23" t="s">
        <v>25</v>
      </c>
      <c r="B432" s="49"/>
      <c r="C432" s="4" t="s">
        <v>66</v>
      </c>
      <c r="D432" s="4" t="s">
        <v>27</v>
      </c>
      <c r="E432" s="21" t="s">
        <v>601</v>
      </c>
      <c r="F432" s="21">
        <v>200</v>
      </c>
      <c r="G432" s="6">
        <v>2011.7</v>
      </c>
      <c r="H432" s="6">
        <v>1673.5</v>
      </c>
      <c r="I432" s="6">
        <v>1673.5</v>
      </c>
    </row>
    <row r="433" spans="1:9" s="98" customFormat="1" ht="31.5" x14ac:dyDescent="0.25">
      <c r="A433" s="114" t="s">
        <v>756</v>
      </c>
      <c r="B433" s="113"/>
      <c r="C433" s="99" t="s">
        <v>66</v>
      </c>
      <c r="D433" s="99" t="s">
        <v>27</v>
      </c>
      <c r="E433" s="96" t="s">
        <v>280</v>
      </c>
      <c r="F433" s="96"/>
      <c r="G433" s="100">
        <f>G434</f>
        <v>271</v>
      </c>
      <c r="H433" s="100">
        <f t="shared" ref="H433:I436" si="219">H434</f>
        <v>271</v>
      </c>
      <c r="I433" s="100">
        <f t="shared" si="219"/>
        <v>271</v>
      </c>
    </row>
    <row r="434" spans="1:9" x14ac:dyDescent="0.25">
      <c r="A434" s="102" t="s">
        <v>178</v>
      </c>
      <c r="B434" s="49"/>
      <c r="C434" s="4" t="s">
        <v>66</v>
      </c>
      <c r="D434" s="4" t="s">
        <v>27</v>
      </c>
      <c r="E434" s="21" t="s">
        <v>543</v>
      </c>
      <c r="F434" s="21"/>
      <c r="G434" s="6">
        <f>G435</f>
        <v>271</v>
      </c>
      <c r="H434" s="6">
        <f t="shared" si="219"/>
        <v>271</v>
      </c>
      <c r="I434" s="6">
        <f t="shared" si="219"/>
        <v>271</v>
      </c>
    </row>
    <row r="435" spans="1:9" ht="31.5" x14ac:dyDescent="0.25">
      <c r="A435" s="23" t="s">
        <v>554</v>
      </c>
      <c r="B435" s="49"/>
      <c r="C435" s="4" t="s">
        <v>66</v>
      </c>
      <c r="D435" s="4" t="s">
        <v>27</v>
      </c>
      <c r="E435" s="21" t="s">
        <v>555</v>
      </c>
      <c r="F435" s="21"/>
      <c r="G435" s="6">
        <f>G436</f>
        <v>271</v>
      </c>
      <c r="H435" s="6">
        <f t="shared" si="219"/>
        <v>271</v>
      </c>
      <c r="I435" s="6">
        <f t="shared" si="219"/>
        <v>271</v>
      </c>
    </row>
    <row r="436" spans="1:9" x14ac:dyDescent="0.25">
      <c r="A436" s="52" t="s">
        <v>21</v>
      </c>
      <c r="B436" s="49"/>
      <c r="C436" s="4" t="s">
        <v>66</v>
      </c>
      <c r="D436" s="4" t="s">
        <v>27</v>
      </c>
      <c r="E436" s="21" t="s">
        <v>729</v>
      </c>
      <c r="F436" s="21"/>
      <c r="G436" s="6">
        <f>G437</f>
        <v>271</v>
      </c>
      <c r="H436" s="6">
        <f t="shared" si="219"/>
        <v>271</v>
      </c>
      <c r="I436" s="6">
        <f t="shared" si="219"/>
        <v>271</v>
      </c>
    </row>
    <row r="437" spans="1:9" ht="31.5" x14ac:dyDescent="0.25">
      <c r="A437" s="23" t="s">
        <v>25</v>
      </c>
      <c r="B437" s="49"/>
      <c r="C437" s="4" t="s">
        <v>66</v>
      </c>
      <c r="D437" s="4" t="s">
        <v>27</v>
      </c>
      <c r="E437" s="21" t="s">
        <v>729</v>
      </c>
      <c r="F437" s="21">
        <v>200</v>
      </c>
      <c r="G437" s="6">
        <v>271</v>
      </c>
      <c r="H437" s="6">
        <v>271</v>
      </c>
      <c r="I437" s="6">
        <v>271</v>
      </c>
    </row>
    <row r="438" spans="1:9" s="98" customFormat="1" ht="31.5" x14ac:dyDescent="0.25">
      <c r="A438" s="90" t="s">
        <v>630</v>
      </c>
      <c r="B438" s="113"/>
      <c r="C438" s="99" t="s">
        <v>66</v>
      </c>
      <c r="D438" s="99" t="s">
        <v>27</v>
      </c>
      <c r="E438" s="96" t="s">
        <v>282</v>
      </c>
      <c r="F438" s="96"/>
      <c r="G438" s="100">
        <f>G439+G449+G445</f>
        <v>281502.90000000002</v>
      </c>
      <c r="H438" s="100">
        <f t="shared" ref="H438:I438" si="220">H439+H449+H445</f>
        <v>88018.599999999991</v>
      </c>
      <c r="I438" s="100">
        <f t="shared" si="220"/>
        <v>86274.099999999991</v>
      </c>
    </row>
    <row r="439" spans="1:9" x14ac:dyDescent="0.25">
      <c r="A439" s="22" t="s">
        <v>177</v>
      </c>
      <c r="B439" s="49"/>
      <c r="C439" s="4" t="s">
        <v>66</v>
      </c>
      <c r="D439" s="4" t="s">
        <v>27</v>
      </c>
      <c r="E439" s="21" t="s">
        <v>602</v>
      </c>
      <c r="F439" s="21"/>
      <c r="G439" s="6">
        <f>G440</f>
        <v>174108</v>
      </c>
      <c r="H439" s="6">
        <f t="shared" ref="H439:I439" si="221">H440</f>
        <v>64552.5</v>
      </c>
      <c r="I439" s="6">
        <f t="shared" si="221"/>
        <v>66818.5</v>
      </c>
    </row>
    <row r="440" spans="1:9" x14ac:dyDescent="0.25">
      <c r="A440" s="22" t="s">
        <v>603</v>
      </c>
      <c r="B440" s="49"/>
      <c r="C440" s="4" t="s">
        <v>66</v>
      </c>
      <c r="D440" s="4" t="s">
        <v>27</v>
      </c>
      <c r="E440" s="21" t="s">
        <v>742</v>
      </c>
      <c r="F440" s="21"/>
      <c r="G440" s="6">
        <f>G443+G441</f>
        <v>174108</v>
      </c>
      <c r="H440" s="6">
        <f t="shared" ref="H440:I440" si="222">H443+H441</f>
        <v>64552.5</v>
      </c>
      <c r="I440" s="6">
        <f t="shared" si="222"/>
        <v>66818.5</v>
      </c>
    </row>
    <row r="441" spans="1:9" ht="47.25" x14ac:dyDescent="0.25">
      <c r="A441" s="22" t="s">
        <v>763</v>
      </c>
      <c r="B441" s="49"/>
      <c r="C441" s="4" t="s">
        <v>66</v>
      </c>
      <c r="D441" s="4" t="s">
        <v>27</v>
      </c>
      <c r="E441" s="21" t="s">
        <v>762</v>
      </c>
      <c r="F441" s="21"/>
      <c r="G441" s="6">
        <f>G442</f>
        <v>126167.8</v>
      </c>
      <c r="H441" s="6">
        <f t="shared" ref="H441:I441" si="223">H442</f>
        <v>17989.5</v>
      </c>
      <c r="I441" s="6">
        <f t="shared" si="223"/>
        <v>22000</v>
      </c>
    </row>
    <row r="442" spans="1:9" ht="31.5" x14ac:dyDescent="0.25">
      <c r="A442" s="23" t="s">
        <v>25</v>
      </c>
      <c r="B442" s="49"/>
      <c r="C442" s="4" t="s">
        <v>66</v>
      </c>
      <c r="D442" s="4" t="s">
        <v>27</v>
      </c>
      <c r="E442" s="21" t="s">
        <v>762</v>
      </c>
      <c r="F442" s="21">
        <v>200</v>
      </c>
      <c r="G442" s="6">
        <v>126167.8</v>
      </c>
      <c r="H442" s="6">
        <v>17989.5</v>
      </c>
      <c r="I442" s="6">
        <v>22000</v>
      </c>
    </row>
    <row r="443" spans="1:9" x14ac:dyDescent="0.25">
      <c r="A443" s="22" t="s">
        <v>605</v>
      </c>
      <c r="B443" s="49"/>
      <c r="C443" s="4" t="s">
        <v>66</v>
      </c>
      <c r="D443" s="4" t="s">
        <v>27</v>
      </c>
      <c r="E443" s="21" t="s">
        <v>741</v>
      </c>
      <c r="F443" s="21"/>
      <c r="G443" s="6">
        <f>G444</f>
        <v>47940.2</v>
      </c>
      <c r="H443" s="6">
        <f t="shared" ref="H443:I443" si="224">H444</f>
        <v>46563</v>
      </c>
      <c r="I443" s="6">
        <f t="shared" si="224"/>
        <v>44818.5</v>
      </c>
    </row>
    <row r="444" spans="1:9" ht="31.5" x14ac:dyDescent="0.25">
      <c r="A444" s="23" t="s">
        <v>25</v>
      </c>
      <c r="B444" s="49"/>
      <c r="C444" s="4" t="s">
        <v>66</v>
      </c>
      <c r="D444" s="4" t="s">
        <v>27</v>
      </c>
      <c r="E444" s="21" t="s">
        <v>741</v>
      </c>
      <c r="F444" s="21">
        <v>200</v>
      </c>
      <c r="G444" s="6">
        <v>47940.2</v>
      </c>
      <c r="H444" s="6">
        <v>46563</v>
      </c>
      <c r="I444" s="6">
        <v>44818.5</v>
      </c>
    </row>
    <row r="445" spans="1:9" x14ac:dyDescent="0.25">
      <c r="A445" s="102" t="s">
        <v>739</v>
      </c>
      <c r="B445" s="89"/>
      <c r="C445" s="4" t="s">
        <v>66</v>
      </c>
      <c r="D445" s="4" t="s">
        <v>27</v>
      </c>
      <c r="E445" s="21" t="s">
        <v>631</v>
      </c>
      <c r="F445" s="106"/>
      <c r="G445" s="6">
        <f>G446</f>
        <v>38302.9</v>
      </c>
      <c r="H445" s="6">
        <f t="shared" ref="H445:I447" si="225">H446</f>
        <v>6919.9</v>
      </c>
      <c r="I445" s="6">
        <f t="shared" si="225"/>
        <v>6919.9</v>
      </c>
    </row>
    <row r="446" spans="1:9" ht="31.5" x14ac:dyDescent="0.25">
      <c r="A446" s="102" t="s">
        <v>632</v>
      </c>
      <c r="B446" s="89"/>
      <c r="C446" s="4" t="s">
        <v>66</v>
      </c>
      <c r="D446" s="4" t="s">
        <v>27</v>
      </c>
      <c r="E446" s="21" t="s">
        <v>633</v>
      </c>
      <c r="F446" s="19"/>
      <c r="G446" s="6">
        <f>G447</f>
        <v>38302.9</v>
      </c>
      <c r="H446" s="6">
        <f t="shared" si="225"/>
        <v>6919.9</v>
      </c>
      <c r="I446" s="6">
        <f t="shared" si="225"/>
        <v>6919.9</v>
      </c>
    </row>
    <row r="447" spans="1:9" ht="31.5" x14ac:dyDescent="0.25">
      <c r="A447" s="102" t="s">
        <v>634</v>
      </c>
      <c r="B447" s="89"/>
      <c r="C447" s="4" t="s">
        <v>66</v>
      </c>
      <c r="D447" s="4" t="s">
        <v>27</v>
      </c>
      <c r="E447" s="21" t="s">
        <v>635</v>
      </c>
      <c r="F447" s="19"/>
      <c r="G447" s="6">
        <f>G448</f>
        <v>38302.9</v>
      </c>
      <c r="H447" s="6">
        <f t="shared" si="225"/>
        <v>6919.9</v>
      </c>
      <c r="I447" s="6">
        <f t="shared" si="225"/>
        <v>6919.9</v>
      </c>
    </row>
    <row r="448" spans="1:9" ht="31.5" x14ac:dyDescent="0.25">
      <c r="A448" s="23" t="s">
        <v>25</v>
      </c>
      <c r="B448" s="89"/>
      <c r="C448" s="4" t="s">
        <v>66</v>
      </c>
      <c r="D448" s="4" t="s">
        <v>27</v>
      </c>
      <c r="E448" s="21" t="s">
        <v>635</v>
      </c>
      <c r="F448" s="19">
        <v>200</v>
      </c>
      <c r="G448" s="6">
        <v>38302.9</v>
      </c>
      <c r="H448" s="6">
        <v>6919.9</v>
      </c>
      <c r="I448" s="6">
        <v>6919.9</v>
      </c>
    </row>
    <row r="449" spans="1:9" x14ac:dyDescent="0.25">
      <c r="A449" s="22" t="s">
        <v>333</v>
      </c>
      <c r="B449" s="49"/>
      <c r="C449" s="4" t="s">
        <v>66</v>
      </c>
      <c r="D449" s="4" t="s">
        <v>27</v>
      </c>
      <c r="E449" s="21" t="s">
        <v>607</v>
      </c>
      <c r="F449" s="21"/>
      <c r="G449" s="6">
        <f>G450</f>
        <v>69092</v>
      </c>
      <c r="H449" s="6">
        <f t="shared" ref="H449:I449" si="226">H450</f>
        <v>16546.2</v>
      </c>
      <c r="I449" s="6">
        <f t="shared" si="226"/>
        <v>12535.7</v>
      </c>
    </row>
    <row r="450" spans="1:9" x14ac:dyDescent="0.25">
      <c r="A450" s="107" t="s">
        <v>751</v>
      </c>
      <c r="B450" s="49"/>
      <c r="C450" s="4" t="s">
        <v>66</v>
      </c>
      <c r="D450" s="4" t="s">
        <v>27</v>
      </c>
      <c r="E450" s="21" t="s">
        <v>609</v>
      </c>
      <c r="F450" s="21"/>
      <c r="G450" s="6">
        <f>G451</f>
        <v>69092</v>
      </c>
      <c r="H450" s="6">
        <f t="shared" ref="H450:I450" si="227">H451</f>
        <v>16546.2</v>
      </c>
      <c r="I450" s="6">
        <f t="shared" si="227"/>
        <v>12535.7</v>
      </c>
    </row>
    <row r="451" spans="1:9" x14ac:dyDescent="0.25">
      <c r="A451" s="22" t="s">
        <v>610</v>
      </c>
      <c r="B451" s="49"/>
      <c r="C451" s="4" t="s">
        <v>66</v>
      </c>
      <c r="D451" s="4" t="s">
        <v>27</v>
      </c>
      <c r="E451" s="21" t="s">
        <v>611</v>
      </c>
      <c r="F451" s="21"/>
      <c r="G451" s="6">
        <f>G452</f>
        <v>69092</v>
      </c>
      <c r="H451" s="6">
        <f t="shared" ref="H451:I451" si="228">H452</f>
        <v>16546.2</v>
      </c>
      <c r="I451" s="6">
        <f t="shared" si="228"/>
        <v>12535.7</v>
      </c>
    </row>
    <row r="452" spans="1:9" ht="31.5" x14ac:dyDescent="0.25">
      <c r="A452" s="23" t="s">
        <v>25</v>
      </c>
      <c r="B452" s="49"/>
      <c r="C452" s="4" t="s">
        <v>66</v>
      </c>
      <c r="D452" s="4" t="s">
        <v>27</v>
      </c>
      <c r="E452" s="21" t="s">
        <v>611</v>
      </c>
      <c r="F452" s="21">
        <v>200</v>
      </c>
      <c r="G452" s="6">
        <v>69092</v>
      </c>
      <c r="H452" s="6">
        <v>16546.2</v>
      </c>
      <c r="I452" s="6">
        <v>12535.7</v>
      </c>
    </row>
    <row r="453" spans="1:9" s="98" customFormat="1" ht="31.5" x14ac:dyDescent="0.25">
      <c r="A453" s="90" t="s">
        <v>757</v>
      </c>
      <c r="B453" s="113"/>
      <c r="C453" s="99" t="s">
        <v>66</v>
      </c>
      <c r="D453" s="99" t="s">
        <v>27</v>
      </c>
      <c r="E453" s="96" t="s">
        <v>283</v>
      </c>
      <c r="F453" s="96"/>
      <c r="G453" s="100">
        <f>G454+G488</f>
        <v>43789.899999999994</v>
      </c>
      <c r="H453" s="100">
        <f t="shared" ref="H453:I456" si="229">H454</f>
        <v>130909</v>
      </c>
      <c r="I453" s="100">
        <f t="shared" si="229"/>
        <v>124026.3</v>
      </c>
    </row>
    <row r="454" spans="1:9" x14ac:dyDescent="0.25">
      <c r="A454" s="22" t="s">
        <v>217</v>
      </c>
      <c r="B454" s="49"/>
      <c r="C454" s="4" t="s">
        <v>66</v>
      </c>
      <c r="D454" s="4" t="s">
        <v>27</v>
      </c>
      <c r="E454" s="21" t="s">
        <v>612</v>
      </c>
      <c r="F454" s="21"/>
      <c r="G454" s="6">
        <f>G455</f>
        <v>42223.499999999993</v>
      </c>
      <c r="H454" s="6">
        <f t="shared" si="229"/>
        <v>130909</v>
      </c>
      <c r="I454" s="6">
        <f t="shared" si="229"/>
        <v>124026.3</v>
      </c>
    </row>
    <row r="455" spans="1:9" ht="31.5" x14ac:dyDescent="0.25">
      <c r="A455" s="102" t="s">
        <v>711</v>
      </c>
      <c r="B455" s="49"/>
      <c r="C455" s="4" t="s">
        <v>66</v>
      </c>
      <c r="D455" s="4" t="s">
        <v>27</v>
      </c>
      <c r="E455" s="21" t="s">
        <v>613</v>
      </c>
      <c r="F455" s="21"/>
      <c r="G455" s="6">
        <f>G456</f>
        <v>42223.499999999993</v>
      </c>
      <c r="H455" s="6">
        <f t="shared" si="229"/>
        <v>130909</v>
      </c>
      <c r="I455" s="6">
        <f t="shared" si="229"/>
        <v>124026.3</v>
      </c>
    </row>
    <row r="456" spans="1:9" x14ac:dyDescent="0.25">
      <c r="A456" s="22" t="s">
        <v>614</v>
      </c>
      <c r="B456" s="49"/>
      <c r="C456" s="4" t="s">
        <v>66</v>
      </c>
      <c r="D456" s="4" t="s">
        <v>27</v>
      </c>
      <c r="E456" s="21" t="s">
        <v>615</v>
      </c>
      <c r="F456" s="21"/>
      <c r="G456" s="6">
        <f>G457+G458+G460+G462+G464+G466+G468+G470+G472+G474+G476+G478+G480+G482+G484+G486</f>
        <v>42223.499999999993</v>
      </c>
      <c r="H456" s="6">
        <f t="shared" si="229"/>
        <v>130909</v>
      </c>
      <c r="I456" s="6">
        <f t="shared" si="229"/>
        <v>124026.3</v>
      </c>
    </row>
    <row r="457" spans="1:9" ht="31.5" x14ac:dyDescent="0.25">
      <c r="A457" s="23" t="s">
        <v>25</v>
      </c>
      <c r="B457" s="49"/>
      <c r="C457" s="4" t="s">
        <v>66</v>
      </c>
      <c r="D457" s="4" t="s">
        <v>27</v>
      </c>
      <c r="E457" s="21" t="s">
        <v>615</v>
      </c>
      <c r="F457" s="21">
        <v>200</v>
      </c>
      <c r="G457" s="6"/>
      <c r="H457" s="6">
        <v>130909</v>
      </c>
      <c r="I457" s="6">
        <v>124026.3</v>
      </c>
    </row>
    <row r="458" spans="1:9" ht="31.5" x14ac:dyDescent="0.25">
      <c r="A458" s="23" t="s">
        <v>895</v>
      </c>
      <c r="B458" s="49"/>
      <c r="C458" s="4" t="s">
        <v>66</v>
      </c>
      <c r="D458" s="4" t="s">
        <v>27</v>
      </c>
      <c r="E458" s="21" t="s">
        <v>915</v>
      </c>
      <c r="F458" s="21"/>
      <c r="G458" s="6">
        <f>G459</f>
        <v>5061.8999999999996</v>
      </c>
      <c r="H458" s="6">
        <f t="shared" ref="H458" si="230">H459</f>
        <v>0</v>
      </c>
      <c r="I458" s="6">
        <f t="shared" ref="I458" si="231">I459</f>
        <v>0</v>
      </c>
    </row>
    <row r="459" spans="1:9" ht="31.5" x14ac:dyDescent="0.25">
      <c r="A459" s="23" t="s">
        <v>25</v>
      </c>
      <c r="B459" s="49"/>
      <c r="C459" s="4" t="s">
        <v>66</v>
      </c>
      <c r="D459" s="4" t="s">
        <v>27</v>
      </c>
      <c r="E459" s="21" t="s">
        <v>915</v>
      </c>
      <c r="F459" s="21">
        <v>200</v>
      </c>
      <c r="G459" s="6">
        <v>5061.8999999999996</v>
      </c>
      <c r="H459" s="6"/>
      <c r="I459" s="6"/>
    </row>
    <row r="460" spans="1:9" ht="47.25" x14ac:dyDescent="0.25">
      <c r="A460" s="23" t="s">
        <v>935</v>
      </c>
      <c r="B460" s="49"/>
      <c r="C460" s="4" t="s">
        <v>66</v>
      </c>
      <c r="D460" s="4" t="s">
        <v>27</v>
      </c>
      <c r="E460" s="21" t="s">
        <v>940</v>
      </c>
      <c r="F460" s="21"/>
      <c r="G460" s="6">
        <f>G461</f>
        <v>17126.2</v>
      </c>
      <c r="H460" s="6">
        <f t="shared" ref="H460" si="232">H461</f>
        <v>0</v>
      </c>
      <c r="I460" s="6">
        <f t="shared" ref="I460" si="233">I461</f>
        <v>0</v>
      </c>
    </row>
    <row r="461" spans="1:9" ht="31.5" x14ac:dyDescent="0.25">
      <c r="A461" s="23" t="s">
        <v>25</v>
      </c>
      <c r="B461" s="49"/>
      <c r="C461" s="4" t="s">
        <v>66</v>
      </c>
      <c r="D461" s="4" t="s">
        <v>27</v>
      </c>
      <c r="E461" s="21" t="s">
        <v>940</v>
      </c>
      <c r="F461" s="21">
        <v>200</v>
      </c>
      <c r="G461" s="6">
        <v>17126.2</v>
      </c>
      <c r="H461" s="6"/>
      <c r="I461" s="6"/>
    </row>
    <row r="462" spans="1:9" ht="31.5" x14ac:dyDescent="0.25">
      <c r="A462" s="23" t="s">
        <v>896</v>
      </c>
      <c r="B462" s="49"/>
      <c r="C462" s="4" t="s">
        <v>66</v>
      </c>
      <c r="D462" s="4" t="s">
        <v>27</v>
      </c>
      <c r="E462" s="21" t="s">
        <v>916</v>
      </c>
      <c r="F462" s="21"/>
      <c r="G462" s="6">
        <f>G463</f>
        <v>409.2</v>
      </c>
      <c r="H462" s="6">
        <f t="shared" ref="H462" si="234">H463</f>
        <v>0</v>
      </c>
      <c r="I462" s="6">
        <f t="shared" ref="I462" si="235">I463</f>
        <v>0</v>
      </c>
    </row>
    <row r="463" spans="1:9" ht="31.5" x14ac:dyDescent="0.25">
      <c r="A463" s="23" t="s">
        <v>25</v>
      </c>
      <c r="B463" s="49"/>
      <c r="C463" s="4" t="s">
        <v>66</v>
      </c>
      <c r="D463" s="4" t="s">
        <v>27</v>
      </c>
      <c r="E463" s="21" t="s">
        <v>916</v>
      </c>
      <c r="F463" s="21">
        <v>200</v>
      </c>
      <c r="G463" s="6">
        <v>409.2</v>
      </c>
      <c r="H463" s="6"/>
      <c r="I463" s="6"/>
    </row>
    <row r="464" spans="1:9" ht="31.5" x14ac:dyDescent="0.25">
      <c r="A464" s="23" t="s">
        <v>897</v>
      </c>
      <c r="B464" s="49"/>
      <c r="C464" s="4" t="s">
        <v>66</v>
      </c>
      <c r="D464" s="4" t="s">
        <v>27</v>
      </c>
      <c r="E464" s="21" t="s">
        <v>917</v>
      </c>
      <c r="F464" s="21"/>
      <c r="G464" s="6">
        <f>G465</f>
        <v>1184.8</v>
      </c>
      <c r="H464" s="6">
        <f t="shared" ref="H464" si="236">H465</f>
        <v>0</v>
      </c>
      <c r="I464" s="6">
        <f t="shared" ref="I464" si="237">I465</f>
        <v>0</v>
      </c>
    </row>
    <row r="465" spans="1:9" ht="31.5" x14ac:dyDescent="0.25">
      <c r="A465" s="23" t="s">
        <v>25</v>
      </c>
      <c r="B465" s="49"/>
      <c r="C465" s="4" t="s">
        <v>66</v>
      </c>
      <c r="D465" s="4" t="s">
        <v>27</v>
      </c>
      <c r="E465" s="21" t="s">
        <v>917</v>
      </c>
      <c r="F465" s="21">
        <v>200</v>
      </c>
      <c r="G465" s="6">
        <v>1184.8</v>
      </c>
      <c r="H465" s="6"/>
      <c r="I465" s="6"/>
    </row>
    <row r="466" spans="1:9" ht="31.5" x14ac:dyDescent="0.25">
      <c r="A466" s="23" t="s">
        <v>898</v>
      </c>
      <c r="B466" s="49"/>
      <c r="C466" s="4" t="s">
        <v>66</v>
      </c>
      <c r="D466" s="4" t="s">
        <v>27</v>
      </c>
      <c r="E466" s="21" t="s">
        <v>918</v>
      </c>
      <c r="F466" s="21"/>
      <c r="G466" s="6">
        <f>G467</f>
        <v>955.6</v>
      </c>
      <c r="H466" s="6">
        <f t="shared" ref="H466" si="238">H467</f>
        <v>0</v>
      </c>
      <c r="I466" s="6">
        <f t="shared" ref="I466" si="239">I467</f>
        <v>0</v>
      </c>
    </row>
    <row r="467" spans="1:9" ht="31.5" x14ac:dyDescent="0.25">
      <c r="A467" s="23" t="s">
        <v>25</v>
      </c>
      <c r="B467" s="49"/>
      <c r="C467" s="4" t="s">
        <v>66</v>
      </c>
      <c r="D467" s="4" t="s">
        <v>27</v>
      </c>
      <c r="E467" s="21" t="s">
        <v>918</v>
      </c>
      <c r="F467" s="21">
        <v>200</v>
      </c>
      <c r="G467" s="6">
        <v>955.6</v>
      </c>
      <c r="H467" s="6"/>
      <c r="I467" s="6"/>
    </row>
    <row r="468" spans="1:9" ht="31.5" x14ac:dyDescent="0.25">
      <c r="A468" s="23" t="s">
        <v>901</v>
      </c>
      <c r="B468" s="49"/>
      <c r="C468" s="4" t="s">
        <v>66</v>
      </c>
      <c r="D468" s="4" t="s">
        <v>27</v>
      </c>
      <c r="E468" s="21" t="s">
        <v>921</v>
      </c>
      <c r="F468" s="21"/>
      <c r="G468" s="6">
        <f>G469</f>
        <v>326.3</v>
      </c>
      <c r="H468" s="6">
        <f t="shared" ref="H468" si="240">H469</f>
        <v>0</v>
      </c>
      <c r="I468" s="6">
        <f t="shared" ref="I468" si="241">I469</f>
        <v>0</v>
      </c>
    </row>
    <row r="469" spans="1:9" ht="31.5" x14ac:dyDescent="0.25">
      <c r="A469" s="23" t="s">
        <v>25</v>
      </c>
      <c r="B469" s="49"/>
      <c r="C469" s="4" t="s">
        <v>66</v>
      </c>
      <c r="D469" s="4" t="s">
        <v>27</v>
      </c>
      <c r="E469" s="21" t="s">
        <v>921</v>
      </c>
      <c r="F469" s="21">
        <v>200</v>
      </c>
      <c r="G469" s="6">
        <v>326.3</v>
      </c>
      <c r="H469" s="6"/>
      <c r="I469" s="6"/>
    </row>
    <row r="470" spans="1:9" ht="31.5" x14ac:dyDescent="0.25">
      <c r="A470" s="23" t="s">
        <v>902</v>
      </c>
      <c r="B470" s="49"/>
      <c r="C470" s="4" t="s">
        <v>66</v>
      </c>
      <c r="D470" s="4" t="s">
        <v>27</v>
      </c>
      <c r="E470" s="21" t="s">
        <v>922</v>
      </c>
      <c r="F470" s="21"/>
      <c r="G470" s="6">
        <f>G471</f>
        <v>490.7</v>
      </c>
      <c r="H470" s="6">
        <f t="shared" ref="H470" si="242">H471</f>
        <v>0</v>
      </c>
      <c r="I470" s="6">
        <f t="shared" ref="I470" si="243">I471</f>
        <v>0</v>
      </c>
    </row>
    <row r="471" spans="1:9" ht="31.5" x14ac:dyDescent="0.25">
      <c r="A471" s="23" t="s">
        <v>25</v>
      </c>
      <c r="B471" s="49"/>
      <c r="C471" s="4" t="s">
        <v>66</v>
      </c>
      <c r="D471" s="4" t="s">
        <v>27</v>
      </c>
      <c r="E471" s="21" t="s">
        <v>922</v>
      </c>
      <c r="F471" s="21">
        <v>200</v>
      </c>
      <c r="G471" s="6">
        <v>490.7</v>
      </c>
      <c r="H471" s="6"/>
      <c r="I471" s="6"/>
    </row>
    <row r="472" spans="1:9" ht="31.5" x14ac:dyDescent="0.25">
      <c r="A472" s="23" t="s">
        <v>936</v>
      </c>
      <c r="B472" s="49"/>
      <c r="C472" s="4" t="s">
        <v>66</v>
      </c>
      <c r="D472" s="4" t="s">
        <v>27</v>
      </c>
      <c r="E472" s="21" t="s">
        <v>941</v>
      </c>
      <c r="F472" s="21"/>
      <c r="G472" s="6">
        <f>G473</f>
        <v>3508.6</v>
      </c>
      <c r="H472" s="6">
        <f t="shared" ref="H472" si="244">H473</f>
        <v>0</v>
      </c>
      <c r="I472" s="6">
        <f t="shared" ref="I472" si="245">I473</f>
        <v>0</v>
      </c>
    </row>
    <row r="473" spans="1:9" ht="31.5" x14ac:dyDescent="0.25">
      <c r="A473" s="23" t="s">
        <v>25</v>
      </c>
      <c r="B473" s="49"/>
      <c r="C473" s="4" t="s">
        <v>66</v>
      </c>
      <c r="D473" s="4" t="s">
        <v>27</v>
      </c>
      <c r="E473" s="21" t="s">
        <v>941</v>
      </c>
      <c r="F473" s="21">
        <v>200</v>
      </c>
      <c r="G473" s="6">
        <v>3508.6</v>
      </c>
      <c r="H473" s="6"/>
      <c r="I473" s="6"/>
    </row>
    <row r="474" spans="1:9" ht="31.5" x14ac:dyDescent="0.25">
      <c r="A474" s="23" t="s">
        <v>907</v>
      </c>
      <c r="B474" s="49"/>
      <c r="C474" s="4" t="s">
        <v>66</v>
      </c>
      <c r="D474" s="4" t="s">
        <v>27</v>
      </c>
      <c r="E474" s="21" t="s">
        <v>927</v>
      </c>
      <c r="F474" s="21"/>
      <c r="G474" s="6">
        <f>G475</f>
        <v>6933.1</v>
      </c>
      <c r="H474" s="6">
        <f t="shared" ref="H474" si="246">H475</f>
        <v>0</v>
      </c>
      <c r="I474" s="6">
        <f t="shared" ref="I474" si="247">I475</f>
        <v>0</v>
      </c>
    </row>
    <row r="475" spans="1:9" ht="31.5" x14ac:dyDescent="0.25">
      <c r="A475" s="23" t="s">
        <v>25</v>
      </c>
      <c r="B475" s="49"/>
      <c r="C475" s="4" t="s">
        <v>66</v>
      </c>
      <c r="D475" s="4" t="s">
        <v>27</v>
      </c>
      <c r="E475" s="21" t="s">
        <v>927</v>
      </c>
      <c r="F475" s="21">
        <v>200</v>
      </c>
      <c r="G475" s="6">
        <v>6933.1</v>
      </c>
      <c r="H475" s="6"/>
      <c r="I475" s="6"/>
    </row>
    <row r="476" spans="1:9" ht="31.5" x14ac:dyDescent="0.25">
      <c r="A476" s="23" t="s">
        <v>908</v>
      </c>
      <c r="B476" s="49"/>
      <c r="C476" s="4" t="s">
        <v>66</v>
      </c>
      <c r="D476" s="4" t="s">
        <v>27</v>
      </c>
      <c r="E476" s="21" t="s">
        <v>928</v>
      </c>
      <c r="F476" s="21"/>
      <c r="G476" s="6">
        <f>G477</f>
        <v>2512</v>
      </c>
      <c r="H476" s="6">
        <f t="shared" ref="H476" si="248">H477</f>
        <v>0</v>
      </c>
      <c r="I476" s="6">
        <f t="shared" ref="I476" si="249">I477</f>
        <v>0</v>
      </c>
    </row>
    <row r="477" spans="1:9" ht="31.5" x14ac:dyDescent="0.25">
      <c r="A477" s="23" t="s">
        <v>25</v>
      </c>
      <c r="B477" s="49"/>
      <c r="C477" s="4" t="s">
        <v>66</v>
      </c>
      <c r="D477" s="4" t="s">
        <v>27</v>
      </c>
      <c r="E477" s="21" t="s">
        <v>928</v>
      </c>
      <c r="F477" s="21">
        <v>200</v>
      </c>
      <c r="G477" s="6">
        <v>2512</v>
      </c>
      <c r="H477" s="6"/>
      <c r="I477" s="6"/>
    </row>
    <row r="478" spans="1:9" ht="31.5" x14ac:dyDescent="0.25">
      <c r="A478" s="23" t="s">
        <v>909</v>
      </c>
      <c r="B478" s="49"/>
      <c r="C478" s="4" t="s">
        <v>66</v>
      </c>
      <c r="D478" s="4" t="s">
        <v>27</v>
      </c>
      <c r="E478" s="21" t="s">
        <v>929</v>
      </c>
      <c r="F478" s="21"/>
      <c r="G478" s="6">
        <f>G479</f>
        <v>66.099999999999994</v>
      </c>
      <c r="H478" s="6">
        <f t="shared" ref="H478" si="250">H479</f>
        <v>0</v>
      </c>
      <c r="I478" s="6">
        <f t="shared" ref="I478" si="251">I479</f>
        <v>0</v>
      </c>
    </row>
    <row r="479" spans="1:9" ht="31.5" x14ac:dyDescent="0.25">
      <c r="A479" s="23" t="s">
        <v>25</v>
      </c>
      <c r="B479" s="49"/>
      <c r="C479" s="4" t="s">
        <v>66</v>
      </c>
      <c r="D479" s="4" t="s">
        <v>27</v>
      </c>
      <c r="E479" s="21" t="s">
        <v>929</v>
      </c>
      <c r="F479" s="21">
        <v>200</v>
      </c>
      <c r="G479" s="6">
        <v>66.099999999999994</v>
      </c>
      <c r="H479" s="6"/>
      <c r="I479" s="6"/>
    </row>
    <row r="480" spans="1:9" ht="31.5" x14ac:dyDescent="0.25">
      <c r="A480" s="23" t="s">
        <v>911</v>
      </c>
      <c r="B480" s="49"/>
      <c r="C480" s="4" t="s">
        <v>66</v>
      </c>
      <c r="D480" s="4" t="s">
        <v>27</v>
      </c>
      <c r="E480" s="21" t="s">
        <v>931</v>
      </c>
      <c r="F480" s="21"/>
      <c r="G480" s="6">
        <f>G481</f>
        <v>159.6</v>
      </c>
      <c r="H480" s="6">
        <f t="shared" ref="H480" si="252">H481</f>
        <v>0</v>
      </c>
      <c r="I480" s="6">
        <f t="shared" ref="I480" si="253">I481</f>
        <v>0</v>
      </c>
    </row>
    <row r="481" spans="1:9" ht="31.5" x14ac:dyDescent="0.25">
      <c r="A481" s="23" t="s">
        <v>25</v>
      </c>
      <c r="B481" s="49"/>
      <c r="C481" s="4" t="s">
        <v>66</v>
      </c>
      <c r="D481" s="4" t="s">
        <v>27</v>
      </c>
      <c r="E481" s="21" t="s">
        <v>931</v>
      </c>
      <c r="F481" s="21">
        <v>200</v>
      </c>
      <c r="G481" s="6">
        <v>159.6</v>
      </c>
      <c r="H481" s="6"/>
      <c r="I481" s="6"/>
    </row>
    <row r="482" spans="1:9" ht="31.5" x14ac:dyDescent="0.25">
      <c r="A482" s="23" t="s">
        <v>937</v>
      </c>
      <c r="B482" s="49"/>
      <c r="C482" s="4" t="s">
        <v>66</v>
      </c>
      <c r="D482" s="4" t="s">
        <v>27</v>
      </c>
      <c r="E482" s="21" t="s">
        <v>942</v>
      </c>
      <c r="F482" s="21"/>
      <c r="G482" s="6">
        <f>G483</f>
        <v>1539.6</v>
      </c>
      <c r="H482" s="6">
        <f t="shared" ref="H482" si="254">H483</f>
        <v>0</v>
      </c>
      <c r="I482" s="6">
        <f t="shared" ref="I482" si="255">I483</f>
        <v>0</v>
      </c>
    </row>
    <row r="483" spans="1:9" ht="31.5" x14ac:dyDescent="0.25">
      <c r="A483" s="23" t="s">
        <v>25</v>
      </c>
      <c r="B483" s="49"/>
      <c r="C483" s="4" t="s">
        <v>66</v>
      </c>
      <c r="D483" s="4" t="s">
        <v>27</v>
      </c>
      <c r="E483" s="21" t="s">
        <v>942</v>
      </c>
      <c r="F483" s="21">
        <v>200</v>
      </c>
      <c r="G483" s="6">
        <v>1539.6</v>
      </c>
      <c r="H483" s="6"/>
      <c r="I483" s="6"/>
    </row>
    <row r="484" spans="1:9" ht="31.5" x14ac:dyDescent="0.25">
      <c r="A484" s="23" t="s">
        <v>913</v>
      </c>
      <c r="B484" s="49"/>
      <c r="C484" s="4" t="s">
        <v>66</v>
      </c>
      <c r="D484" s="4" t="s">
        <v>27</v>
      </c>
      <c r="E484" s="21" t="s">
        <v>933</v>
      </c>
      <c r="F484" s="21"/>
      <c r="G484" s="6">
        <f>G485</f>
        <v>93.4</v>
      </c>
      <c r="H484" s="6">
        <f t="shared" ref="H484" si="256">H485</f>
        <v>0</v>
      </c>
      <c r="I484" s="6">
        <f t="shared" ref="I484" si="257">I485</f>
        <v>0</v>
      </c>
    </row>
    <row r="485" spans="1:9" ht="31.5" x14ac:dyDescent="0.25">
      <c r="A485" s="23" t="s">
        <v>25</v>
      </c>
      <c r="B485" s="49"/>
      <c r="C485" s="4" t="s">
        <v>66</v>
      </c>
      <c r="D485" s="4" t="s">
        <v>27</v>
      </c>
      <c r="E485" s="21" t="s">
        <v>933</v>
      </c>
      <c r="F485" s="21">
        <v>200</v>
      </c>
      <c r="G485" s="6">
        <v>93.4</v>
      </c>
      <c r="H485" s="6"/>
      <c r="I485" s="6"/>
    </row>
    <row r="486" spans="1:9" ht="31.5" x14ac:dyDescent="0.25">
      <c r="A486" s="23" t="s">
        <v>914</v>
      </c>
      <c r="B486" s="49"/>
      <c r="C486" s="4" t="s">
        <v>66</v>
      </c>
      <c r="D486" s="4" t="s">
        <v>27</v>
      </c>
      <c r="E486" s="21" t="s">
        <v>934</v>
      </c>
      <c r="F486" s="21"/>
      <c r="G486" s="6">
        <f>G487</f>
        <v>1856.4</v>
      </c>
      <c r="H486" s="6">
        <f t="shared" ref="H486:I486" si="258">H487</f>
        <v>0</v>
      </c>
      <c r="I486" s="6">
        <f t="shared" si="258"/>
        <v>0</v>
      </c>
    </row>
    <row r="487" spans="1:9" ht="31.5" x14ac:dyDescent="0.25">
      <c r="A487" s="23" t="s">
        <v>25</v>
      </c>
      <c r="B487" s="49"/>
      <c r="C487" s="4" t="s">
        <v>66</v>
      </c>
      <c r="D487" s="4" t="s">
        <v>27</v>
      </c>
      <c r="E487" s="21" t="s">
        <v>934</v>
      </c>
      <c r="F487" s="21">
        <v>200</v>
      </c>
      <c r="G487" s="6">
        <v>1856.4</v>
      </c>
      <c r="H487" s="6"/>
      <c r="I487" s="6"/>
    </row>
    <row r="488" spans="1:9" x14ac:dyDescent="0.25">
      <c r="A488" s="23" t="s">
        <v>333</v>
      </c>
      <c r="B488" s="49"/>
      <c r="C488" s="4" t="s">
        <v>66</v>
      </c>
      <c r="D488" s="4" t="s">
        <v>27</v>
      </c>
      <c r="E488" s="21" t="s">
        <v>943</v>
      </c>
      <c r="F488" s="21"/>
      <c r="G488" s="6">
        <f>G489</f>
        <v>1566.4</v>
      </c>
      <c r="H488" s="6">
        <f t="shared" ref="H488:I488" si="259">H489</f>
        <v>0</v>
      </c>
      <c r="I488" s="6">
        <f t="shared" si="259"/>
        <v>0</v>
      </c>
    </row>
    <row r="489" spans="1:9" x14ac:dyDescent="0.25">
      <c r="A489" s="23" t="s">
        <v>938</v>
      </c>
      <c r="B489" s="49"/>
      <c r="C489" s="4" t="s">
        <v>66</v>
      </c>
      <c r="D489" s="4" t="s">
        <v>27</v>
      </c>
      <c r="E489" s="21" t="s">
        <v>944</v>
      </c>
      <c r="F489" s="21"/>
      <c r="G489" s="6">
        <f>G490</f>
        <v>1566.4</v>
      </c>
      <c r="H489" s="6">
        <f t="shared" ref="H489:I489" si="260">H490</f>
        <v>0</v>
      </c>
      <c r="I489" s="6">
        <f t="shared" si="260"/>
        <v>0</v>
      </c>
    </row>
    <row r="490" spans="1:9" ht="38.25" customHeight="1" x14ac:dyDescent="0.25">
      <c r="A490" s="23" t="s">
        <v>939</v>
      </c>
      <c r="B490" s="49"/>
      <c r="C490" s="4" t="s">
        <v>66</v>
      </c>
      <c r="D490" s="4" t="s">
        <v>27</v>
      </c>
      <c r="E490" s="21" t="s">
        <v>945</v>
      </c>
      <c r="F490" s="21"/>
      <c r="G490" s="6">
        <f>G491</f>
        <v>1566.4</v>
      </c>
      <c r="H490" s="6">
        <f t="shared" ref="H490:I490" si="261">H491</f>
        <v>0</v>
      </c>
      <c r="I490" s="6">
        <f t="shared" si="261"/>
        <v>0</v>
      </c>
    </row>
    <row r="491" spans="1:9" ht="34.5" customHeight="1" x14ac:dyDescent="0.25">
      <c r="A491" s="23" t="s">
        <v>25</v>
      </c>
      <c r="B491" s="49"/>
      <c r="C491" s="4" t="s">
        <v>66</v>
      </c>
      <c r="D491" s="4" t="s">
        <v>27</v>
      </c>
      <c r="E491" s="21" t="s">
        <v>945</v>
      </c>
      <c r="F491" s="21">
        <v>200</v>
      </c>
      <c r="G491" s="6">
        <v>1566.4</v>
      </c>
      <c r="H491" s="6"/>
      <c r="I491" s="6"/>
    </row>
    <row r="492" spans="1:9" s="98" customFormat="1" ht="31.5" x14ac:dyDescent="0.25">
      <c r="A492" s="90" t="s">
        <v>287</v>
      </c>
      <c r="B492" s="113"/>
      <c r="C492" s="99" t="s">
        <v>66</v>
      </c>
      <c r="D492" s="99" t="s">
        <v>27</v>
      </c>
      <c r="E492" s="96" t="s">
        <v>285</v>
      </c>
      <c r="F492" s="96"/>
      <c r="G492" s="100">
        <f>G493</f>
        <v>65484.399999999994</v>
      </c>
      <c r="H492" s="100">
        <f t="shared" ref="H492:I492" si="262">H493</f>
        <v>68008.5</v>
      </c>
      <c r="I492" s="100">
        <f t="shared" si="262"/>
        <v>68008.5</v>
      </c>
    </row>
    <row r="493" spans="1:9" x14ac:dyDescent="0.25">
      <c r="A493" s="102" t="s">
        <v>178</v>
      </c>
      <c r="B493" s="49"/>
      <c r="C493" s="4" t="s">
        <v>66</v>
      </c>
      <c r="D493" s="4" t="s">
        <v>27</v>
      </c>
      <c r="E493" s="21" t="s">
        <v>616</v>
      </c>
      <c r="F493" s="21"/>
      <c r="G493" s="6">
        <f>SUM(G494,G497,G500,G503)</f>
        <v>65484.399999999994</v>
      </c>
      <c r="H493" s="6">
        <f t="shared" ref="H493:I493" si="263">SUM(H494,H497,H500,H503)</f>
        <v>68008.5</v>
      </c>
      <c r="I493" s="6">
        <f t="shared" si="263"/>
        <v>68008.5</v>
      </c>
    </row>
    <row r="494" spans="1:9" ht="31.5" x14ac:dyDescent="0.25">
      <c r="A494" s="85" t="s">
        <v>617</v>
      </c>
      <c r="B494" s="49"/>
      <c r="C494" s="4" t="s">
        <v>66</v>
      </c>
      <c r="D494" s="4" t="s">
        <v>27</v>
      </c>
      <c r="E494" s="21" t="s">
        <v>618</v>
      </c>
      <c r="F494" s="21"/>
      <c r="G494" s="6">
        <f>SUM(G495)</f>
        <v>11902.5</v>
      </c>
      <c r="H494" s="6">
        <f t="shared" ref="H494:I495" si="264">SUM(H495)</f>
        <v>14406.6</v>
      </c>
      <c r="I494" s="6">
        <f t="shared" si="264"/>
        <v>14406.6</v>
      </c>
    </row>
    <row r="495" spans="1:9" x14ac:dyDescent="0.25">
      <c r="A495" s="52" t="s">
        <v>21</v>
      </c>
      <c r="B495" s="49"/>
      <c r="C495" s="4" t="s">
        <v>66</v>
      </c>
      <c r="D495" s="4" t="s">
        <v>27</v>
      </c>
      <c r="E495" s="21" t="s">
        <v>704</v>
      </c>
      <c r="F495" s="21"/>
      <c r="G495" s="6">
        <f>SUM(G496)</f>
        <v>11902.5</v>
      </c>
      <c r="H495" s="6">
        <f t="shared" si="264"/>
        <v>14406.6</v>
      </c>
      <c r="I495" s="6">
        <f t="shared" si="264"/>
        <v>14406.6</v>
      </c>
    </row>
    <row r="496" spans="1:9" ht="31.5" x14ac:dyDescent="0.25">
      <c r="A496" s="23" t="s">
        <v>25</v>
      </c>
      <c r="B496" s="49"/>
      <c r="C496" s="4" t="s">
        <v>66</v>
      </c>
      <c r="D496" s="4" t="s">
        <v>27</v>
      </c>
      <c r="E496" s="21" t="s">
        <v>704</v>
      </c>
      <c r="F496" s="21">
        <v>200</v>
      </c>
      <c r="G496" s="6">
        <f>11882.5+20</f>
        <v>11902.5</v>
      </c>
      <c r="H496" s="6">
        <v>14406.6</v>
      </c>
      <c r="I496" s="6">
        <v>14406.6</v>
      </c>
    </row>
    <row r="497" spans="1:9" ht="31.5" x14ac:dyDescent="0.25">
      <c r="A497" s="86" t="s">
        <v>619</v>
      </c>
      <c r="B497" s="49"/>
      <c r="C497" s="4" t="s">
        <v>66</v>
      </c>
      <c r="D497" s="4" t="s">
        <v>27</v>
      </c>
      <c r="E497" s="21" t="s">
        <v>620</v>
      </c>
      <c r="F497" s="21"/>
      <c r="G497" s="6">
        <f>SUM(G498)</f>
        <v>1356</v>
      </c>
      <c r="H497" s="6">
        <f t="shared" ref="H497:I498" si="265">SUM(H498)</f>
        <v>470</v>
      </c>
      <c r="I497" s="6">
        <f t="shared" si="265"/>
        <v>470</v>
      </c>
    </row>
    <row r="498" spans="1:9" x14ac:dyDescent="0.25">
      <c r="A498" s="52" t="s">
        <v>21</v>
      </c>
      <c r="B498" s="49"/>
      <c r="C498" s="4" t="s">
        <v>66</v>
      </c>
      <c r="D498" s="4" t="s">
        <v>27</v>
      </c>
      <c r="E498" s="21" t="s">
        <v>705</v>
      </c>
      <c r="F498" s="21"/>
      <c r="G498" s="6">
        <f>SUM(G499)</f>
        <v>1356</v>
      </c>
      <c r="H498" s="6">
        <f t="shared" si="265"/>
        <v>470</v>
      </c>
      <c r="I498" s="6">
        <f t="shared" si="265"/>
        <v>470</v>
      </c>
    </row>
    <row r="499" spans="1:9" ht="31.5" x14ac:dyDescent="0.25">
      <c r="A499" s="23" t="s">
        <v>25</v>
      </c>
      <c r="B499" s="49"/>
      <c r="C499" s="4" t="s">
        <v>66</v>
      </c>
      <c r="D499" s="4" t="s">
        <v>27</v>
      </c>
      <c r="E499" s="21" t="s">
        <v>705</v>
      </c>
      <c r="F499" s="21">
        <v>200</v>
      </c>
      <c r="G499" s="6">
        <f>470+886</f>
        <v>1356</v>
      </c>
      <c r="H499" s="6">
        <v>470</v>
      </c>
      <c r="I499" s="6">
        <v>470</v>
      </c>
    </row>
    <row r="500" spans="1:9" ht="31.5" x14ac:dyDescent="0.25">
      <c r="A500" s="85" t="s">
        <v>621</v>
      </c>
      <c r="B500" s="49"/>
      <c r="C500" s="4" t="s">
        <v>66</v>
      </c>
      <c r="D500" s="4" t="s">
        <v>27</v>
      </c>
      <c r="E500" s="21" t="s">
        <v>622</v>
      </c>
      <c r="F500" s="21"/>
      <c r="G500" s="6">
        <f>SUM(G501)</f>
        <v>2473.6</v>
      </c>
      <c r="H500" s="6">
        <f t="shared" ref="H500:I501" si="266">SUM(H501)</f>
        <v>2473.6</v>
      </c>
      <c r="I500" s="6">
        <f t="shared" si="266"/>
        <v>2473.6</v>
      </c>
    </row>
    <row r="501" spans="1:9" x14ac:dyDescent="0.25">
      <c r="A501" s="52" t="s">
        <v>21</v>
      </c>
      <c r="B501" s="49"/>
      <c r="C501" s="4" t="s">
        <v>66</v>
      </c>
      <c r="D501" s="4" t="s">
        <v>27</v>
      </c>
      <c r="E501" s="21" t="s">
        <v>706</v>
      </c>
      <c r="F501" s="21"/>
      <c r="G501" s="6">
        <f>SUM(G502)</f>
        <v>2473.6</v>
      </c>
      <c r="H501" s="6">
        <f t="shared" si="266"/>
        <v>2473.6</v>
      </c>
      <c r="I501" s="6">
        <f t="shared" si="266"/>
        <v>2473.6</v>
      </c>
    </row>
    <row r="502" spans="1:9" ht="31.5" x14ac:dyDescent="0.25">
      <c r="A502" s="23" t="s">
        <v>25</v>
      </c>
      <c r="B502" s="49"/>
      <c r="C502" s="4" t="s">
        <v>66</v>
      </c>
      <c r="D502" s="4" t="s">
        <v>27</v>
      </c>
      <c r="E502" s="21" t="s">
        <v>706</v>
      </c>
      <c r="F502" s="21">
        <v>200</v>
      </c>
      <c r="G502" s="6">
        <v>2473.6</v>
      </c>
      <c r="H502" s="6">
        <v>2473.6</v>
      </c>
      <c r="I502" s="6">
        <v>2473.6</v>
      </c>
    </row>
    <row r="503" spans="1:9" ht="31.5" x14ac:dyDescent="0.25">
      <c r="A503" s="85" t="s">
        <v>709</v>
      </c>
      <c r="B503" s="49"/>
      <c r="C503" s="4" t="s">
        <v>66</v>
      </c>
      <c r="D503" s="4" t="s">
        <v>27</v>
      </c>
      <c r="E503" s="21" t="s">
        <v>623</v>
      </c>
      <c r="F503" s="21"/>
      <c r="G503" s="6">
        <f>SUM(G504)</f>
        <v>49752.299999999996</v>
      </c>
      <c r="H503" s="6">
        <f t="shared" ref="H503:I503" si="267">SUM(H504)</f>
        <v>50658.299999999996</v>
      </c>
      <c r="I503" s="6">
        <f t="shared" si="267"/>
        <v>50658.299999999996</v>
      </c>
    </row>
    <row r="504" spans="1:9" x14ac:dyDescent="0.25">
      <c r="A504" s="85" t="s">
        <v>262</v>
      </c>
      <c r="B504" s="49"/>
      <c r="C504" s="4" t="s">
        <v>66</v>
      </c>
      <c r="D504" s="4" t="s">
        <v>27</v>
      </c>
      <c r="E504" s="21" t="s">
        <v>707</v>
      </c>
      <c r="F504" s="21"/>
      <c r="G504" s="6">
        <f>SUM(G505:G507)</f>
        <v>49752.299999999996</v>
      </c>
      <c r="H504" s="6">
        <f t="shared" ref="H504:I504" si="268">SUM(H505:H507)</f>
        <v>50658.299999999996</v>
      </c>
      <c r="I504" s="6">
        <f t="shared" si="268"/>
        <v>50658.299999999996</v>
      </c>
    </row>
    <row r="505" spans="1:9" ht="47.25" x14ac:dyDescent="0.25">
      <c r="A505" s="2" t="s">
        <v>24</v>
      </c>
      <c r="B505" s="49"/>
      <c r="C505" s="4" t="s">
        <v>66</v>
      </c>
      <c r="D505" s="4" t="s">
        <v>27</v>
      </c>
      <c r="E505" s="21" t="s">
        <v>707</v>
      </c>
      <c r="F505" s="21">
        <v>100</v>
      </c>
      <c r="G505" s="6">
        <v>48158.2</v>
      </c>
      <c r="H505" s="6">
        <v>48158.2</v>
      </c>
      <c r="I505" s="6">
        <v>48158.2</v>
      </c>
    </row>
    <row r="506" spans="1:9" ht="31.5" x14ac:dyDescent="0.25">
      <c r="A506" s="102" t="s">
        <v>25</v>
      </c>
      <c r="B506" s="49"/>
      <c r="C506" s="4" t="s">
        <v>66</v>
      </c>
      <c r="D506" s="4" t="s">
        <v>27</v>
      </c>
      <c r="E506" s="21" t="s">
        <v>707</v>
      </c>
      <c r="F506" s="21">
        <v>200</v>
      </c>
      <c r="G506" s="6">
        <f>2350.4-906</f>
        <v>1444.4</v>
      </c>
      <c r="H506" s="6">
        <v>2350.4</v>
      </c>
      <c r="I506" s="6">
        <v>2350.4</v>
      </c>
    </row>
    <row r="507" spans="1:9" x14ac:dyDescent="0.25">
      <c r="A507" s="102" t="s">
        <v>13</v>
      </c>
      <c r="B507" s="4"/>
      <c r="C507" s="4" t="s">
        <v>66</v>
      </c>
      <c r="D507" s="4" t="s">
        <v>27</v>
      </c>
      <c r="E507" s="21" t="s">
        <v>707</v>
      </c>
      <c r="F507" s="21">
        <v>800</v>
      </c>
      <c r="G507" s="6">
        <v>149.69999999999999</v>
      </c>
      <c r="H507" s="6">
        <v>149.69999999999999</v>
      </c>
      <c r="I507" s="6">
        <v>149.69999999999999</v>
      </c>
    </row>
    <row r="508" spans="1:9" x14ac:dyDescent="0.25">
      <c r="A508" s="2" t="s">
        <v>74</v>
      </c>
      <c r="B508" s="4"/>
      <c r="C508" s="103" t="s">
        <v>66</v>
      </c>
      <c r="D508" s="103" t="s">
        <v>66</v>
      </c>
      <c r="E508" s="103"/>
      <c r="F508" s="103"/>
      <c r="G508" s="8">
        <f>G509+G518</f>
        <v>5501.7</v>
      </c>
      <c r="H508" s="8">
        <f>H509+H518</f>
        <v>22177.4</v>
      </c>
      <c r="I508" s="8">
        <f>I509+I518</f>
        <v>21229.300000000003</v>
      </c>
    </row>
    <row r="509" spans="1:9" s="98" customFormat="1" ht="31.5" x14ac:dyDescent="0.25">
      <c r="A509" s="90" t="s">
        <v>273</v>
      </c>
      <c r="B509" s="112"/>
      <c r="C509" s="95" t="s">
        <v>66</v>
      </c>
      <c r="D509" s="95" t="s">
        <v>66</v>
      </c>
      <c r="E509" s="96" t="s">
        <v>168</v>
      </c>
      <c r="F509" s="95"/>
      <c r="G509" s="97">
        <f>G514+G510</f>
        <v>5234.3</v>
      </c>
      <c r="H509" s="97">
        <f t="shared" ref="H509:I509" si="269">H514+H510</f>
        <v>21910</v>
      </c>
      <c r="I509" s="97">
        <f t="shared" si="269"/>
        <v>20961.900000000001</v>
      </c>
    </row>
    <row r="510" spans="1:9" x14ac:dyDescent="0.25">
      <c r="A510" s="102" t="s">
        <v>217</v>
      </c>
      <c r="B510" s="19"/>
      <c r="C510" s="4" t="s">
        <v>66</v>
      </c>
      <c r="D510" s="4" t="s">
        <v>66</v>
      </c>
      <c r="E510" s="21" t="s">
        <v>684</v>
      </c>
      <c r="F510" s="103"/>
      <c r="G510" s="8">
        <f>G511</f>
        <v>0</v>
      </c>
      <c r="H510" s="8">
        <f t="shared" ref="H510:I510" si="270">H511</f>
        <v>21910</v>
      </c>
      <c r="I510" s="8">
        <f t="shared" si="270"/>
        <v>20961.900000000001</v>
      </c>
    </row>
    <row r="511" spans="1:9" ht="31.5" x14ac:dyDescent="0.25">
      <c r="A511" s="102" t="s">
        <v>565</v>
      </c>
      <c r="B511" s="19"/>
      <c r="C511" s="4" t="s">
        <v>66</v>
      </c>
      <c r="D511" s="4" t="s">
        <v>66</v>
      </c>
      <c r="E511" s="21" t="s">
        <v>721</v>
      </c>
      <c r="F511" s="103"/>
      <c r="G511" s="8">
        <f>G512</f>
        <v>0</v>
      </c>
      <c r="H511" s="8">
        <f t="shared" ref="H511:I511" si="271">H512</f>
        <v>21910</v>
      </c>
      <c r="I511" s="8">
        <f t="shared" si="271"/>
        <v>20961.900000000001</v>
      </c>
    </row>
    <row r="512" spans="1:9" ht="31.5" x14ac:dyDescent="0.25">
      <c r="A512" s="102" t="s">
        <v>722</v>
      </c>
      <c r="B512" s="19"/>
      <c r="C512" s="4" t="s">
        <v>66</v>
      </c>
      <c r="D512" s="4" t="s">
        <v>66</v>
      </c>
      <c r="E512" s="21" t="s">
        <v>745</v>
      </c>
      <c r="F512" s="103"/>
      <c r="G512" s="8">
        <f>G513</f>
        <v>0</v>
      </c>
      <c r="H512" s="8">
        <f t="shared" ref="H512:I512" si="272">H513</f>
        <v>21910</v>
      </c>
      <c r="I512" s="8">
        <f t="shared" si="272"/>
        <v>20961.900000000001</v>
      </c>
    </row>
    <row r="513" spans="1:9" ht="31.5" x14ac:dyDescent="0.25">
      <c r="A513" s="102" t="s">
        <v>106</v>
      </c>
      <c r="B513" s="19"/>
      <c r="C513" s="4" t="s">
        <v>66</v>
      </c>
      <c r="D513" s="4" t="s">
        <v>66</v>
      </c>
      <c r="E513" s="21" t="s">
        <v>745</v>
      </c>
      <c r="F513" s="103" t="s">
        <v>101</v>
      </c>
      <c r="G513" s="8"/>
      <c r="H513" s="8">
        <v>21910</v>
      </c>
      <c r="I513" s="8">
        <v>20961.900000000001</v>
      </c>
    </row>
    <row r="514" spans="1:9" x14ac:dyDescent="0.25">
      <c r="A514" s="23" t="s">
        <v>333</v>
      </c>
      <c r="B514" s="4"/>
      <c r="C514" s="4" t="s">
        <v>66</v>
      </c>
      <c r="D514" s="4" t="s">
        <v>66</v>
      </c>
      <c r="E514" s="5" t="s">
        <v>334</v>
      </c>
      <c r="F514" s="4"/>
      <c r="G514" s="6">
        <f>G515</f>
        <v>5234.3</v>
      </c>
      <c r="H514" s="6">
        <f t="shared" ref="H514:I514" si="273">H515</f>
        <v>0</v>
      </c>
      <c r="I514" s="6">
        <f t="shared" si="273"/>
        <v>0</v>
      </c>
    </row>
    <row r="515" spans="1:9" ht="31.5" x14ac:dyDescent="0.25">
      <c r="A515" s="52" t="s">
        <v>726</v>
      </c>
      <c r="B515" s="4"/>
      <c r="C515" s="4" t="s">
        <v>66</v>
      </c>
      <c r="D515" s="4" t="s">
        <v>66</v>
      </c>
      <c r="E515" s="21" t="s">
        <v>339</v>
      </c>
      <c r="F515" s="4"/>
      <c r="G515" s="6">
        <f>G516</f>
        <v>5234.3</v>
      </c>
      <c r="H515" s="6">
        <f t="shared" ref="H515:I515" si="274">H516</f>
        <v>0</v>
      </c>
      <c r="I515" s="6">
        <f t="shared" si="274"/>
        <v>0</v>
      </c>
    </row>
    <row r="516" spans="1:9" ht="31.5" x14ac:dyDescent="0.25">
      <c r="A516" s="52" t="s">
        <v>337</v>
      </c>
      <c r="B516" s="4"/>
      <c r="C516" s="4" t="s">
        <v>66</v>
      </c>
      <c r="D516" s="4" t="s">
        <v>66</v>
      </c>
      <c r="E516" s="21" t="s">
        <v>340</v>
      </c>
      <c r="F516" s="4"/>
      <c r="G516" s="6">
        <f>G517</f>
        <v>5234.3</v>
      </c>
      <c r="H516" s="6">
        <f t="shared" ref="H516:I516" si="275">H517</f>
        <v>0</v>
      </c>
      <c r="I516" s="6">
        <f t="shared" si="275"/>
        <v>0</v>
      </c>
    </row>
    <row r="517" spans="1:9" ht="31.5" x14ac:dyDescent="0.25">
      <c r="A517" s="22" t="s">
        <v>106</v>
      </c>
      <c r="B517" s="4"/>
      <c r="C517" s="4" t="s">
        <v>66</v>
      </c>
      <c r="D517" s="4" t="s">
        <v>66</v>
      </c>
      <c r="E517" s="21" t="s">
        <v>340</v>
      </c>
      <c r="F517" s="4" t="s">
        <v>101</v>
      </c>
      <c r="G517" s="6">
        <v>5234.3</v>
      </c>
      <c r="H517" s="6"/>
      <c r="I517" s="6"/>
    </row>
    <row r="518" spans="1:9" s="98" customFormat="1" x14ac:dyDescent="0.25">
      <c r="A518" s="104" t="s">
        <v>87</v>
      </c>
      <c r="B518" s="99"/>
      <c r="C518" s="95" t="s">
        <v>66</v>
      </c>
      <c r="D518" s="95" t="s">
        <v>66</v>
      </c>
      <c r="E518" s="95" t="s">
        <v>88</v>
      </c>
      <c r="F518" s="95"/>
      <c r="G518" s="97">
        <f>SUM(G519)</f>
        <v>267.39999999999998</v>
      </c>
      <c r="H518" s="97">
        <f t="shared" ref="H518:I518" si="276">SUM(H519)</f>
        <v>267.39999999999998</v>
      </c>
      <c r="I518" s="97">
        <f t="shared" si="276"/>
        <v>267.39999999999998</v>
      </c>
    </row>
    <row r="519" spans="1:9" ht="47.25" x14ac:dyDescent="0.25">
      <c r="A519" s="102" t="s">
        <v>360</v>
      </c>
      <c r="B519" s="103"/>
      <c r="C519" s="103" t="s">
        <v>66</v>
      </c>
      <c r="D519" s="103" t="s">
        <v>66</v>
      </c>
      <c r="E519" s="103" t="s">
        <v>151</v>
      </c>
      <c r="F519" s="21"/>
      <c r="G519" s="8">
        <f>SUM(G520:G521)</f>
        <v>267.39999999999998</v>
      </c>
      <c r="H519" s="8">
        <f>SUM(H520:H521)</f>
        <v>267.39999999999998</v>
      </c>
      <c r="I519" s="8">
        <f>SUM(I520:I521)</f>
        <v>267.39999999999998</v>
      </c>
    </row>
    <row r="520" spans="1:9" ht="47.25" x14ac:dyDescent="0.25">
      <c r="A520" s="2" t="s">
        <v>24</v>
      </c>
      <c r="B520" s="103"/>
      <c r="C520" s="103" t="s">
        <v>66</v>
      </c>
      <c r="D520" s="103" t="s">
        <v>66</v>
      </c>
      <c r="E520" s="103" t="s">
        <v>151</v>
      </c>
      <c r="F520" s="103" t="s">
        <v>35</v>
      </c>
      <c r="G520" s="8">
        <v>257.89999999999998</v>
      </c>
      <c r="H520" s="8">
        <v>257.89999999999998</v>
      </c>
      <c r="I520" s="8">
        <v>257.89999999999998</v>
      </c>
    </row>
    <row r="521" spans="1:9" ht="31.5" x14ac:dyDescent="0.25">
      <c r="A521" s="102" t="s">
        <v>25</v>
      </c>
      <c r="B521" s="103"/>
      <c r="C521" s="103" t="s">
        <v>66</v>
      </c>
      <c r="D521" s="103" t="s">
        <v>66</v>
      </c>
      <c r="E521" s="103" t="s">
        <v>151</v>
      </c>
      <c r="F521" s="103" t="s">
        <v>36</v>
      </c>
      <c r="G521" s="8">
        <v>9.5</v>
      </c>
      <c r="H521" s="8">
        <v>9.5</v>
      </c>
      <c r="I521" s="8">
        <v>9.5</v>
      </c>
    </row>
    <row r="522" spans="1:9" x14ac:dyDescent="0.25">
      <c r="A522" s="102" t="s">
        <v>141</v>
      </c>
      <c r="B522" s="19"/>
      <c r="C522" s="103" t="s">
        <v>29</v>
      </c>
      <c r="D522" s="21"/>
      <c r="E522" s="21"/>
      <c r="F522" s="21"/>
      <c r="G522" s="8">
        <f>SUM(G523+G532)</f>
        <v>28381.199999999997</v>
      </c>
      <c r="H522" s="8">
        <f>SUM(H523+H532)</f>
        <v>19644.2</v>
      </c>
      <c r="I522" s="8">
        <f>SUM(I523+I532)</f>
        <v>19644.2</v>
      </c>
    </row>
    <row r="523" spans="1:9" x14ac:dyDescent="0.25">
      <c r="A523" s="102" t="s">
        <v>100</v>
      </c>
      <c r="B523" s="19"/>
      <c r="C523" s="103" t="s">
        <v>29</v>
      </c>
      <c r="D523" s="103" t="s">
        <v>27</v>
      </c>
      <c r="E523" s="21"/>
      <c r="F523" s="21"/>
      <c r="G523" s="8">
        <f>G524</f>
        <v>11328.4</v>
      </c>
      <c r="H523" s="8">
        <f t="shared" ref="H523:I523" si="277">H524</f>
        <v>11021.5</v>
      </c>
      <c r="I523" s="8">
        <f t="shared" si="277"/>
        <v>11021.5</v>
      </c>
    </row>
    <row r="524" spans="1:9" s="98" customFormat="1" ht="31.5" x14ac:dyDescent="0.25">
      <c r="A524" s="90" t="s">
        <v>131</v>
      </c>
      <c r="B524" s="112"/>
      <c r="C524" s="95" t="s">
        <v>29</v>
      </c>
      <c r="D524" s="95" t="s">
        <v>27</v>
      </c>
      <c r="E524" s="96" t="s">
        <v>165</v>
      </c>
      <c r="F524" s="96"/>
      <c r="G524" s="97">
        <f>G525</f>
        <v>11328.4</v>
      </c>
      <c r="H524" s="97">
        <f t="shared" ref="H524:I526" si="278">H525</f>
        <v>11021.5</v>
      </c>
      <c r="I524" s="97">
        <f t="shared" si="278"/>
        <v>11021.5</v>
      </c>
    </row>
    <row r="525" spans="1:9" x14ac:dyDescent="0.25">
      <c r="A525" s="102" t="s">
        <v>178</v>
      </c>
      <c r="B525" s="19"/>
      <c r="C525" s="103" t="s">
        <v>29</v>
      </c>
      <c r="D525" s="103" t="s">
        <v>27</v>
      </c>
      <c r="E525" s="21" t="s">
        <v>215</v>
      </c>
      <c r="F525" s="21"/>
      <c r="G525" s="8">
        <f>G526</f>
        <v>11328.4</v>
      </c>
      <c r="H525" s="8">
        <f t="shared" si="278"/>
        <v>11021.5</v>
      </c>
      <c r="I525" s="8">
        <f t="shared" si="278"/>
        <v>11021.5</v>
      </c>
    </row>
    <row r="526" spans="1:9" ht="31.5" x14ac:dyDescent="0.25">
      <c r="A526" s="102" t="s">
        <v>708</v>
      </c>
      <c r="B526" s="19"/>
      <c r="C526" s="103" t="s">
        <v>29</v>
      </c>
      <c r="D526" s="103" t="s">
        <v>27</v>
      </c>
      <c r="E526" s="21" t="s">
        <v>268</v>
      </c>
      <c r="F526" s="21"/>
      <c r="G526" s="8">
        <f>G527</f>
        <v>11328.4</v>
      </c>
      <c r="H526" s="8">
        <f t="shared" si="278"/>
        <v>11021.5</v>
      </c>
      <c r="I526" s="8">
        <f t="shared" si="278"/>
        <v>11021.5</v>
      </c>
    </row>
    <row r="527" spans="1:9" x14ac:dyDescent="0.25">
      <c r="A527" s="102" t="s">
        <v>262</v>
      </c>
      <c r="B527" s="19"/>
      <c r="C527" s="103" t="s">
        <v>29</v>
      </c>
      <c r="D527" s="103" t="s">
        <v>27</v>
      </c>
      <c r="E527" s="21" t="s">
        <v>303</v>
      </c>
      <c r="F527" s="21"/>
      <c r="G527" s="8">
        <f>SUM(G528:G531)</f>
        <v>11328.4</v>
      </c>
      <c r="H527" s="8">
        <f>SUM(H528:H531)</f>
        <v>11021.5</v>
      </c>
      <c r="I527" s="8">
        <f>SUM(I528:I531)</f>
        <v>11021.5</v>
      </c>
    </row>
    <row r="528" spans="1:9" ht="47.25" x14ac:dyDescent="0.25">
      <c r="A528" s="2" t="s">
        <v>24</v>
      </c>
      <c r="B528" s="19"/>
      <c r="C528" s="103" t="s">
        <v>29</v>
      </c>
      <c r="D528" s="103" t="s">
        <v>27</v>
      </c>
      <c r="E528" s="21" t="s">
        <v>303</v>
      </c>
      <c r="F528" s="103" t="s">
        <v>35</v>
      </c>
      <c r="G528" s="8">
        <v>9440</v>
      </c>
      <c r="H528" s="8">
        <v>9440</v>
      </c>
      <c r="I528" s="8">
        <v>9440</v>
      </c>
    </row>
    <row r="529" spans="1:9" ht="31.5" x14ac:dyDescent="0.25">
      <c r="A529" s="102" t="s">
        <v>25</v>
      </c>
      <c r="B529" s="19"/>
      <c r="C529" s="103" t="s">
        <v>29</v>
      </c>
      <c r="D529" s="103" t="s">
        <v>27</v>
      </c>
      <c r="E529" s="21" t="s">
        <v>303</v>
      </c>
      <c r="F529" s="103" t="s">
        <v>36</v>
      </c>
      <c r="G529" s="8">
        <v>1502</v>
      </c>
      <c r="H529" s="8">
        <v>1215.0999999999999</v>
      </c>
      <c r="I529" s="8">
        <v>1215.0999999999999</v>
      </c>
    </row>
    <row r="530" spans="1:9" x14ac:dyDescent="0.25">
      <c r="A530" s="176" t="s">
        <v>22</v>
      </c>
      <c r="B530" s="19"/>
      <c r="C530" s="177" t="s">
        <v>29</v>
      </c>
      <c r="D530" s="177" t="s">
        <v>27</v>
      </c>
      <c r="E530" s="21" t="s">
        <v>303</v>
      </c>
      <c r="F530" s="177" t="s">
        <v>44</v>
      </c>
      <c r="G530" s="8">
        <v>20</v>
      </c>
      <c r="H530" s="8"/>
      <c r="I530" s="8"/>
    </row>
    <row r="531" spans="1:9" x14ac:dyDescent="0.25">
      <c r="A531" s="102" t="s">
        <v>13</v>
      </c>
      <c r="B531" s="19"/>
      <c r="C531" s="103" t="s">
        <v>29</v>
      </c>
      <c r="D531" s="103" t="s">
        <v>27</v>
      </c>
      <c r="E531" s="21" t="s">
        <v>303</v>
      </c>
      <c r="F531" s="103" t="s">
        <v>41</v>
      </c>
      <c r="G531" s="8">
        <v>366.4</v>
      </c>
      <c r="H531" s="8">
        <v>366.4</v>
      </c>
      <c r="I531" s="8">
        <v>366.4</v>
      </c>
    </row>
    <row r="532" spans="1:9" x14ac:dyDescent="0.25">
      <c r="A532" s="102" t="s">
        <v>75</v>
      </c>
      <c r="B532" s="19"/>
      <c r="C532" s="103" t="s">
        <v>29</v>
      </c>
      <c r="D532" s="103" t="s">
        <v>66</v>
      </c>
      <c r="E532" s="21"/>
      <c r="F532" s="21"/>
      <c r="G532" s="8">
        <f>G533+G545</f>
        <v>17052.8</v>
      </c>
      <c r="H532" s="8">
        <f>H533+H545</f>
        <v>8622.7000000000007</v>
      </c>
      <c r="I532" s="8">
        <f>I533+I545</f>
        <v>8622.7000000000007</v>
      </c>
    </row>
    <row r="533" spans="1:9" s="98" customFormat="1" ht="31.5" x14ac:dyDescent="0.25">
      <c r="A533" s="90" t="s">
        <v>131</v>
      </c>
      <c r="B533" s="112"/>
      <c r="C533" s="95" t="s">
        <v>29</v>
      </c>
      <c r="D533" s="95" t="s">
        <v>66</v>
      </c>
      <c r="E533" s="96" t="s">
        <v>165</v>
      </c>
      <c r="F533" s="96"/>
      <c r="G533" s="97">
        <f>G534+G541</f>
        <v>16715.8</v>
      </c>
      <c r="H533" s="97">
        <f>H534+H541</f>
        <v>8285.7000000000007</v>
      </c>
      <c r="I533" s="97">
        <f>I534+I541</f>
        <v>8285.7000000000007</v>
      </c>
    </row>
    <row r="534" spans="1:9" x14ac:dyDescent="0.25">
      <c r="A534" s="102" t="s">
        <v>217</v>
      </c>
      <c r="B534" s="19"/>
      <c r="C534" s="103" t="s">
        <v>29</v>
      </c>
      <c r="D534" s="103" t="s">
        <v>66</v>
      </c>
      <c r="E534" s="5" t="s">
        <v>218</v>
      </c>
      <c r="F534" s="103"/>
      <c r="G534" s="8">
        <f>G538+G535</f>
        <v>7019.3</v>
      </c>
      <c r="H534" s="8">
        <f t="shared" ref="H534:I534" si="279">H538+H535</f>
        <v>69.2</v>
      </c>
      <c r="I534" s="8">
        <f t="shared" si="279"/>
        <v>69.2</v>
      </c>
    </row>
    <row r="535" spans="1:9" ht="31.5" x14ac:dyDescent="0.25">
      <c r="A535" s="102" t="s">
        <v>717</v>
      </c>
      <c r="B535" s="19"/>
      <c r="C535" s="103" t="s">
        <v>29</v>
      </c>
      <c r="D535" s="103" t="s">
        <v>66</v>
      </c>
      <c r="E535" s="5" t="s">
        <v>715</v>
      </c>
      <c r="F535" s="103"/>
      <c r="G535" s="8">
        <f>G536</f>
        <v>69.2</v>
      </c>
      <c r="H535" s="8">
        <f t="shared" ref="H535:I535" si="280">H536</f>
        <v>69.2</v>
      </c>
      <c r="I535" s="8">
        <f t="shared" si="280"/>
        <v>69.2</v>
      </c>
    </row>
    <row r="536" spans="1:9" ht="141.75" x14ac:dyDescent="0.25">
      <c r="A536" s="102" t="s">
        <v>769</v>
      </c>
      <c r="B536" s="19"/>
      <c r="C536" s="103" t="s">
        <v>29</v>
      </c>
      <c r="D536" s="103" t="s">
        <v>66</v>
      </c>
      <c r="E536" s="5" t="s">
        <v>716</v>
      </c>
      <c r="F536" s="103"/>
      <c r="G536" s="8">
        <f>G537</f>
        <v>69.2</v>
      </c>
      <c r="H536" s="8">
        <f t="shared" ref="H536:I536" si="281">H537</f>
        <v>69.2</v>
      </c>
      <c r="I536" s="8">
        <f t="shared" si="281"/>
        <v>69.2</v>
      </c>
    </row>
    <row r="537" spans="1:9" ht="31.5" x14ac:dyDescent="0.25">
      <c r="A537" s="102" t="s">
        <v>25</v>
      </c>
      <c r="B537" s="19"/>
      <c r="C537" s="103" t="s">
        <v>29</v>
      </c>
      <c r="D537" s="103" t="s">
        <v>66</v>
      </c>
      <c r="E537" s="5" t="s">
        <v>716</v>
      </c>
      <c r="F537" s="103" t="s">
        <v>36</v>
      </c>
      <c r="G537" s="8">
        <v>69.2</v>
      </c>
      <c r="H537" s="8">
        <v>69.2</v>
      </c>
      <c r="I537" s="8">
        <v>69.2</v>
      </c>
    </row>
    <row r="538" spans="1:9" x14ac:dyDescent="0.25">
      <c r="A538" s="102" t="s">
        <v>354</v>
      </c>
      <c r="B538" s="19"/>
      <c r="C538" s="103" t="s">
        <v>29</v>
      </c>
      <c r="D538" s="103" t="s">
        <v>66</v>
      </c>
      <c r="E538" s="5" t="s">
        <v>353</v>
      </c>
      <c r="F538" s="103"/>
      <c r="G538" s="8">
        <f>SUM(G539)</f>
        <v>6950.1</v>
      </c>
      <c r="H538" s="8">
        <f t="shared" ref="H538:I538" si="282">SUM(H539)</f>
        <v>0</v>
      </c>
      <c r="I538" s="8">
        <f t="shared" si="282"/>
        <v>0</v>
      </c>
    </row>
    <row r="539" spans="1:9" ht="47.25" x14ac:dyDescent="0.25">
      <c r="A539" s="102" t="s">
        <v>152</v>
      </c>
      <c r="B539" s="19"/>
      <c r="C539" s="103" t="s">
        <v>29</v>
      </c>
      <c r="D539" s="103" t="s">
        <v>66</v>
      </c>
      <c r="E539" s="5" t="s">
        <v>352</v>
      </c>
      <c r="F539" s="103"/>
      <c r="G539" s="8">
        <f>SUM(G540)</f>
        <v>6950.1</v>
      </c>
      <c r="H539" s="8">
        <f t="shared" ref="H539:I539" si="283">SUM(H540)</f>
        <v>0</v>
      </c>
      <c r="I539" s="8">
        <f t="shared" si="283"/>
        <v>0</v>
      </c>
    </row>
    <row r="540" spans="1:9" ht="31.5" x14ac:dyDescent="0.25">
      <c r="A540" s="102" t="s">
        <v>25</v>
      </c>
      <c r="B540" s="19"/>
      <c r="C540" s="103" t="s">
        <v>29</v>
      </c>
      <c r="D540" s="103" t="s">
        <v>66</v>
      </c>
      <c r="E540" s="5" t="s">
        <v>352</v>
      </c>
      <c r="F540" s="103" t="s">
        <v>36</v>
      </c>
      <c r="G540" s="8">
        <v>6950.1</v>
      </c>
      <c r="H540" s="8"/>
      <c r="I540" s="8"/>
    </row>
    <row r="541" spans="1:9" x14ac:dyDescent="0.25">
      <c r="A541" s="102" t="s">
        <v>178</v>
      </c>
      <c r="B541" s="19"/>
      <c r="C541" s="103" t="s">
        <v>29</v>
      </c>
      <c r="D541" s="103" t="s">
        <v>66</v>
      </c>
      <c r="E541" s="21" t="s">
        <v>215</v>
      </c>
      <c r="F541" s="21"/>
      <c r="G541" s="8">
        <f>G542</f>
        <v>9696.5</v>
      </c>
      <c r="H541" s="8">
        <f t="shared" ref="H541:I542" si="284">H542</f>
        <v>8216.5</v>
      </c>
      <c r="I541" s="8">
        <f t="shared" si="284"/>
        <v>8216.5</v>
      </c>
    </row>
    <row r="542" spans="1:9" ht="31.5" x14ac:dyDescent="0.25">
      <c r="A542" s="102" t="s">
        <v>269</v>
      </c>
      <c r="B542" s="19"/>
      <c r="C542" s="103" t="s">
        <v>29</v>
      </c>
      <c r="D542" s="103" t="s">
        <v>66</v>
      </c>
      <c r="E542" s="21" t="s">
        <v>216</v>
      </c>
      <c r="F542" s="21"/>
      <c r="G542" s="8">
        <f>G543</f>
        <v>9696.5</v>
      </c>
      <c r="H542" s="8">
        <f t="shared" si="284"/>
        <v>8216.5</v>
      </c>
      <c r="I542" s="8">
        <f t="shared" si="284"/>
        <v>8216.5</v>
      </c>
    </row>
    <row r="543" spans="1:9" x14ac:dyDescent="0.25">
      <c r="A543" s="102" t="s">
        <v>21</v>
      </c>
      <c r="B543" s="19"/>
      <c r="C543" s="103" t="s">
        <v>29</v>
      </c>
      <c r="D543" s="103" t="s">
        <v>66</v>
      </c>
      <c r="E543" s="21" t="s">
        <v>270</v>
      </c>
      <c r="F543" s="21"/>
      <c r="G543" s="8">
        <f>G544</f>
        <v>9696.5</v>
      </c>
      <c r="H543" s="8">
        <f t="shared" ref="H543:I543" si="285">H544</f>
        <v>8216.5</v>
      </c>
      <c r="I543" s="8">
        <f t="shared" si="285"/>
        <v>8216.5</v>
      </c>
    </row>
    <row r="544" spans="1:9" ht="31.5" x14ac:dyDescent="0.25">
      <c r="A544" s="102" t="s">
        <v>25</v>
      </c>
      <c r="B544" s="19"/>
      <c r="C544" s="103" t="s">
        <v>29</v>
      </c>
      <c r="D544" s="103" t="s">
        <v>66</v>
      </c>
      <c r="E544" s="21" t="s">
        <v>270</v>
      </c>
      <c r="F544" s="103" t="s">
        <v>36</v>
      </c>
      <c r="G544" s="8">
        <v>9696.5</v>
      </c>
      <c r="H544" s="8">
        <v>8216.5</v>
      </c>
      <c r="I544" s="8">
        <v>8216.5</v>
      </c>
    </row>
    <row r="545" spans="1:9" s="98" customFormat="1" ht="31.5" x14ac:dyDescent="0.25">
      <c r="A545" s="104" t="s">
        <v>121</v>
      </c>
      <c r="B545" s="99"/>
      <c r="C545" s="95" t="s">
        <v>29</v>
      </c>
      <c r="D545" s="95" t="s">
        <v>66</v>
      </c>
      <c r="E545" s="99" t="s">
        <v>219</v>
      </c>
      <c r="F545" s="99"/>
      <c r="G545" s="100">
        <f>G546</f>
        <v>337</v>
      </c>
      <c r="H545" s="100">
        <f>H546</f>
        <v>337</v>
      </c>
      <c r="I545" s="100">
        <f>I546</f>
        <v>337</v>
      </c>
    </row>
    <row r="546" spans="1:9" x14ac:dyDescent="0.25">
      <c r="A546" s="102" t="s">
        <v>178</v>
      </c>
      <c r="B546" s="4"/>
      <c r="C546" s="103" t="s">
        <v>29</v>
      </c>
      <c r="D546" s="103" t="s">
        <v>66</v>
      </c>
      <c r="E546" s="4" t="s">
        <v>221</v>
      </c>
      <c r="F546" s="4"/>
      <c r="G546" s="6">
        <f>G547</f>
        <v>337</v>
      </c>
      <c r="H546" s="6">
        <f t="shared" ref="H546:H547" si="286">H547</f>
        <v>337</v>
      </c>
      <c r="I546" s="6">
        <f t="shared" ref="I546:I547" si="287">I547</f>
        <v>337</v>
      </c>
    </row>
    <row r="547" spans="1:9" ht="31.5" x14ac:dyDescent="0.25">
      <c r="A547" s="102" t="s">
        <v>260</v>
      </c>
      <c r="B547" s="4"/>
      <c r="C547" s="103" t="s">
        <v>29</v>
      </c>
      <c r="D547" s="103" t="s">
        <v>66</v>
      </c>
      <c r="E547" s="4" t="s">
        <v>220</v>
      </c>
      <c r="F547" s="4"/>
      <c r="G547" s="6">
        <f>G548</f>
        <v>337</v>
      </c>
      <c r="H547" s="6">
        <f t="shared" si="286"/>
        <v>337</v>
      </c>
      <c r="I547" s="6">
        <f t="shared" si="287"/>
        <v>337</v>
      </c>
    </row>
    <row r="548" spans="1:9" ht="31.5" x14ac:dyDescent="0.25">
      <c r="A548" s="2" t="s">
        <v>261</v>
      </c>
      <c r="B548" s="4"/>
      <c r="C548" s="103" t="s">
        <v>29</v>
      </c>
      <c r="D548" s="103" t="s">
        <v>66</v>
      </c>
      <c r="E548" s="4" t="s">
        <v>305</v>
      </c>
      <c r="F548" s="4"/>
      <c r="G548" s="6">
        <f t="shared" ref="G548:I548" si="288">SUM(G549)</f>
        <v>337</v>
      </c>
      <c r="H548" s="6">
        <f t="shared" si="288"/>
        <v>337</v>
      </c>
      <c r="I548" s="6">
        <f t="shared" si="288"/>
        <v>337</v>
      </c>
    </row>
    <row r="549" spans="1:9" ht="31.5" x14ac:dyDescent="0.25">
      <c r="A549" s="2" t="s">
        <v>25</v>
      </c>
      <c r="B549" s="4"/>
      <c r="C549" s="103" t="s">
        <v>29</v>
      </c>
      <c r="D549" s="103" t="s">
        <v>66</v>
      </c>
      <c r="E549" s="4" t="s">
        <v>305</v>
      </c>
      <c r="F549" s="4" t="s">
        <v>36</v>
      </c>
      <c r="G549" s="6">
        <v>337</v>
      </c>
      <c r="H549" s="8">
        <v>337</v>
      </c>
      <c r="I549" s="8">
        <v>337</v>
      </c>
    </row>
    <row r="550" spans="1:9" x14ac:dyDescent="0.25">
      <c r="A550" s="2" t="s">
        <v>51</v>
      </c>
      <c r="B550" s="19"/>
      <c r="C550" s="103" t="s">
        <v>52</v>
      </c>
      <c r="D550" s="103"/>
      <c r="E550" s="21"/>
      <c r="F550" s="103"/>
      <c r="G550" s="8">
        <f>SUM(G557)+G551</f>
        <v>20450</v>
      </c>
      <c r="H550" s="8">
        <f>SUM(H557)+H551</f>
        <v>0</v>
      </c>
      <c r="I550" s="8">
        <f>SUM(I557)+I551</f>
        <v>0</v>
      </c>
    </row>
    <row r="551" spans="1:9" x14ac:dyDescent="0.25">
      <c r="A551" s="2" t="s">
        <v>126</v>
      </c>
      <c r="B551" s="19"/>
      <c r="C551" s="103" t="s">
        <v>52</v>
      </c>
      <c r="D551" s="103" t="s">
        <v>66</v>
      </c>
      <c r="E551" s="21"/>
      <c r="F551" s="103"/>
      <c r="G551" s="8">
        <f>G552</f>
        <v>30</v>
      </c>
      <c r="H551" s="8">
        <f t="shared" ref="H551:I551" si="289">H552</f>
        <v>0</v>
      </c>
      <c r="I551" s="8">
        <f t="shared" si="289"/>
        <v>0</v>
      </c>
    </row>
    <row r="552" spans="1:9" s="98" customFormat="1" ht="31.5" x14ac:dyDescent="0.25">
      <c r="A552" s="90" t="s">
        <v>138</v>
      </c>
      <c r="B552" s="112"/>
      <c r="C552" s="95" t="s">
        <v>52</v>
      </c>
      <c r="D552" s="95" t="s">
        <v>66</v>
      </c>
      <c r="E552" s="96" t="s">
        <v>157</v>
      </c>
      <c r="F552" s="96"/>
      <c r="G552" s="97">
        <f>G553</f>
        <v>30</v>
      </c>
      <c r="H552" s="97">
        <f t="shared" ref="H552:I552" si="290">H553</f>
        <v>0</v>
      </c>
      <c r="I552" s="97">
        <f t="shared" si="290"/>
        <v>0</v>
      </c>
    </row>
    <row r="553" spans="1:9" x14ac:dyDescent="0.25">
      <c r="A553" s="102" t="s">
        <v>178</v>
      </c>
      <c r="B553" s="19"/>
      <c r="C553" s="103" t="s">
        <v>52</v>
      </c>
      <c r="D553" s="103" t="s">
        <v>66</v>
      </c>
      <c r="E553" s="103" t="s">
        <v>181</v>
      </c>
      <c r="F553" s="21"/>
      <c r="G553" s="8">
        <f>G554</f>
        <v>30</v>
      </c>
      <c r="H553" s="8">
        <f t="shared" ref="H553:I553" si="291">H554</f>
        <v>0</v>
      </c>
      <c r="I553" s="8">
        <f t="shared" si="291"/>
        <v>0</v>
      </c>
    </row>
    <row r="554" spans="1:9" ht="31.5" x14ac:dyDescent="0.25">
      <c r="A554" s="102" t="s">
        <v>249</v>
      </c>
      <c r="B554" s="19"/>
      <c r="C554" s="103" t="s">
        <v>52</v>
      </c>
      <c r="D554" s="103" t="s">
        <v>66</v>
      </c>
      <c r="E554" s="103" t="s">
        <v>248</v>
      </c>
      <c r="F554" s="21"/>
      <c r="G554" s="8">
        <f>G555</f>
        <v>30</v>
      </c>
      <c r="H554" s="8">
        <f t="shared" ref="H554:I554" si="292">H555</f>
        <v>0</v>
      </c>
      <c r="I554" s="8">
        <f t="shared" si="292"/>
        <v>0</v>
      </c>
    </row>
    <row r="555" spans="1:9" ht="31.5" x14ac:dyDescent="0.25">
      <c r="A555" s="102" t="s">
        <v>43</v>
      </c>
      <c r="B555" s="19"/>
      <c r="C555" s="103" t="s">
        <v>52</v>
      </c>
      <c r="D555" s="103" t="s">
        <v>66</v>
      </c>
      <c r="E555" s="21" t="s">
        <v>247</v>
      </c>
      <c r="F555" s="21"/>
      <c r="G555" s="8">
        <f>SUM(G556)</f>
        <v>30</v>
      </c>
      <c r="H555" s="8">
        <f t="shared" ref="H555:I555" si="293">SUM(H556)</f>
        <v>0</v>
      </c>
      <c r="I555" s="8">
        <f t="shared" si="293"/>
        <v>0</v>
      </c>
    </row>
    <row r="556" spans="1:9" ht="31.5" x14ac:dyDescent="0.25">
      <c r="A556" s="102" t="s">
        <v>25</v>
      </c>
      <c r="B556" s="19"/>
      <c r="C556" s="103" t="s">
        <v>52</v>
      </c>
      <c r="D556" s="103" t="s">
        <v>66</v>
      </c>
      <c r="E556" s="21" t="s">
        <v>247</v>
      </c>
      <c r="F556" s="21">
        <v>200</v>
      </c>
      <c r="G556" s="8">
        <v>30</v>
      </c>
      <c r="H556" s="8"/>
      <c r="I556" s="8"/>
    </row>
    <row r="557" spans="1:9" x14ac:dyDescent="0.25">
      <c r="A557" s="102" t="s">
        <v>79</v>
      </c>
      <c r="B557" s="19"/>
      <c r="C557" s="103" t="s">
        <v>52</v>
      </c>
      <c r="D557" s="103" t="s">
        <v>69</v>
      </c>
      <c r="E557" s="21"/>
      <c r="F557" s="103"/>
      <c r="G557" s="8">
        <f t="shared" ref="G557:I557" si="294">SUM(G558)</f>
        <v>20420</v>
      </c>
      <c r="H557" s="8">
        <f t="shared" si="294"/>
        <v>0</v>
      </c>
      <c r="I557" s="8">
        <f t="shared" si="294"/>
        <v>0</v>
      </c>
    </row>
    <row r="558" spans="1:9" s="98" customFormat="1" ht="31.5" x14ac:dyDescent="0.25">
      <c r="A558" s="90" t="s">
        <v>273</v>
      </c>
      <c r="B558" s="112"/>
      <c r="C558" s="95" t="s">
        <v>52</v>
      </c>
      <c r="D558" s="95" t="s">
        <v>69</v>
      </c>
      <c r="E558" s="96" t="s">
        <v>168</v>
      </c>
      <c r="F558" s="96"/>
      <c r="G558" s="97">
        <f>G559</f>
        <v>20420</v>
      </c>
      <c r="H558" s="97">
        <f t="shared" ref="H558:I558" si="295">H559</f>
        <v>0</v>
      </c>
      <c r="I558" s="97">
        <f t="shared" si="295"/>
        <v>0</v>
      </c>
    </row>
    <row r="559" spans="1:9" x14ac:dyDescent="0.25">
      <c r="A559" s="23" t="s">
        <v>333</v>
      </c>
      <c r="B559" s="4"/>
      <c r="C559" s="4" t="s">
        <v>52</v>
      </c>
      <c r="D559" s="4" t="s">
        <v>69</v>
      </c>
      <c r="E559" s="5" t="s">
        <v>334</v>
      </c>
      <c r="F559" s="4"/>
      <c r="G559" s="6">
        <f>G560</f>
        <v>20420</v>
      </c>
      <c r="H559" s="6">
        <f t="shared" ref="H559:I559" si="296">H560</f>
        <v>0</v>
      </c>
      <c r="I559" s="6">
        <f t="shared" si="296"/>
        <v>0</v>
      </c>
    </row>
    <row r="560" spans="1:9" x14ac:dyDescent="0.25">
      <c r="A560" s="52" t="s">
        <v>335</v>
      </c>
      <c r="B560" s="4"/>
      <c r="C560" s="4" t="s">
        <v>52</v>
      </c>
      <c r="D560" s="4" t="s">
        <v>69</v>
      </c>
      <c r="E560" s="21" t="s">
        <v>336</v>
      </c>
      <c r="F560" s="4"/>
      <c r="G560" s="6">
        <f>G561</f>
        <v>20420</v>
      </c>
      <c r="H560" s="6">
        <f t="shared" ref="H560:I560" si="297">H561</f>
        <v>0</v>
      </c>
      <c r="I560" s="6">
        <f t="shared" si="297"/>
        <v>0</v>
      </c>
    </row>
    <row r="561" spans="1:9" ht="31.5" x14ac:dyDescent="0.25">
      <c r="A561" s="52" t="s">
        <v>337</v>
      </c>
      <c r="B561" s="4"/>
      <c r="C561" s="4" t="s">
        <v>52</v>
      </c>
      <c r="D561" s="4" t="s">
        <v>69</v>
      </c>
      <c r="E561" s="21" t="s">
        <v>338</v>
      </c>
      <c r="F561" s="4"/>
      <c r="G561" s="6">
        <f>G562</f>
        <v>20420</v>
      </c>
      <c r="H561" s="6">
        <f t="shared" ref="H561:I561" si="298">H562</f>
        <v>0</v>
      </c>
      <c r="I561" s="6">
        <f t="shared" si="298"/>
        <v>0</v>
      </c>
    </row>
    <row r="562" spans="1:9" ht="31.5" x14ac:dyDescent="0.25">
      <c r="A562" s="22" t="s">
        <v>106</v>
      </c>
      <c r="B562" s="4"/>
      <c r="C562" s="4" t="s">
        <v>52</v>
      </c>
      <c r="D562" s="4" t="s">
        <v>69</v>
      </c>
      <c r="E562" s="21" t="s">
        <v>338</v>
      </c>
      <c r="F562" s="4" t="s">
        <v>101</v>
      </c>
      <c r="G562" s="6">
        <v>20420</v>
      </c>
      <c r="H562" s="6"/>
      <c r="I562" s="6"/>
    </row>
    <row r="563" spans="1:9" x14ac:dyDescent="0.25">
      <c r="A563" s="2" t="s">
        <v>142</v>
      </c>
      <c r="B563" s="4"/>
      <c r="C563" s="103" t="s">
        <v>12</v>
      </c>
      <c r="D563" s="103"/>
      <c r="E563" s="103"/>
      <c r="F563" s="4"/>
      <c r="G563" s="6">
        <f>G564</f>
        <v>22720.6</v>
      </c>
      <c r="H563" s="6">
        <f t="shared" ref="H563:I563" si="299">H564</f>
        <v>190522.8</v>
      </c>
      <c r="I563" s="6">
        <f t="shared" si="299"/>
        <v>57550</v>
      </c>
    </row>
    <row r="564" spans="1:9" x14ac:dyDescent="0.25">
      <c r="A564" s="2" t="s">
        <v>80</v>
      </c>
      <c r="B564" s="4"/>
      <c r="C564" s="103" t="s">
        <v>12</v>
      </c>
      <c r="D564" s="103" t="s">
        <v>20</v>
      </c>
      <c r="E564" s="103"/>
      <c r="F564" s="4"/>
      <c r="G564" s="6">
        <f>SUM(G573)+G565</f>
        <v>22720.6</v>
      </c>
      <c r="H564" s="6">
        <f t="shared" ref="H564:I564" si="300">SUM(H573)+H565</f>
        <v>190522.8</v>
      </c>
      <c r="I564" s="6">
        <f t="shared" si="300"/>
        <v>57550</v>
      </c>
    </row>
    <row r="565" spans="1:9" s="98" customFormat="1" ht="31.5" x14ac:dyDescent="0.25">
      <c r="A565" s="90" t="s">
        <v>752</v>
      </c>
      <c r="B565" s="112"/>
      <c r="C565" s="95" t="s">
        <v>12</v>
      </c>
      <c r="D565" s="95" t="s">
        <v>20</v>
      </c>
      <c r="E565" s="96" t="s">
        <v>162</v>
      </c>
      <c r="F565" s="96"/>
      <c r="G565" s="97">
        <f>SUM(G567)</f>
        <v>0</v>
      </c>
      <c r="H565" s="97">
        <f t="shared" ref="H565:I565" si="301">SUM(H567)</f>
        <v>132972.79999999999</v>
      </c>
      <c r="I565" s="97">
        <f t="shared" si="301"/>
        <v>0</v>
      </c>
    </row>
    <row r="566" spans="1:9" x14ac:dyDescent="0.25">
      <c r="A566" s="102" t="s">
        <v>217</v>
      </c>
      <c r="B566" s="103"/>
      <c r="C566" s="103" t="s">
        <v>12</v>
      </c>
      <c r="D566" s="103" t="s">
        <v>20</v>
      </c>
      <c r="E566" s="103" t="s">
        <v>627</v>
      </c>
      <c r="F566" s="103"/>
      <c r="G566" s="8">
        <f>SUM(G567)</f>
        <v>0</v>
      </c>
      <c r="H566" s="8">
        <f t="shared" ref="H566:I566" si="302">SUM(H567)</f>
        <v>132972.79999999999</v>
      </c>
      <c r="I566" s="8">
        <f t="shared" si="302"/>
        <v>0</v>
      </c>
    </row>
    <row r="567" spans="1:9" x14ac:dyDescent="0.25">
      <c r="A567" s="102" t="s">
        <v>502</v>
      </c>
      <c r="B567" s="19"/>
      <c r="C567" s="103" t="s">
        <v>12</v>
      </c>
      <c r="D567" s="103" t="s">
        <v>20</v>
      </c>
      <c r="E567" s="21" t="s">
        <v>628</v>
      </c>
      <c r="F567" s="21"/>
      <c r="G567" s="8">
        <f>G568</f>
        <v>0</v>
      </c>
      <c r="H567" s="8">
        <f t="shared" ref="H567:I568" si="303">H568</f>
        <v>132972.79999999999</v>
      </c>
      <c r="I567" s="8">
        <f t="shared" si="303"/>
        <v>0</v>
      </c>
    </row>
    <row r="568" spans="1:9" ht="47.25" x14ac:dyDescent="0.25">
      <c r="A568" s="102" t="s">
        <v>626</v>
      </c>
      <c r="B568" s="19"/>
      <c r="C568" s="103" t="s">
        <v>12</v>
      </c>
      <c r="D568" s="103" t="s">
        <v>20</v>
      </c>
      <c r="E568" s="21" t="s">
        <v>629</v>
      </c>
      <c r="F568" s="21"/>
      <c r="G568" s="8">
        <f>G569</f>
        <v>0</v>
      </c>
      <c r="H568" s="8">
        <f t="shared" si="303"/>
        <v>132972.79999999999</v>
      </c>
      <c r="I568" s="8">
        <f t="shared" si="303"/>
        <v>0</v>
      </c>
    </row>
    <row r="569" spans="1:9" ht="31.5" x14ac:dyDescent="0.25">
      <c r="A569" s="2" t="s">
        <v>106</v>
      </c>
      <c r="B569" s="19"/>
      <c r="C569" s="103" t="s">
        <v>12</v>
      </c>
      <c r="D569" s="103" t="s">
        <v>20</v>
      </c>
      <c r="E569" s="21" t="s">
        <v>629</v>
      </c>
      <c r="F569" s="21">
        <v>400</v>
      </c>
      <c r="G569" s="8"/>
      <c r="H569" s="8">
        <v>132972.79999999999</v>
      </c>
      <c r="I569" s="8"/>
    </row>
    <row r="570" spans="1:9" s="98" customFormat="1" ht="31.5" x14ac:dyDescent="0.25">
      <c r="A570" s="90" t="s">
        <v>273</v>
      </c>
      <c r="B570" s="112"/>
      <c r="C570" s="95" t="s">
        <v>12</v>
      </c>
      <c r="D570" s="95" t="s">
        <v>20</v>
      </c>
      <c r="E570" s="96" t="s">
        <v>168</v>
      </c>
      <c r="F570" s="96"/>
      <c r="G570" s="97">
        <f>G571</f>
        <v>22720.6</v>
      </c>
      <c r="H570" s="97">
        <f t="shared" ref="H570:I570" si="304">H571</f>
        <v>57550</v>
      </c>
      <c r="I570" s="97">
        <f t="shared" si="304"/>
        <v>57550</v>
      </c>
    </row>
    <row r="571" spans="1:9" x14ac:dyDescent="0.25">
      <c r="A571" s="102" t="s">
        <v>333</v>
      </c>
      <c r="B571" s="19"/>
      <c r="C571" s="103" t="s">
        <v>12</v>
      </c>
      <c r="D571" s="103" t="s">
        <v>20</v>
      </c>
      <c r="E571" s="21" t="s">
        <v>334</v>
      </c>
      <c r="F571" s="21"/>
      <c r="G571" s="8">
        <f>G572</f>
        <v>22720.6</v>
      </c>
      <c r="H571" s="8">
        <f t="shared" ref="H571:I571" si="305">H572</f>
        <v>57550</v>
      </c>
      <c r="I571" s="8">
        <f t="shared" si="305"/>
        <v>57550</v>
      </c>
    </row>
    <row r="572" spans="1:9" ht="47.25" x14ac:dyDescent="0.25">
      <c r="A572" s="52" t="s">
        <v>346</v>
      </c>
      <c r="B572" s="4"/>
      <c r="C572" s="103" t="s">
        <v>12</v>
      </c>
      <c r="D572" s="103" t="s">
        <v>20</v>
      </c>
      <c r="E572" s="21" t="s">
        <v>347</v>
      </c>
      <c r="F572" s="4"/>
      <c r="G572" s="6">
        <f>G573</f>
        <v>22720.6</v>
      </c>
      <c r="H572" s="6">
        <f t="shared" ref="H572:I572" si="306">H573</f>
        <v>57550</v>
      </c>
      <c r="I572" s="6">
        <f t="shared" si="306"/>
        <v>57550</v>
      </c>
    </row>
    <row r="573" spans="1:9" x14ac:dyDescent="0.25">
      <c r="A573" s="2" t="s">
        <v>246</v>
      </c>
      <c r="B573" s="4"/>
      <c r="C573" s="103" t="s">
        <v>12</v>
      </c>
      <c r="D573" s="103" t="s">
        <v>20</v>
      </c>
      <c r="E573" s="21" t="s">
        <v>348</v>
      </c>
      <c r="F573" s="4"/>
      <c r="G573" s="6">
        <f>G574</f>
        <v>22720.6</v>
      </c>
      <c r="H573" s="6">
        <f t="shared" ref="H573:I573" si="307">H574</f>
        <v>57550</v>
      </c>
      <c r="I573" s="6">
        <f t="shared" si="307"/>
        <v>57550</v>
      </c>
    </row>
    <row r="574" spans="1:9" ht="31.5" x14ac:dyDescent="0.25">
      <c r="A574" s="2" t="s">
        <v>25</v>
      </c>
      <c r="B574" s="4"/>
      <c r="C574" s="103" t="s">
        <v>12</v>
      </c>
      <c r="D574" s="103" t="s">
        <v>20</v>
      </c>
      <c r="E574" s="21" t="s">
        <v>348</v>
      </c>
      <c r="F574" s="4" t="s">
        <v>36</v>
      </c>
      <c r="G574" s="6">
        <v>22720.6</v>
      </c>
      <c r="H574" s="6">
        <v>57550</v>
      </c>
      <c r="I574" s="6">
        <v>57550</v>
      </c>
    </row>
    <row r="575" spans="1:9" x14ac:dyDescent="0.25">
      <c r="A575" s="102" t="s">
        <v>16</v>
      </c>
      <c r="B575" s="19"/>
      <c r="C575" s="103" t="s">
        <v>17</v>
      </c>
      <c r="D575" s="103"/>
      <c r="E575" s="21"/>
      <c r="F575" s="21"/>
      <c r="G575" s="8">
        <f>G576+G588</f>
        <v>101918.20000000001</v>
      </c>
      <c r="H575" s="8">
        <f t="shared" ref="H575:I575" si="308">H576+H588</f>
        <v>105082.4</v>
      </c>
      <c r="I575" s="8">
        <f t="shared" si="308"/>
        <v>105088.9</v>
      </c>
    </row>
    <row r="576" spans="1:9" x14ac:dyDescent="0.25">
      <c r="A576" s="102" t="s">
        <v>81</v>
      </c>
      <c r="B576" s="19"/>
      <c r="C576" s="103" t="s">
        <v>17</v>
      </c>
      <c r="D576" s="103" t="s">
        <v>10</v>
      </c>
      <c r="E576" s="103"/>
      <c r="F576" s="103"/>
      <c r="G576" s="8">
        <f>G577</f>
        <v>101418.20000000001</v>
      </c>
      <c r="H576" s="8">
        <f t="shared" ref="H576:I576" si="309">H577</f>
        <v>104582.39999999999</v>
      </c>
      <c r="I576" s="8">
        <f t="shared" si="309"/>
        <v>104588.9</v>
      </c>
    </row>
    <row r="577" spans="1:9" s="98" customFormat="1" ht="31.5" x14ac:dyDescent="0.25">
      <c r="A577" s="90" t="s">
        <v>747</v>
      </c>
      <c r="B577" s="112"/>
      <c r="C577" s="95" t="s">
        <v>17</v>
      </c>
      <c r="D577" s="95" t="s">
        <v>10</v>
      </c>
      <c r="E577" s="96" t="s">
        <v>172</v>
      </c>
      <c r="F577" s="95"/>
      <c r="G577" s="97">
        <f>G578+G582</f>
        <v>101418.20000000001</v>
      </c>
      <c r="H577" s="97">
        <f t="shared" ref="H577:I577" si="310">H578+H582</f>
        <v>104582.39999999999</v>
      </c>
      <c r="I577" s="97">
        <f t="shared" si="310"/>
        <v>104588.9</v>
      </c>
    </row>
    <row r="578" spans="1:9" x14ac:dyDescent="0.25">
      <c r="A578" s="102" t="s">
        <v>310</v>
      </c>
      <c r="B578" s="19"/>
      <c r="C578" s="103" t="s">
        <v>17</v>
      </c>
      <c r="D578" s="103" t="s">
        <v>10</v>
      </c>
      <c r="E578" s="21" t="s">
        <v>307</v>
      </c>
      <c r="F578" s="103"/>
      <c r="G578" s="8">
        <f>G579</f>
        <v>11167.6</v>
      </c>
      <c r="H578" s="8">
        <f t="shared" ref="H578:I578" si="311">H579</f>
        <v>11511.5</v>
      </c>
      <c r="I578" s="8">
        <f t="shared" si="311"/>
        <v>11518</v>
      </c>
    </row>
    <row r="579" spans="1:9" ht="31.5" x14ac:dyDescent="0.25">
      <c r="A579" s="102" t="s">
        <v>311</v>
      </c>
      <c r="B579" s="19"/>
      <c r="C579" s="103" t="s">
        <v>17</v>
      </c>
      <c r="D579" s="103" t="s">
        <v>10</v>
      </c>
      <c r="E579" s="21" t="s">
        <v>308</v>
      </c>
      <c r="F579" s="103"/>
      <c r="G579" s="8">
        <f>G580</f>
        <v>11167.6</v>
      </c>
      <c r="H579" s="8">
        <f t="shared" ref="H579:I579" si="312">H580</f>
        <v>11511.5</v>
      </c>
      <c r="I579" s="8">
        <f t="shared" si="312"/>
        <v>11518</v>
      </c>
    </row>
    <row r="580" spans="1:9" x14ac:dyDescent="0.25">
      <c r="A580" s="102" t="s">
        <v>349</v>
      </c>
      <c r="B580" s="19"/>
      <c r="C580" s="103" t="s">
        <v>17</v>
      </c>
      <c r="D580" s="103" t="s">
        <v>10</v>
      </c>
      <c r="E580" s="21" t="s">
        <v>309</v>
      </c>
      <c r="F580" s="103"/>
      <c r="G580" s="8">
        <f>G581</f>
        <v>11167.6</v>
      </c>
      <c r="H580" s="8">
        <f t="shared" ref="H580:I580" si="313">H581</f>
        <v>11511.5</v>
      </c>
      <c r="I580" s="8">
        <f t="shared" si="313"/>
        <v>11518</v>
      </c>
    </row>
    <row r="581" spans="1:9" x14ac:dyDescent="0.25">
      <c r="A581" s="102" t="s">
        <v>22</v>
      </c>
      <c r="B581" s="19"/>
      <c r="C581" s="103" t="s">
        <v>17</v>
      </c>
      <c r="D581" s="103" t="s">
        <v>10</v>
      </c>
      <c r="E581" s="21" t="s">
        <v>309</v>
      </c>
      <c r="F581" s="103" t="s">
        <v>44</v>
      </c>
      <c r="G581" s="8">
        <v>11167.6</v>
      </c>
      <c r="H581" s="8">
        <f>4739+6772.5</f>
        <v>11511.5</v>
      </c>
      <c r="I581" s="8">
        <f>4739+6779</f>
        <v>11518</v>
      </c>
    </row>
    <row r="582" spans="1:9" x14ac:dyDescent="0.25">
      <c r="A582" s="102" t="s">
        <v>178</v>
      </c>
      <c r="B582" s="19"/>
      <c r="C582" s="103" t="s">
        <v>17</v>
      </c>
      <c r="D582" s="103" t="s">
        <v>10</v>
      </c>
      <c r="E582" s="21" t="s">
        <v>175</v>
      </c>
      <c r="F582" s="103"/>
      <c r="G582" s="8">
        <f>G583</f>
        <v>90250.6</v>
      </c>
      <c r="H582" s="8">
        <f t="shared" ref="H582:I582" si="314">H583</f>
        <v>93070.9</v>
      </c>
      <c r="I582" s="8">
        <f t="shared" si="314"/>
        <v>93070.9</v>
      </c>
    </row>
    <row r="583" spans="1:9" ht="63" x14ac:dyDescent="0.25">
      <c r="A583" s="102" t="s">
        <v>304</v>
      </c>
      <c r="B583" s="19"/>
      <c r="C583" s="103" t="s">
        <v>17</v>
      </c>
      <c r="D583" s="103" t="s">
        <v>10</v>
      </c>
      <c r="E583" s="21" t="s">
        <v>222</v>
      </c>
      <c r="F583" s="21"/>
      <c r="G583" s="8">
        <f>SUM(G584+G586)</f>
        <v>90250.6</v>
      </c>
      <c r="H583" s="8">
        <f>SUM(H584+H586)</f>
        <v>93070.9</v>
      </c>
      <c r="I583" s="8">
        <f>SUM(I584+I586)</f>
        <v>93070.9</v>
      </c>
    </row>
    <row r="584" spans="1:9" ht="78.75" x14ac:dyDescent="0.25">
      <c r="A584" s="2" t="s">
        <v>781</v>
      </c>
      <c r="B584" s="19"/>
      <c r="C584" s="103" t="s">
        <v>17</v>
      </c>
      <c r="D584" s="103" t="s">
        <v>10</v>
      </c>
      <c r="E584" s="21" t="s">
        <v>223</v>
      </c>
      <c r="F584" s="21"/>
      <c r="G584" s="8">
        <f>SUM(G585)</f>
        <v>90250.6</v>
      </c>
      <c r="H584" s="8">
        <f>SUM(H585)</f>
        <v>93070.9</v>
      </c>
      <c r="I584" s="8">
        <f>SUM(I585)</f>
        <v>93070.9</v>
      </c>
    </row>
    <row r="585" spans="1:9" ht="31.5" x14ac:dyDescent="0.25">
      <c r="A585" s="2" t="s">
        <v>106</v>
      </c>
      <c r="B585" s="19"/>
      <c r="C585" s="103" t="s">
        <v>17</v>
      </c>
      <c r="D585" s="103" t="s">
        <v>10</v>
      </c>
      <c r="E585" s="21" t="s">
        <v>223</v>
      </c>
      <c r="F585" s="21">
        <v>400</v>
      </c>
      <c r="G585" s="8">
        <v>90250.6</v>
      </c>
      <c r="H585" s="8">
        <v>93070.9</v>
      </c>
      <c r="I585" s="8">
        <v>93070.9</v>
      </c>
    </row>
    <row r="586" spans="1:9" ht="47.25" hidden="1" x14ac:dyDescent="0.25">
      <c r="A586" s="102" t="s">
        <v>102</v>
      </c>
      <c r="B586" s="19"/>
      <c r="C586" s="103" t="s">
        <v>17</v>
      </c>
      <c r="D586" s="103" t="s">
        <v>10</v>
      </c>
      <c r="E586" s="103" t="s">
        <v>224</v>
      </c>
      <c r="F586" s="21"/>
      <c r="G586" s="8">
        <f>SUM(G587)</f>
        <v>0</v>
      </c>
      <c r="H586" s="8">
        <f>SUM(H587)</f>
        <v>0</v>
      </c>
      <c r="I586" s="8">
        <f>SUM(I587)</f>
        <v>0</v>
      </c>
    </row>
    <row r="587" spans="1:9" ht="31.5" hidden="1" x14ac:dyDescent="0.25">
      <c r="A587" s="2" t="s">
        <v>106</v>
      </c>
      <c r="B587" s="19"/>
      <c r="C587" s="103" t="s">
        <v>17</v>
      </c>
      <c r="D587" s="103" t="s">
        <v>10</v>
      </c>
      <c r="E587" s="103" t="s">
        <v>224</v>
      </c>
      <c r="F587" s="103" t="s">
        <v>101</v>
      </c>
      <c r="G587" s="8"/>
      <c r="H587" s="8"/>
      <c r="I587" s="8"/>
    </row>
    <row r="588" spans="1:9" x14ac:dyDescent="0.25">
      <c r="A588" s="102" t="s">
        <v>28</v>
      </c>
      <c r="B588" s="19"/>
      <c r="C588" s="103" t="s">
        <v>17</v>
      </c>
      <c r="D588" s="103" t="s">
        <v>29</v>
      </c>
      <c r="E588" s="21"/>
      <c r="F588" s="21"/>
      <c r="G588" s="8">
        <f>G589</f>
        <v>500</v>
      </c>
      <c r="H588" s="8">
        <f t="shared" ref="H588:I588" si="315">H589</f>
        <v>500</v>
      </c>
      <c r="I588" s="8">
        <f t="shared" si="315"/>
        <v>500</v>
      </c>
    </row>
    <row r="589" spans="1:9" s="98" customFormat="1" ht="31.5" x14ac:dyDescent="0.25">
      <c r="A589" s="90" t="s">
        <v>226</v>
      </c>
      <c r="B589" s="94"/>
      <c r="C589" s="95" t="s">
        <v>17</v>
      </c>
      <c r="D589" s="95" t="s">
        <v>29</v>
      </c>
      <c r="E589" s="96" t="s">
        <v>225</v>
      </c>
      <c r="F589" s="96"/>
      <c r="G589" s="97">
        <f>SUM(G590)</f>
        <v>500</v>
      </c>
      <c r="H589" s="97">
        <f t="shared" ref="H589:I589" si="316">SUM(H590)</f>
        <v>500</v>
      </c>
      <c r="I589" s="97">
        <f t="shared" si="316"/>
        <v>500</v>
      </c>
    </row>
    <row r="590" spans="1:9" x14ac:dyDescent="0.25">
      <c r="A590" s="102" t="s">
        <v>178</v>
      </c>
      <c r="B590" s="24"/>
      <c r="C590" s="103" t="s">
        <v>17</v>
      </c>
      <c r="D590" s="103" t="s">
        <v>29</v>
      </c>
      <c r="E590" s="21" t="s">
        <v>227</v>
      </c>
      <c r="F590" s="21"/>
      <c r="G590" s="8">
        <f>G591</f>
        <v>500</v>
      </c>
      <c r="H590" s="8">
        <f t="shared" ref="H590:I590" si="317">H591</f>
        <v>500</v>
      </c>
      <c r="I590" s="8">
        <f t="shared" si="317"/>
        <v>500</v>
      </c>
    </row>
    <row r="591" spans="1:9" ht="31.5" x14ac:dyDescent="0.25">
      <c r="A591" s="102" t="s">
        <v>251</v>
      </c>
      <c r="B591" s="24"/>
      <c r="C591" s="103" t="s">
        <v>17</v>
      </c>
      <c r="D591" s="103" t="s">
        <v>29</v>
      </c>
      <c r="E591" s="21" t="s">
        <v>252</v>
      </c>
      <c r="F591" s="21"/>
      <c r="G591" s="8">
        <f>SUM(G592)</f>
        <v>500</v>
      </c>
      <c r="H591" s="8">
        <f t="shared" ref="H591:I592" si="318">SUM(H592)</f>
        <v>500</v>
      </c>
      <c r="I591" s="8">
        <f t="shared" si="318"/>
        <v>500</v>
      </c>
    </row>
    <row r="592" spans="1:9" x14ac:dyDescent="0.25">
      <c r="A592" s="102" t="s">
        <v>21</v>
      </c>
      <c r="B592" s="117"/>
      <c r="C592" s="103" t="s">
        <v>17</v>
      </c>
      <c r="D592" s="103" t="s">
        <v>29</v>
      </c>
      <c r="E592" s="21" t="s">
        <v>289</v>
      </c>
      <c r="F592" s="21"/>
      <c r="G592" s="8">
        <f>SUM(G593)</f>
        <v>500</v>
      </c>
      <c r="H592" s="8">
        <f t="shared" si="318"/>
        <v>500</v>
      </c>
      <c r="I592" s="8">
        <f t="shared" si="318"/>
        <v>500</v>
      </c>
    </row>
    <row r="593" spans="1:9" ht="31.5" x14ac:dyDescent="0.25">
      <c r="A593" s="23" t="s">
        <v>96</v>
      </c>
      <c r="B593" s="117"/>
      <c r="C593" s="103" t="s">
        <v>17</v>
      </c>
      <c r="D593" s="103" t="s">
        <v>29</v>
      </c>
      <c r="E593" s="21" t="s">
        <v>289</v>
      </c>
      <c r="F593" s="21">
        <v>600</v>
      </c>
      <c r="G593" s="8">
        <v>500</v>
      </c>
      <c r="H593" s="8">
        <v>500</v>
      </c>
      <c r="I593" s="8">
        <v>500</v>
      </c>
    </row>
    <row r="594" spans="1:9" x14ac:dyDescent="0.25">
      <c r="A594" s="2" t="s">
        <v>104</v>
      </c>
      <c r="B594" s="4"/>
      <c r="C594" s="103" t="s">
        <v>67</v>
      </c>
      <c r="D594" s="103" t="s">
        <v>18</v>
      </c>
      <c r="E594" s="103"/>
      <c r="F594" s="103"/>
      <c r="G594" s="8">
        <f>SUM(G595)</f>
        <v>136468</v>
      </c>
      <c r="H594" s="8">
        <f t="shared" ref="H594:I594" si="319">SUM(H595)</f>
        <v>0</v>
      </c>
      <c r="I594" s="8">
        <f t="shared" si="319"/>
        <v>0</v>
      </c>
    </row>
    <row r="595" spans="1:9" x14ac:dyDescent="0.25">
      <c r="A595" s="118" t="s">
        <v>85</v>
      </c>
      <c r="B595" s="4"/>
      <c r="C595" s="103" t="s">
        <v>67</v>
      </c>
      <c r="D595" s="103" t="s">
        <v>66</v>
      </c>
      <c r="E595" s="103"/>
      <c r="F595" s="103"/>
      <c r="G595" s="8">
        <f>G596</f>
        <v>136468</v>
      </c>
      <c r="H595" s="8">
        <f t="shared" ref="H595:I595" si="320">H596</f>
        <v>0</v>
      </c>
      <c r="I595" s="8">
        <f t="shared" si="320"/>
        <v>0</v>
      </c>
    </row>
    <row r="596" spans="1:9" s="98" customFormat="1" ht="31.5" x14ac:dyDescent="0.25">
      <c r="A596" s="90" t="s">
        <v>273</v>
      </c>
      <c r="B596" s="112"/>
      <c r="C596" s="95" t="s">
        <v>67</v>
      </c>
      <c r="D596" s="95" t="s">
        <v>66</v>
      </c>
      <c r="E596" s="96" t="s">
        <v>168</v>
      </c>
      <c r="F596" s="96"/>
      <c r="G596" s="97">
        <f>G601+G597</f>
        <v>136468</v>
      </c>
      <c r="H596" s="97">
        <f t="shared" ref="H596:I596" si="321">H601+H597</f>
        <v>0</v>
      </c>
      <c r="I596" s="97">
        <f t="shared" si="321"/>
        <v>0</v>
      </c>
    </row>
    <row r="597" spans="1:9" x14ac:dyDescent="0.25">
      <c r="A597" s="102" t="s">
        <v>310</v>
      </c>
      <c r="B597" s="19"/>
      <c r="C597" s="103" t="s">
        <v>67</v>
      </c>
      <c r="D597" s="103" t="s">
        <v>66</v>
      </c>
      <c r="E597" s="21" t="s">
        <v>684</v>
      </c>
      <c r="F597" s="21"/>
      <c r="G597" s="8">
        <f>G598</f>
        <v>112579.4</v>
      </c>
      <c r="H597" s="8">
        <f t="shared" ref="H597:I597" si="322">H598</f>
        <v>0</v>
      </c>
      <c r="I597" s="8">
        <f t="shared" si="322"/>
        <v>0</v>
      </c>
    </row>
    <row r="598" spans="1:9" x14ac:dyDescent="0.25">
      <c r="A598" s="102" t="s">
        <v>691</v>
      </c>
      <c r="B598" s="19"/>
      <c r="C598" s="103" t="s">
        <v>67</v>
      </c>
      <c r="D598" s="103" t="s">
        <v>66</v>
      </c>
      <c r="E598" s="21" t="s">
        <v>688</v>
      </c>
      <c r="F598" s="21"/>
      <c r="G598" s="8">
        <f>G599</f>
        <v>112579.4</v>
      </c>
      <c r="H598" s="8">
        <f t="shared" ref="H598:I598" si="323">H599</f>
        <v>0</v>
      </c>
      <c r="I598" s="8">
        <f t="shared" si="323"/>
        <v>0</v>
      </c>
    </row>
    <row r="599" spans="1:9" ht="31.5" x14ac:dyDescent="0.25">
      <c r="A599" s="102" t="s">
        <v>689</v>
      </c>
      <c r="B599" s="19"/>
      <c r="C599" s="103" t="s">
        <v>67</v>
      </c>
      <c r="D599" s="103" t="s">
        <v>66</v>
      </c>
      <c r="E599" s="21" t="s">
        <v>690</v>
      </c>
      <c r="F599" s="21"/>
      <c r="G599" s="8">
        <f>G600</f>
        <v>112579.4</v>
      </c>
      <c r="H599" s="8">
        <f t="shared" ref="H599:I599" si="324">H600</f>
        <v>0</v>
      </c>
      <c r="I599" s="8">
        <f t="shared" si="324"/>
        <v>0</v>
      </c>
    </row>
    <row r="600" spans="1:9" ht="31.5" x14ac:dyDescent="0.25">
      <c r="A600" s="102" t="s">
        <v>106</v>
      </c>
      <c r="B600" s="19"/>
      <c r="C600" s="103" t="s">
        <v>67</v>
      </c>
      <c r="D600" s="103" t="s">
        <v>66</v>
      </c>
      <c r="E600" s="21" t="s">
        <v>690</v>
      </c>
      <c r="F600" s="21">
        <v>400</v>
      </c>
      <c r="G600" s="8">
        <v>112579.4</v>
      </c>
      <c r="H600" s="8"/>
      <c r="I600" s="8"/>
    </row>
    <row r="601" spans="1:9" x14ac:dyDescent="0.25">
      <c r="A601" s="23" t="s">
        <v>333</v>
      </c>
      <c r="B601" s="4"/>
      <c r="C601" s="4" t="s">
        <v>67</v>
      </c>
      <c r="D601" s="4" t="s">
        <v>66</v>
      </c>
      <c r="E601" s="5" t="s">
        <v>334</v>
      </c>
      <c r="F601" s="4"/>
      <c r="G601" s="6">
        <f>G602</f>
        <v>23888.6</v>
      </c>
      <c r="H601" s="6">
        <f t="shared" ref="H601:I601" si="325">H602</f>
        <v>0</v>
      </c>
      <c r="I601" s="6">
        <f t="shared" si="325"/>
        <v>0</v>
      </c>
    </row>
    <row r="602" spans="1:9" x14ac:dyDescent="0.25">
      <c r="A602" s="52" t="s">
        <v>335</v>
      </c>
      <c r="B602" s="4"/>
      <c r="C602" s="4" t="s">
        <v>67</v>
      </c>
      <c r="D602" s="4" t="s">
        <v>66</v>
      </c>
      <c r="E602" s="21" t="s">
        <v>336</v>
      </c>
      <c r="F602" s="4"/>
      <c r="G602" s="6">
        <f>G603</f>
        <v>23888.6</v>
      </c>
      <c r="H602" s="6">
        <f t="shared" ref="H602:I602" si="326">H603</f>
        <v>0</v>
      </c>
      <c r="I602" s="6">
        <f t="shared" si="326"/>
        <v>0</v>
      </c>
    </row>
    <row r="603" spans="1:9" ht="31.5" x14ac:dyDescent="0.25">
      <c r="A603" s="52" t="s">
        <v>337</v>
      </c>
      <c r="B603" s="4"/>
      <c r="C603" s="4" t="s">
        <v>67</v>
      </c>
      <c r="D603" s="4" t="s">
        <v>66</v>
      </c>
      <c r="E603" s="21" t="s">
        <v>338</v>
      </c>
      <c r="F603" s="4"/>
      <c r="G603" s="6">
        <f>G604</f>
        <v>23888.6</v>
      </c>
      <c r="H603" s="6">
        <f t="shared" ref="H603:I603" si="327">H604</f>
        <v>0</v>
      </c>
      <c r="I603" s="6">
        <f t="shared" si="327"/>
        <v>0</v>
      </c>
    </row>
    <row r="604" spans="1:9" ht="31.5" x14ac:dyDescent="0.25">
      <c r="A604" s="22" t="s">
        <v>106</v>
      </c>
      <c r="B604" s="4"/>
      <c r="C604" s="4" t="s">
        <v>67</v>
      </c>
      <c r="D604" s="4" t="s">
        <v>66</v>
      </c>
      <c r="E604" s="21" t="s">
        <v>338</v>
      </c>
      <c r="F604" s="4" t="s">
        <v>101</v>
      </c>
      <c r="G604" s="6">
        <v>23888.6</v>
      </c>
      <c r="H604" s="50"/>
      <c r="I604" s="50"/>
    </row>
    <row r="605" spans="1:9" x14ac:dyDescent="0.25">
      <c r="A605" s="63" t="s">
        <v>144</v>
      </c>
      <c r="B605" s="64" t="s">
        <v>92</v>
      </c>
      <c r="C605" s="64"/>
      <c r="D605" s="64"/>
      <c r="E605" s="64"/>
      <c r="F605" s="64"/>
      <c r="G605" s="65">
        <f>G606+G632+G637+G644</f>
        <v>166374.5</v>
      </c>
      <c r="H605" s="65">
        <f>H606+H632+H637+H644</f>
        <v>232392.1</v>
      </c>
      <c r="I605" s="65">
        <f>I606+I632+I637+I644</f>
        <v>380021.9</v>
      </c>
    </row>
    <row r="606" spans="1:9" x14ac:dyDescent="0.25">
      <c r="A606" s="102" t="s">
        <v>33</v>
      </c>
      <c r="B606" s="4"/>
      <c r="C606" s="103" t="s">
        <v>20</v>
      </c>
      <c r="D606" s="103"/>
      <c r="E606" s="103"/>
      <c r="F606" s="21"/>
      <c r="G606" s="8">
        <f>SUM(G607+G614+G618)</f>
        <v>119872.6</v>
      </c>
      <c r="H606" s="8">
        <f>SUM(H607+H614+H618)</f>
        <v>76868.100000000006</v>
      </c>
      <c r="I606" s="8">
        <f>SUM(I607+I614+I618)</f>
        <v>194497.9</v>
      </c>
    </row>
    <row r="607" spans="1:9" ht="31.5" x14ac:dyDescent="0.25">
      <c r="A607" s="102" t="s">
        <v>45</v>
      </c>
      <c r="B607" s="4"/>
      <c r="C607" s="103" t="s">
        <v>20</v>
      </c>
      <c r="D607" s="103" t="s">
        <v>29</v>
      </c>
      <c r="E607" s="21"/>
      <c r="F607" s="21"/>
      <c r="G607" s="8">
        <f t="shared" ref="G607:I607" si="328">SUM(G608)</f>
        <v>66334.7</v>
      </c>
      <c r="H607" s="8">
        <f t="shared" si="328"/>
        <v>48323.100000000006</v>
      </c>
      <c r="I607" s="8">
        <f t="shared" si="328"/>
        <v>48323.100000000006</v>
      </c>
    </row>
    <row r="608" spans="1:9" s="98" customFormat="1" ht="31.5" x14ac:dyDescent="0.25">
      <c r="A608" s="90" t="s">
        <v>117</v>
      </c>
      <c r="B608" s="99"/>
      <c r="C608" s="95" t="s">
        <v>20</v>
      </c>
      <c r="D608" s="95" t="s">
        <v>29</v>
      </c>
      <c r="E608" s="96" t="s">
        <v>228</v>
      </c>
      <c r="F608" s="96"/>
      <c r="G608" s="97">
        <f>G609</f>
        <v>66334.7</v>
      </c>
      <c r="H608" s="97">
        <f t="shared" ref="H608:I608" si="329">H609</f>
        <v>48323.100000000006</v>
      </c>
      <c r="I608" s="97">
        <f t="shared" si="329"/>
        <v>48323.100000000006</v>
      </c>
    </row>
    <row r="609" spans="1:9" x14ac:dyDescent="0.25">
      <c r="A609" s="102" t="s">
        <v>178</v>
      </c>
      <c r="B609" s="4"/>
      <c r="C609" s="103" t="s">
        <v>20</v>
      </c>
      <c r="D609" s="103" t="s">
        <v>29</v>
      </c>
      <c r="E609" s="21" t="s">
        <v>229</v>
      </c>
      <c r="F609" s="21"/>
      <c r="G609" s="8">
        <f>G610</f>
        <v>66334.7</v>
      </c>
      <c r="H609" s="8">
        <f t="shared" ref="H609:I609" si="330">H610</f>
        <v>48323.100000000006</v>
      </c>
      <c r="I609" s="8">
        <f t="shared" si="330"/>
        <v>48323.100000000006</v>
      </c>
    </row>
    <row r="610" spans="1:9" ht="31.5" x14ac:dyDescent="0.25">
      <c r="A610" s="102" t="s">
        <v>250</v>
      </c>
      <c r="B610" s="4"/>
      <c r="C610" s="103" t="s">
        <v>20</v>
      </c>
      <c r="D610" s="103" t="s">
        <v>29</v>
      </c>
      <c r="E610" s="21" t="s">
        <v>230</v>
      </c>
      <c r="F610" s="21"/>
      <c r="G610" s="8">
        <f>G611</f>
        <v>66334.7</v>
      </c>
      <c r="H610" s="8">
        <f t="shared" ref="H610:I610" si="331">H611</f>
        <v>48323.100000000006</v>
      </c>
      <c r="I610" s="8">
        <f t="shared" si="331"/>
        <v>48323.100000000006</v>
      </c>
    </row>
    <row r="611" spans="1:9" x14ac:dyDescent="0.25">
      <c r="A611" s="102" t="s">
        <v>30</v>
      </c>
      <c r="B611" s="4"/>
      <c r="C611" s="103" t="s">
        <v>20</v>
      </c>
      <c r="D611" s="103" t="s">
        <v>29</v>
      </c>
      <c r="E611" s="103" t="s">
        <v>231</v>
      </c>
      <c r="F611" s="103"/>
      <c r="G611" s="8">
        <f>SUM(G612:G613)</f>
        <v>66334.7</v>
      </c>
      <c r="H611" s="8">
        <f>SUM(H612:H613)</f>
        <v>48323.100000000006</v>
      </c>
      <c r="I611" s="8">
        <f>SUM(I612:I613)</f>
        <v>48323.100000000006</v>
      </c>
    </row>
    <row r="612" spans="1:9" ht="47.25" x14ac:dyDescent="0.25">
      <c r="A612" s="2" t="s">
        <v>24</v>
      </c>
      <c r="B612" s="4"/>
      <c r="C612" s="103" t="s">
        <v>20</v>
      </c>
      <c r="D612" s="103" t="s">
        <v>29</v>
      </c>
      <c r="E612" s="103" t="s">
        <v>231</v>
      </c>
      <c r="F612" s="103" t="s">
        <v>35</v>
      </c>
      <c r="G612" s="8">
        <v>66318.399999999994</v>
      </c>
      <c r="H612" s="8">
        <v>48306.8</v>
      </c>
      <c r="I612" s="8">
        <v>48306.8</v>
      </c>
    </row>
    <row r="613" spans="1:9" ht="31.5" x14ac:dyDescent="0.25">
      <c r="A613" s="102" t="s">
        <v>25</v>
      </c>
      <c r="B613" s="4"/>
      <c r="C613" s="103" t="s">
        <v>20</v>
      </c>
      <c r="D613" s="103" t="s">
        <v>29</v>
      </c>
      <c r="E613" s="103" t="s">
        <v>231</v>
      </c>
      <c r="F613" s="103" t="s">
        <v>36</v>
      </c>
      <c r="G613" s="8">
        <v>16.3</v>
      </c>
      <c r="H613" s="8">
        <v>16.3</v>
      </c>
      <c r="I613" s="8">
        <v>16.3</v>
      </c>
    </row>
    <row r="614" spans="1:9" x14ac:dyDescent="0.25">
      <c r="A614" s="102" t="s">
        <v>55</v>
      </c>
      <c r="B614" s="4"/>
      <c r="C614" s="103" t="s">
        <v>20</v>
      </c>
      <c r="D614" s="103" t="s">
        <v>67</v>
      </c>
      <c r="E614" s="103"/>
      <c r="F614" s="21"/>
      <c r="G614" s="8">
        <f t="shared" ref="G614:I616" si="332">SUM(G615)</f>
        <v>5000</v>
      </c>
      <c r="H614" s="8">
        <f t="shared" si="332"/>
        <v>10000</v>
      </c>
      <c r="I614" s="8">
        <f t="shared" si="332"/>
        <v>10000</v>
      </c>
    </row>
    <row r="615" spans="1:9" x14ac:dyDescent="0.25">
      <c r="A615" s="102" t="s">
        <v>145</v>
      </c>
      <c r="B615" s="4"/>
      <c r="C615" s="103" t="s">
        <v>20</v>
      </c>
      <c r="D615" s="103" t="s">
        <v>67</v>
      </c>
      <c r="E615" s="103" t="s">
        <v>88</v>
      </c>
      <c r="F615" s="21"/>
      <c r="G615" s="8">
        <f t="shared" si="332"/>
        <v>5000</v>
      </c>
      <c r="H615" s="8">
        <f t="shared" si="332"/>
        <v>10000</v>
      </c>
      <c r="I615" s="8">
        <f t="shared" si="332"/>
        <v>10000</v>
      </c>
    </row>
    <row r="616" spans="1:9" x14ac:dyDescent="0.25">
      <c r="A616" s="102" t="s">
        <v>136</v>
      </c>
      <c r="B616" s="4"/>
      <c r="C616" s="103" t="s">
        <v>20</v>
      </c>
      <c r="D616" s="103" t="s">
        <v>67</v>
      </c>
      <c r="E616" s="103" t="s">
        <v>89</v>
      </c>
      <c r="F616" s="21"/>
      <c r="G616" s="8">
        <f t="shared" si="332"/>
        <v>5000</v>
      </c>
      <c r="H616" s="8">
        <f t="shared" si="332"/>
        <v>10000</v>
      </c>
      <c r="I616" s="8">
        <f t="shared" si="332"/>
        <v>10000</v>
      </c>
    </row>
    <row r="617" spans="1:9" x14ac:dyDescent="0.25">
      <c r="A617" s="102" t="s">
        <v>13</v>
      </c>
      <c r="B617" s="4"/>
      <c r="C617" s="103" t="s">
        <v>20</v>
      </c>
      <c r="D617" s="103" t="s">
        <v>67</v>
      </c>
      <c r="E617" s="103" t="s">
        <v>89</v>
      </c>
      <c r="F617" s="21">
        <v>800</v>
      </c>
      <c r="G617" s="8">
        <v>5000</v>
      </c>
      <c r="H617" s="8">
        <v>10000</v>
      </c>
      <c r="I617" s="8">
        <v>10000</v>
      </c>
    </row>
    <row r="618" spans="1:9" x14ac:dyDescent="0.25">
      <c r="A618" s="102" t="s">
        <v>38</v>
      </c>
      <c r="B618" s="4"/>
      <c r="C618" s="103" t="s">
        <v>20</v>
      </c>
      <c r="D618" s="103" t="s">
        <v>39</v>
      </c>
      <c r="E618" s="103"/>
      <c r="F618" s="21"/>
      <c r="G618" s="8">
        <f>SUM(G619)+G629</f>
        <v>48537.9</v>
      </c>
      <c r="H618" s="8">
        <f>SUM(H619)+H629</f>
        <v>18545</v>
      </c>
      <c r="I618" s="8">
        <f>SUM(I619)+I629</f>
        <v>136174.79999999999</v>
      </c>
    </row>
    <row r="619" spans="1:9" s="98" customFormat="1" ht="31.5" x14ac:dyDescent="0.25">
      <c r="A619" s="90" t="s">
        <v>117</v>
      </c>
      <c r="B619" s="99"/>
      <c r="C619" s="95" t="s">
        <v>20</v>
      </c>
      <c r="D619" s="95" t="s">
        <v>39</v>
      </c>
      <c r="E619" s="96" t="s">
        <v>228</v>
      </c>
      <c r="F619" s="96"/>
      <c r="G619" s="97">
        <f>G620</f>
        <v>27087</v>
      </c>
      <c r="H619" s="97">
        <f t="shared" ref="H619:I619" si="333">H620</f>
        <v>18545</v>
      </c>
      <c r="I619" s="97">
        <f t="shared" si="333"/>
        <v>18545</v>
      </c>
    </row>
    <row r="620" spans="1:9" x14ac:dyDescent="0.25">
      <c r="A620" s="102" t="s">
        <v>178</v>
      </c>
      <c r="B620" s="4"/>
      <c r="C620" s="103" t="s">
        <v>20</v>
      </c>
      <c r="D620" s="103" t="s">
        <v>39</v>
      </c>
      <c r="E620" s="21" t="s">
        <v>229</v>
      </c>
      <c r="F620" s="21"/>
      <c r="G620" s="8">
        <f>G621</f>
        <v>27087</v>
      </c>
      <c r="H620" s="8">
        <f t="shared" ref="H620:I620" si="334">H621</f>
        <v>18545</v>
      </c>
      <c r="I620" s="8">
        <f t="shared" si="334"/>
        <v>18545</v>
      </c>
    </row>
    <row r="621" spans="1:9" ht="31.5" x14ac:dyDescent="0.25">
      <c r="A621" s="102" t="s">
        <v>250</v>
      </c>
      <c r="B621" s="4"/>
      <c r="C621" s="103" t="s">
        <v>20</v>
      </c>
      <c r="D621" s="103" t="s">
        <v>39</v>
      </c>
      <c r="E621" s="21" t="s">
        <v>230</v>
      </c>
      <c r="F621" s="21"/>
      <c r="G621" s="8">
        <f>G622+G625+G627</f>
        <v>27087</v>
      </c>
      <c r="H621" s="8">
        <f t="shared" ref="H621:I621" si="335">H622+H625+H627</f>
        <v>18545</v>
      </c>
      <c r="I621" s="8">
        <f t="shared" si="335"/>
        <v>18545</v>
      </c>
    </row>
    <row r="622" spans="1:9" x14ac:dyDescent="0.25">
      <c r="A622" s="102" t="s">
        <v>40</v>
      </c>
      <c r="B622" s="4"/>
      <c r="C622" s="103" t="s">
        <v>20</v>
      </c>
      <c r="D622" s="103" t="s">
        <v>39</v>
      </c>
      <c r="E622" s="21" t="s">
        <v>232</v>
      </c>
      <c r="F622" s="21"/>
      <c r="G622" s="8">
        <f>SUM(G623:G624)</f>
        <v>247.4</v>
      </c>
      <c r="H622" s="8">
        <f>SUM(H623:H624)</f>
        <v>247.4</v>
      </c>
      <c r="I622" s="8">
        <f>SUM(I623:I624)</f>
        <v>247.4</v>
      </c>
    </row>
    <row r="623" spans="1:9" ht="31.5" x14ac:dyDescent="0.25">
      <c r="A623" s="102" t="s">
        <v>25</v>
      </c>
      <c r="B623" s="4"/>
      <c r="C623" s="103" t="s">
        <v>20</v>
      </c>
      <c r="D623" s="103" t="s">
        <v>39</v>
      </c>
      <c r="E623" s="21" t="s">
        <v>232</v>
      </c>
      <c r="F623" s="21">
        <v>200</v>
      </c>
      <c r="G623" s="8">
        <v>246</v>
      </c>
      <c r="H623" s="8">
        <v>246</v>
      </c>
      <c r="I623" s="8">
        <v>246</v>
      </c>
    </row>
    <row r="624" spans="1:9" x14ac:dyDescent="0.25">
      <c r="A624" s="102" t="s">
        <v>13</v>
      </c>
      <c r="B624" s="4"/>
      <c r="C624" s="103" t="s">
        <v>20</v>
      </c>
      <c r="D624" s="103" t="s">
        <v>39</v>
      </c>
      <c r="E624" s="21" t="s">
        <v>232</v>
      </c>
      <c r="F624" s="21">
        <v>800</v>
      </c>
      <c r="G624" s="8">
        <v>1.4</v>
      </c>
      <c r="H624" s="8">
        <v>1.4</v>
      </c>
      <c r="I624" s="8">
        <v>1.4</v>
      </c>
    </row>
    <row r="625" spans="1:11" ht="31.5" x14ac:dyDescent="0.25">
      <c r="A625" s="102" t="s">
        <v>42</v>
      </c>
      <c r="B625" s="4"/>
      <c r="C625" s="103" t="s">
        <v>20</v>
      </c>
      <c r="D625" s="103" t="s">
        <v>39</v>
      </c>
      <c r="E625" s="21" t="s">
        <v>233</v>
      </c>
      <c r="F625" s="21"/>
      <c r="G625" s="8">
        <f>SUM(G626)</f>
        <v>296.39999999999998</v>
      </c>
      <c r="H625" s="8">
        <f>SUM(H626)</f>
        <v>296.39999999999998</v>
      </c>
      <c r="I625" s="8">
        <f>SUM(I626)</f>
        <v>296.39999999999998</v>
      </c>
    </row>
    <row r="626" spans="1:11" ht="31.5" x14ac:dyDescent="0.25">
      <c r="A626" s="102" t="s">
        <v>25</v>
      </c>
      <c r="B626" s="4"/>
      <c r="C626" s="103" t="s">
        <v>20</v>
      </c>
      <c r="D626" s="103" t="s">
        <v>39</v>
      </c>
      <c r="E626" s="21" t="s">
        <v>233</v>
      </c>
      <c r="F626" s="21">
        <v>200</v>
      </c>
      <c r="G626" s="8">
        <v>296.39999999999998</v>
      </c>
      <c r="H626" s="8">
        <v>296.39999999999998</v>
      </c>
      <c r="I626" s="8">
        <v>296.39999999999998</v>
      </c>
    </row>
    <row r="627" spans="1:11" ht="31.5" x14ac:dyDescent="0.25">
      <c r="A627" s="102" t="s">
        <v>43</v>
      </c>
      <c r="B627" s="4"/>
      <c r="C627" s="103" t="s">
        <v>20</v>
      </c>
      <c r="D627" s="103" t="s">
        <v>39</v>
      </c>
      <c r="E627" s="21" t="s">
        <v>234</v>
      </c>
      <c r="F627" s="21"/>
      <c r="G627" s="8">
        <f>SUM(G628:G628)</f>
        <v>26543.200000000001</v>
      </c>
      <c r="H627" s="8">
        <f>SUM(H628:H628)</f>
        <v>18001.2</v>
      </c>
      <c r="I627" s="8">
        <f>SUM(I628:I628)</f>
        <v>18001.2</v>
      </c>
    </row>
    <row r="628" spans="1:11" ht="31.5" x14ac:dyDescent="0.25">
      <c r="A628" s="102" t="s">
        <v>25</v>
      </c>
      <c r="B628" s="4"/>
      <c r="C628" s="103" t="s">
        <v>20</v>
      </c>
      <c r="D628" s="103" t="s">
        <v>39</v>
      </c>
      <c r="E628" s="21" t="s">
        <v>234</v>
      </c>
      <c r="F628" s="21">
        <v>200</v>
      </c>
      <c r="G628" s="8">
        <v>26543.200000000001</v>
      </c>
      <c r="H628" s="8">
        <v>18001.2</v>
      </c>
      <c r="I628" s="8">
        <v>18001.2</v>
      </c>
    </row>
    <row r="629" spans="1:11" x14ac:dyDescent="0.25">
      <c r="A629" s="102" t="s">
        <v>145</v>
      </c>
      <c r="B629" s="4"/>
      <c r="C629" s="103" t="s">
        <v>20</v>
      </c>
      <c r="D629" s="103" t="s">
        <v>39</v>
      </c>
      <c r="E629" s="103" t="s">
        <v>88</v>
      </c>
      <c r="F629" s="21"/>
      <c r="G629" s="8">
        <f t="shared" ref="G629:I630" si="336">SUM(G630)</f>
        <v>21450.9</v>
      </c>
      <c r="H629" s="8">
        <f t="shared" si="336"/>
        <v>0</v>
      </c>
      <c r="I629" s="8">
        <f t="shared" si="336"/>
        <v>117629.8</v>
      </c>
    </row>
    <row r="630" spans="1:11" ht="47.25" x14ac:dyDescent="0.25">
      <c r="A630" s="102" t="s">
        <v>135</v>
      </c>
      <c r="B630" s="4"/>
      <c r="C630" s="103" t="s">
        <v>20</v>
      </c>
      <c r="D630" s="103" t="s">
        <v>39</v>
      </c>
      <c r="E630" s="103" t="s">
        <v>90</v>
      </c>
      <c r="F630" s="21"/>
      <c r="G630" s="8">
        <f t="shared" si="336"/>
        <v>21450.9</v>
      </c>
      <c r="H630" s="8">
        <f t="shared" si="336"/>
        <v>0</v>
      </c>
      <c r="I630" s="8">
        <f t="shared" si="336"/>
        <v>117629.8</v>
      </c>
    </row>
    <row r="631" spans="1:11" x14ac:dyDescent="0.25">
      <c r="A631" s="102" t="s">
        <v>13</v>
      </c>
      <c r="B631" s="4"/>
      <c r="C631" s="103" t="s">
        <v>20</v>
      </c>
      <c r="D631" s="103" t="s">
        <v>39</v>
      </c>
      <c r="E631" s="103" t="s">
        <v>90</v>
      </c>
      <c r="F631" s="21">
        <v>800</v>
      </c>
      <c r="G631" s="8">
        <v>21450.9</v>
      </c>
      <c r="H631" s="8"/>
      <c r="I631" s="8">
        <v>117629.8</v>
      </c>
    </row>
    <row r="632" spans="1:11" x14ac:dyDescent="0.25">
      <c r="A632" s="102" t="s">
        <v>141</v>
      </c>
      <c r="B632" s="19"/>
      <c r="C632" s="103" t="s">
        <v>29</v>
      </c>
      <c r="D632" s="103"/>
      <c r="E632" s="103"/>
      <c r="F632" s="21"/>
      <c r="G632" s="8">
        <f>SUM(G633)</f>
        <v>18790.199999999997</v>
      </c>
      <c r="H632" s="8">
        <f t="shared" ref="H632:I632" si="337">SUM(H633)</f>
        <v>5821.4</v>
      </c>
      <c r="I632" s="8">
        <f t="shared" si="337"/>
        <v>6090.4</v>
      </c>
      <c r="K632" s="88"/>
    </row>
    <row r="633" spans="1:11" x14ac:dyDescent="0.25">
      <c r="A633" s="102" t="s">
        <v>75</v>
      </c>
      <c r="B633" s="19"/>
      <c r="C633" s="103" t="s">
        <v>29</v>
      </c>
      <c r="D633" s="103" t="s">
        <v>66</v>
      </c>
      <c r="E633" s="103"/>
      <c r="F633" s="21"/>
      <c r="G633" s="8">
        <f>SUM(G634)</f>
        <v>18790.199999999997</v>
      </c>
      <c r="H633" s="8">
        <f t="shared" ref="H633:I633" si="338">SUM(H634)</f>
        <v>5821.4</v>
      </c>
      <c r="I633" s="8">
        <f t="shared" si="338"/>
        <v>6090.4</v>
      </c>
    </row>
    <row r="634" spans="1:11" x14ac:dyDescent="0.25">
      <c r="A634" s="102" t="s">
        <v>145</v>
      </c>
      <c r="B634" s="19"/>
      <c r="C634" s="103" t="s">
        <v>29</v>
      </c>
      <c r="D634" s="103" t="s">
        <v>66</v>
      </c>
      <c r="E634" s="103" t="s">
        <v>88</v>
      </c>
      <c r="F634" s="21"/>
      <c r="G634" s="8">
        <f>SUM(G635)</f>
        <v>18790.199999999997</v>
      </c>
      <c r="H634" s="8">
        <f t="shared" ref="H634:I634" si="339">SUM(H635)</f>
        <v>5821.4</v>
      </c>
      <c r="I634" s="8">
        <f t="shared" si="339"/>
        <v>6090.4</v>
      </c>
    </row>
    <row r="635" spans="1:11" x14ac:dyDescent="0.25">
      <c r="A635" s="102" t="s">
        <v>148</v>
      </c>
      <c r="B635" s="19"/>
      <c r="C635" s="103" t="s">
        <v>29</v>
      </c>
      <c r="D635" s="103" t="s">
        <v>66</v>
      </c>
      <c r="E635" s="103" t="s">
        <v>147</v>
      </c>
      <c r="F635" s="21"/>
      <c r="G635" s="8">
        <f>SUM(G636)</f>
        <v>18790.199999999997</v>
      </c>
      <c r="H635" s="8">
        <f t="shared" ref="H635:I635" si="340">SUM(H636)</f>
        <v>5821.4</v>
      </c>
      <c r="I635" s="8">
        <f t="shared" si="340"/>
        <v>6090.4</v>
      </c>
    </row>
    <row r="636" spans="1:11" x14ac:dyDescent="0.25">
      <c r="A636" s="102" t="s">
        <v>13</v>
      </c>
      <c r="B636" s="19"/>
      <c r="C636" s="103" t="s">
        <v>29</v>
      </c>
      <c r="D636" s="103" t="s">
        <v>66</v>
      </c>
      <c r="E636" s="103" t="s">
        <v>147</v>
      </c>
      <c r="F636" s="21">
        <v>800</v>
      </c>
      <c r="G636" s="8">
        <f>2043.6+16542+204.6</f>
        <v>18790.199999999997</v>
      </c>
      <c r="H636" s="8">
        <v>5821.4</v>
      </c>
      <c r="I636" s="8">
        <v>6090.4</v>
      </c>
    </row>
    <row r="637" spans="1:11" x14ac:dyDescent="0.25">
      <c r="A637" s="102" t="s">
        <v>51</v>
      </c>
      <c r="B637" s="19"/>
      <c r="C637" s="103" t="s">
        <v>52</v>
      </c>
      <c r="D637" s="103"/>
      <c r="E637" s="103"/>
      <c r="F637" s="21"/>
      <c r="G637" s="8">
        <f>SUM(G638)</f>
        <v>270.60000000000002</v>
      </c>
      <c r="H637" s="8">
        <f t="shared" ref="H637:I637" si="341">SUM(H638)</f>
        <v>270.60000000000002</v>
      </c>
      <c r="I637" s="8">
        <f t="shared" si="341"/>
        <v>270.60000000000002</v>
      </c>
    </row>
    <row r="638" spans="1:11" x14ac:dyDescent="0.25">
      <c r="A638" s="2" t="s">
        <v>146</v>
      </c>
      <c r="B638" s="19"/>
      <c r="C638" s="103" t="s">
        <v>52</v>
      </c>
      <c r="D638" s="103" t="s">
        <v>66</v>
      </c>
      <c r="E638" s="103"/>
      <c r="F638" s="21"/>
      <c r="G638" s="8">
        <f>SUM(G639)</f>
        <v>270.60000000000002</v>
      </c>
      <c r="H638" s="8">
        <f t="shared" ref="H638:I642" si="342">SUM(H639)</f>
        <v>270.60000000000002</v>
      </c>
      <c r="I638" s="8">
        <f t="shared" si="342"/>
        <v>270.60000000000002</v>
      </c>
    </row>
    <row r="639" spans="1:11" s="98" customFormat="1" ht="31.5" x14ac:dyDescent="0.25">
      <c r="A639" s="90" t="s">
        <v>117</v>
      </c>
      <c r="B639" s="112"/>
      <c r="C639" s="95" t="s">
        <v>52</v>
      </c>
      <c r="D639" s="95" t="s">
        <v>66</v>
      </c>
      <c r="E639" s="96" t="s">
        <v>228</v>
      </c>
      <c r="F639" s="96"/>
      <c r="G639" s="97">
        <f>SUM(G642)</f>
        <v>270.60000000000002</v>
      </c>
      <c r="H639" s="97">
        <f>SUM(H642)</f>
        <v>270.60000000000002</v>
      </c>
      <c r="I639" s="97">
        <f>SUM(I642)</f>
        <v>270.60000000000002</v>
      </c>
    </row>
    <row r="640" spans="1:11" x14ac:dyDescent="0.25">
      <c r="A640" s="102" t="s">
        <v>178</v>
      </c>
      <c r="B640" s="4"/>
      <c r="C640" s="103" t="s">
        <v>52</v>
      </c>
      <c r="D640" s="103" t="s">
        <v>66</v>
      </c>
      <c r="E640" s="21" t="s">
        <v>229</v>
      </c>
      <c r="F640" s="21"/>
      <c r="G640" s="8">
        <f>G641</f>
        <v>270.60000000000002</v>
      </c>
      <c r="H640" s="8">
        <f t="shared" ref="H640:I640" si="343">H641</f>
        <v>270.60000000000002</v>
      </c>
      <c r="I640" s="8">
        <f t="shared" si="343"/>
        <v>270.60000000000002</v>
      </c>
    </row>
    <row r="641" spans="1:9" ht="31.5" x14ac:dyDescent="0.25">
      <c r="A641" s="102" t="s">
        <v>250</v>
      </c>
      <c r="B641" s="4"/>
      <c r="C641" s="103" t="s">
        <v>52</v>
      </c>
      <c r="D641" s="103" t="s">
        <v>66</v>
      </c>
      <c r="E641" s="21" t="s">
        <v>230</v>
      </c>
      <c r="F641" s="21"/>
      <c r="G641" s="8">
        <f>G642</f>
        <v>270.60000000000002</v>
      </c>
      <c r="H641" s="8">
        <f t="shared" ref="H641:I641" si="344">H642</f>
        <v>270.60000000000002</v>
      </c>
      <c r="I641" s="8">
        <f t="shared" si="344"/>
        <v>270.60000000000002</v>
      </c>
    </row>
    <row r="642" spans="1:9" ht="31.5" x14ac:dyDescent="0.25">
      <c r="A642" s="102" t="s">
        <v>43</v>
      </c>
      <c r="B642" s="19"/>
      <c r="C642" s="103" t="s">
        <v>52</v>
      </c>
      <c r="D642" s="103" t="s">
        <v>66</v>
      </c>
      <c r="E642" s="21" t="s">
        <v>234</v>
      </c>
      <c r="F642" s="21"/>
      <c r="G642" s="8">
        <f>SUM(G643)</f>
        <v>270.60000000000002</v>
      </c>
      <c r="H642" s="8">
        <f t="shared" si="342"/>
        <v>270.60000000000002</v>
      </c>
      <c r="I642" s="8">
        <f t="shared" si="342"/>
        <v>270.60000000000002</v>
      </c>
    </row>
    <row r="643" spans="1:9" ht="31.5" x14ac:dyDescent="0.25">
      <c r="A643" s="102" t="s">
        <v>25</v>
      </c>
      <c r="B643" s="19"/>
      <c r="C643" s="103" t="s">
        <v>52</v>
      </c>
      <c r="D643" s="103" t="s">
        <v>66</v>
      </c>
      <c r="E643" s="21" t="s">
        <v>234</v>
      </c>
      <c r="F643" s="21">
        <v>200</v>
      </c>
      <c r="G643" s="8">
        <v>270.60000000000002</v>
      </c>
      <c r="H643" s="8">
        <v>270.60000000000002</v>
      </c>
      <c r="I643" s="8">
        <v>270.60000000000002</v>
      </c>
    </row>
    <row r="644" spans="1:9" x14ac:dyDescent="0.25">
      <c r="A644" s="102" t="s">
        <v>16</v>
      </c>
      <c r="B644" s="4"/>
      <c r="C644" s="103" t="s">
        <v>17</v>
      </c>
      <c r="D644" s="103"/>
      <c r="E644" s="21"/>
      <c r="F644" s="21"/>
      <c r="G644" s="8">
        <f t="shared" ref="G644:I647" si="345">SUM(G645)</f>
        <v>27441.1</v>
      </c>
      <c r="H644" s="8">
        <f t="shared" si="345"/>
        <v>149432</v>
      </c>
      <c r="I644" s="8">
        <f t="shared" si="345"/>
        <v>179163</v>
      </c>
    </row>
    <row r="645" spans="1:9" x14ac:dyDescent="0.25">
      <c r="A645" s="102" t="s">
        <v>28</v>
      </c>
      <c r="B645" s="4"/>
      <c r="C645" s="103" t="s">
        <v>17</v>
      </c>
      <c r="D645" s="103" t="s">
        <v>29</v>
      </c>
      <c r="E645" s="21"/>
      <c r="F645" s="21"/>
      <c r="G645" s="8">
        <f t="shared" si="345"/>
        <v>27441.1</v>
      </c>
      <c r="H645" s="8">
        <f t="shared" si="345"/>
        <v>149432</v>
      </c>
      <c r="I645" s="8">
        <f t="shared" si="345"/>
        <v>179163</v>
      </c>
    </row>
    <row r="646" spans="1:9" x14ac:dyDescent="0.25">
      <c r="A646" s="102" t="s">
        <v>145</v>
      </c>
      <c r="B646" s="4"/>
      <c r="C646" s="103" t="s">
        <v>17</v>
      </c>
      <c r="D646" s="103" t="s">
        <v>29</v>
      </c>
      <c r="E646" s="103" t="s">
        <v>88</v>
      </c>
      <c r="F646" s="21"/>
      <c r="G646" s="8">
        <f t="shared" si="345"/>
        <v>27441.1</v>
      </c>
      <c r="H646" s="8">
        <f t="shared" si="345"/>
        <v>149432</v>
      </c>
      <c r="I646" s="8">
        <f t="shared" si="345"/>
        <v>179163</v>
      </c>
    </row>
    <row r="647" spans="1:9" ht="31.5" x14ac:dyDescent="0.25">
      <c r="A647" s="102" t="s">
        <v>134</v>
      </c>
      <c r="B647" s="4"/>
      <c r="C647" s="103" t="s">
        <v>17</v>
      </c>
      <c r="D647" s="103" t="s">
        <v>29</v>
      </c>
      <c r="E647" s="21" t="s">
        <v>91</v>
      </c>
      <c r="F647" s="21"/>
      <c r="G647" s="8">
        <f t="shared" si="345"/>
        <v>27441.1</v>
      </c>
      <c r="H647" s="8">
        <f t="shared" si="345"/>
        <v>149432</v>
      </c>
      <c r="I647" s="8">
        <f t="shared" si="345"/>
        <v>179163</v>
      </c>
    </row>
    <row r="648" spans="1:9" x14ac:dyDescent="0.25">
      <c r="A648" s="102" t="s">
        <v>13</v>
      </c>
      <c r="B648" s="4"/>
      <c r="C648" s="103" t="s">
        <v>17</v>
      </c>
      <c r="D648" s="103" t="s">
        <v>29</v>
      </c>
      <c r="E648" s="21" t="s">
        <v>91</v>
      </c>
      <c r="F648" s="21">
        <v>800</v>
      </c>
      <c r="G648" s="8">
        <v>27441.1</v>
      </c>
      <c r="H648" s="8">
        <v>149432</v>
      </c>
      <c r="I648" s="8">
        <v>179163</v>
      </c>
    </row>
    <row r="649" spans="1:9" ht="31.5" x14ac:dyDescent="0.25">
      <c r="A649" s="63" t="s">
        <v>290</v>
      </c>
      <c r="B649" s="91" t="s">
        <v>291</v>
      </c>
      <c r="C649" s="58"/>
      <c r="D649" s="58"/>
      <c r="E649" s="55"/>
      <c r="F649" s="55"/>
      <c r="G649" s="61">
        <f>G650+G657</f>
        <v>984174.50000000023</v>
      </c>
      <c r="H649" s="61">
        <f t="shared" ref="H649:I649" si="346">H650+H657</f>
        <v>985742.69999999984</v>
      </c>
      <c r="I649" s="61">
        <f t="shared" si="346"/>
        <v>1013161.2000000002</v>
      </c>
    </row>
    <row r="650" spans="1:9" x14ac:dyDescent="0.25">
      <c r="A650" s="102" t="s">
        <v>51</v>
      </c>
      <c r="B650" s="24"/>
      <c r="C650" s="103" t="s">
        <v>52</v>
      </c>
      <c r="D650" s="103" t="s">
        <v>18</v>
      </c>
      <c r="E650" s="21"/>
      <c r="F650" s="21"/>
      <c r="G650" s="8">
        <f t="shared" ref="G650:G655" si="347">G651</f>
        <v>40</v>
      </c>
      <c r="H650" s="8">
        <f t="shared" ref="H650:I651" si="348">H651</f>
        <v>40</v>
      </c>
      <c r="I650" s="8">
        <f t="shared" si="348"/>
        <v>40</v>
      </c>
    </row>
    <row r="651" spans="1:9" x14ac:dyDescent="0.25">
      <c r="A651" s="102" t="s">
        <v>126</v>
      </c>
      <c r="B651" s="24"/>
      <c r="C651" s="103" t="s">
        <v>52</v>
      </c>
      <c r="D651" s="103" t="s">
        <v>66</v>
      </c>
      <c r="E651" s="21"/>
      <c r="F651" s="21"/>
      <c r="G651" s="8">
        <f t="shared" si="347"/>
        <v>40</v>
      </c>
      <c r="H651" s="8">
        <f t="shared" si="348"/>
        <v>40</v>
      </c>
      <c r="I651" s="8">
        <f t="shared" si="348"/>
        <v>40</v>
      </c>
    </row>
    <row r="652" spans="1:9" s="98" customFormat="1" ht="31.5" x14ac:dyDescent="0.25">
      <c r="A652" s="90" t="s">
        <v>226</v>
      </c>
      <c r="B652" s="94"/>
      <c r="C652" s="95" t="s">
        <v>52</v>
      </c>
      <c r="D652" s="95" t="s">
        <v>66</v>
      </c>
      <c r="E652" s="96" t="s">
        <v>225</v>
      </c>
      <c r="F652" s="96"/>
      <c r="G652" s="97">
        <f t="shared" si="347"/>
        <v>40</v>
      </c>
      <c r="H652" s="97">
        <f t="shared" ref="H652:I655" si="349">H653</f>
        <v>40</v>
      </c>
      <c r="I652" s="97">
        <f t="shared" si="349"/>
        <v>40</v>
      </c>
    </row>
    <row r="653" spans="1:9" x14ac:dyDescent="0.25">
      <c r="A653" s="102" t="s">
        <v>174</v>
      </c>
      <c r="B653" s="24"/>
      <c r="C653" s="103" t="s">
        <v>52</v>
      </c>
      <c r="D653" s="103" t="s">
        <v>66</v>
      </c>
      <c r="E653" s="21" t="s">
        <v>227</v>
      </c>
      <c r="F653" s="21"/>
      <c r="G653" s="8">
        <f t="shared" si="347"/>
        <v>40</v>
      </c>
      <c r="H653" s="8">
        <f t="shared" si="349"/>
        <v>40</v>
      </c>
      <c r="I653" s="8">
        <f t="shared" si="349"/>
        <v>40</v>
      </c>
    </row>
    <row r="654" spans="1:9" ht="31.5" x14ac:dyDescent="0.25">
      <c r="A654" s="102" t="s">
        <v>434</v>
      </c>
      <c r="B654" s="24"/>
      <c r="C654" s="103" t="s">
        <v>52</v>
      </c>
      <c r="D654" s="103" t="s">
        <v>66</v>
      </c>
      <c r="E654" s="21" t="s">
        <v>362</v>
      </c>
      <c r="F654" s="21"/>
      <c r="G654" s="8">
        <f t="shared" si="347"/>
        <v>40</v>
      </c>
      <c r="H654" s="8">
        <f t="shared" si="349"/>
        <v>40</v>
      </c>
      <c r="I654" s="8">
        <f t="shared" si="349"/>
        <v>40</v>
      </c>
    </row>
    <row r="655" spans="1:9" ht="31.5" x14ac:dyDescent="0.25">
      <c r="A655" s="102" t="s">
        <v>363</v>
      </c>
      <c r="B655" s="24"/>
      <c r="C655" s="103" t="s">
        <v>52</v>
      </c>
      <c r="D655" s="103" t="s">
        <v>66</v>
      </c>
      <c r="E655" s="21" t="s">
        <v>364</v>
      </c>
      <c r="F655" s="21"/>
      <c r="G655" s="8">
        <f t="shared" si="347"/>
        <v>40</v>
      </c>
      <c r="H655" s="8">
        <f t="shared" si="349"/>
        <v>40</v>
      </c>
      <c r="I655" s="8">
        <f t="shared" si="349"/>
        <v>40</v>
      </c>
    </row>
    <row r="656" spans="1:9" ht="31.5" x14ac:dyDescent="0.25">
      <c r="A656" s="102" t="s">
        <v>25</v>
      </c>
      <c r="B656" s="24"/>
      <c r="C656" s="103" t="s">
        <v>52</v>
      </c>
      <c r="D656" s="103" t="s">
        <v>66</v>
      </c>
      <c r="E656" s="21" t="s">
        <v>364</v>
      </c>
      <c r="F656" s="21">
        <v>200</v>
      </c>
      <c r="G656" s="8">
        <v>40</v>
      </c>
      <c r="H656" s="8">
        <v>40</v>
      </c>
      <c r="I656" s="8">
        <v>40</v>
      </c>
    </row>
    <row r="657" spans="1:9" x14ac:dyDescent="0.25">
      <c r="A657" s="102" t="s">
        <v>16</v>
      </c>
      <c r="B657" s="24"/>
      <c r="C657" s="103" t="s">
        <v>17</v>
      </c>
      <c r="D657" s="103" t="s">
        <v>18</v>
      </c>
      <c r="E657" s="21"/>
      <c r="F657" s="21"/>
      <c r="G657" s="8">
        <f>G658+G664+G738+G755</f>
        <v>984134.50000000023</v>
      </c>
      <c r="H657" s="8">
        <f>H658+H664+H738+H755</f>
        <v>985702.69999999984</v>
      </c>
      <c r="I657" s="8">
        <f>I658+I664+I738+I755</f>
        <v>1013121.2000000002</v>
      </c>
    </row>
    <row r="658" spans="1:9" x14ac:dyDescent="0.25">
      <c r="A658" s="102" t="s">
        <v>19</v>
      </c>
      <c r="B658" s="24"/>
      <c r="C658" s="103" t="s">
        <v>17</v>
      </c>
      <c r="D658" s="103" t="s">
        <v>20</v>
      </c>
      <c r="E658" s="21"/>
      <c r="F658" s="21"/>
      <c r="G658" s="8">
        <f>G659</f>
        <v>21300</v>
      </c>
      <c r="H658" s="8">
        <f t="shared" ref="H658:I658" si="350">H659</f>
        <v>21300</v>
      </c>
      <c r="I658" s="8">
        <f t="shared" si="350"/>
        <v>21300</v>
      </c>
    </row>
    <row r="659" spans="1:9" s="98" customFormat="1" ht="31.5" x14ac:dyDescent="0.25">
      <c r="A659" s="90" t="s">
        <v>226</v>
      </c>
      <c r="B659" s="94"/>
      <c r="C659" s="95" t="s">
        <v>17</v>
      </c>
      <c r="D659" s="95" t="s">
        <v>20</v>
      </c>
      <c r="E659" s="96" t="s">
        <v>225</v>
      </c>
      <c r="F659" s="96"/>
      <c r="G659" s="97">
        <f>G660</f>
        <v>21300</v>
      </c>
      <c r="H659" s="97">
        <f t="shared" ref="H659:I662" si="351">H660</f>
        <v>21300</v>
      </c>
      <c r="I659" s="97">
        <f t="shared" si="351"/>
        <v>21300</v>
      </c>
    </row>
    <row r="660" spans="1:9" x14ac:dyDescent="0.25">
      <c r="A660" s="102" t="s">
        <v>174</v>
      </c>
      <c r="B660" s="24"/>
      <c r="C660" s="103" t="s">
        <v>17</v>
      </c>
      <c r="D660" s="103" t="s">
        <v>20</v>
      </c>
      <c r="E660" s="21" t="s">
        <v>227</v>
      </c>
      <c r="F660" s="21"/>
      <c r="G660" s="8">
        <f>G661</f>
        <v>21300</v>
      </c>
      <c r="H660" s="8">
        <f t="shared" si="351"/>
        <v>21300</v>
      </c>
      <c r="I660" s="8">
        <f t="shared" si="351"/>
        <v>21300</v>
      </c>
    </row>
    <row r="661" spans="1:9" ht="31.5" x14ac:dyDescent="0.25">
      <c r="A661" s="102" t="s">
        <v>434</v>
      </c>
      <c r="B661" s="24"/>
      <c r="C661" s="103" t="s">
        <v>17</v>
      </c>
      <c r="D661" s="103" t="s">
        <v>20</v>
      </c>
      <c r="E661" s="21" t="s">
        <v>362</v>
      </c>
      <c r="F661" s="21"/>
      <c r="G661" s="8">
        <f>G662</f>
        <v>21300</v>
      </c>
      <c r="H661" s="8">
        <f t="shared" si="351"/>
        <v>21300</v>
      </c>
      <c r="I661" s="8">
        <f t="shared" si="351"/>
        <v>21300</v>
      </c>
    </row>
    <row r="662" spans="1:9" ht="31.5" x14ac:dyDescent="0.25">
      <c r="A662" s="102" t="s">
        <v>365</v>
      </c>
      <c r="B662" s="24"/>
      <c r="C662" s="103" t="s">
        <v>17</v>
      </c>
      <c r="D662" s="103" t="s">
        <v>20</v>
      </c>
      <c r="E662" s="21" t="s">
        <v>366</v>
      </c>
      <c r="F662" s="21"/>
      <c r="G662" s="8">
        <f>G663</f>
        <v>21300</v>
      </c>
      <c r="H662" s="8">
        <f t="shared" si="351"/>
        <v>21300</v>
      </c>
      <c r="I662" s="8">
        <f t="shared" si="351"/>
        <v>21300</v>
      </c>
    </row>
    <row r="663" spans="1:9" x14ac:dyDescent="0.25">
      <c r="A663" s="102" t="s">
        <v>22</v>
      </c>
      <c r="B663" s="24"/>
      <c r="C663" s="103" t="s">
        <v>17</v>
      </c>
      <c r="D663" s="103" t="s">
        <v>20</v>
      </c>
      <c r="E663" s="21" t="s">
        <v>366</v>
      </c>
      <c r="F663" s="21">
        <v>300</v>
      </c>
      <c r="G663" s="8">
        <v>21300</v>
      </c>
      <c r="H663" s="8">
        <v>21300</v>
      </c>
      <c r="I663" s="8">
        <v>21300</v>
      </c>
    </row>
    <row r="664" spans="1:9" x14ac:dyDescent="0.25">
      <c r="A664" s="102" t="s">
        <v>26</v>
      </c>
      <c r="B664" s="24"/>
      <c r="C664" s="103" t="s">
        <v>17</v>
      </c>
      <c r="D664" s="103" t="s">
        <v>27</v>
      </c>
      <c r="E664" s="21"/>
      <c r="F664" s="21"/>
      <c r="G664" s="8">
        <f>G665+G733</f>
        <v>693731.50000000023</v>
      </c>
      <c r="H664" s="8">
        <f>H665+H733</f>
        <v>699668.29999999981</v>
      </c>
      <c r="I664" s="8">
        <f>I665+I733</f>
        <v>721514.90000000014</v>
      </c>
    </row>
    <row r="665" spans="1:9" s="98" customFormat="1" ht="31.5" x14ac:dyDescent="0.25">
      <c r="A665" s="90" t="s">
        <v>226</v>
      </c>
      <c r="B665" s="94"/>
      <c r="C665" s="95" t="s">
        <v>17</v>
      </c>
      <c r="D665" s="95" t="s">
        <v>27</v>
      </c>
      <c r="E665" s="96" t="s">
        <v>225</v>
      </c>
      <c r="F665" s="96"/>
      <c r="G665" s="97">
        <f>G666</f>
        <v>689743.00000000023</v>
      </c>
      <c r="H665" s="97">
        <f t="shared" ref="H665:I665" si="352">H666</f>
        <v>695679.79999999981</v>
      </c>
      <c r="I665" s="97">
        <f t="shared" si="352"/>
        <v>717526.40000000014</v>
      </c>
    </row>
    <row r="666" spans="1:9" x14ac:dyDescent="0.25">
      <c r="A666" s="102" t="s">
        <v>174</v>
      </c>
      <c r="B666" s="24"/>
      <c r="C666" s="103" t="s">
        <v>17</v>
      </c>
      <c r="D666" s="103" t="s">
        <v>27</v>
      </c>
      <c r="E666" s="21" t="s">
        <v>227</v>
      </c>
      <c r="F666" s="21"/>
      <c r="G666" s="8">
        <f>G667+G670+G727+G730</f>
        <v>689743.00000000023</v>
      </c>
      <c r="H666" s="8">
        <f>H667+H670+H727+H730</f>
        <v>695679.79999999981</v>
      </c>
      <c r="I666" s="8">
        <f>I667+I670+I727+I730</f>
        <v>717526.40000000014</v>
      </c>
    </row>
    <row r="667" spans="1:9" ht="31.5" x14ac:dyDescent="0.25">
      <c r="A667" s="102" t="s">
        <v>367</v>
      </c>
      <c r="B667" s="24"/>
      <c r="C667" s="103" t="s">
        <v>17</v>
      </c>
      <c r="D667" s="103" t="s">
        <v>27</v>
      </c>
      <c r="E667" s="21" t="s">
        <v>368</v>
      </c>
      <c r="F667" s="21"/>
      <c r="G667" s="8">
        <f>G668</f>
        <v>645</v>
      </c>
      <c r="H667" s="8">
        <f t="shared" ref="H667:I668" si="353">H668</f>
        <v>645</v>
      </c>
      <c r="I667" s="8">
        <f t="shared" si="353"/>
        <v>645</v>
      </c>
    </row>
    <row r="668" spans="1:9" x14ac:dyDescent="0.25">
      <c r="A668" s="102" t="s">
        <v>246</v>
      </c>
      <c r="B668" s="24"/>
      <c r="C668" s="103" t="s">
        <v>17</v>
      </c>
      <c r="D668" s="103" t="s">
        <v>27</v>
      </c>
      <c r="E668" s="21" t="s">
        <v>369</v>
      </c>
      <c r="F668" s="21"/>
      <c r="G668" s="8">
        <f>G669</f>
        <v>645</v>
      </c>
      <c r="H668" s="8">
        <f t="shared" si="353"/>
        <v>645</v>
      </c>
      <c r="I668" s="8">
        <f t="shared" si="353"/>
        <v>645</v>
      </c>
    </row>
    <row r="669" spans="1:9" ht="31.5" x14ac:dyDescent="0.25">
      <c r="A669" s="102" t="s">
        <v>25</v>
      </c>
      <c r="B669" s="24"/>
      <c r="C669" s="103" t="s">
        <v>17</v>
      </c>
      <c r="D669" s="103" t="s">
        <v>27</v>
      </c>
      <c r="E669" s="21" t="s">
        <v>369</v>
      </c>
      <c r="F669" s="21">
        <v>200</v>
      </c>
      <c r="G669" s="8">
        <v>645</v>
      </c>
      <c r="H669" s="8">
        <v>645</v>
      </c>
      <c r="I669" s="8">
        <v>645</v>
      </c>
    </row>
    <row r="670" spans="1:9" ht="31.5" x14ac:dyDescent="0.25">
      <c r="A670" s="102" t="s">
        <v>434</v>
      </c>
      <c r="B670" s="24"/>
      <c r="C670" s="103" t="s">
        <v>17</v>
      </c>
      <c r="D670" s="103" t="s">
        <v>27</v>
      </c>
      <c r="E670" s="21" t="s">
        <v>362</v>
      </c>
      <c r="F670" s="21"/>
      <c r="G670" s="8">
        <f>G671+G674+G677+G680+G683+G686+G689+G692+G695+G698+G701+G704+G707+G725+G710+G712+G714+G716+G718+G720+G722</f>
        <v>677210.70000000019</v>
      </c>
      <c r="H670" s="8">
        <f>H671+H674+H677+H680+H683+H686+H689+H692+H695+H698+H701+H704+H707+H725+H710+H712+H714+H716+H718+H720+H722</f>
        <v>683334.79999999981</v>
      </c>
      <c r="I670" s="8">
        <f>I671+I674+I677+I680+I683+I686+I689+I692+I695+I698+I701+I704+I707+I725+I710+I712+I714+I716+I718+I720+I722</f>
        <v>705181.40000000014</v>
      </c>
    </row>
    <row r="671" spans="1:9" ht="47.25" x14ac:dyDescent="0.25">
      <c r="A671" s="143" t="s">
        <v>774</v>
      </c>
      <c r="B671" s="24"/>
      <c r="C671" s="103" t="s">
        <v>17</v>
      </c>
      <c r="D671" s="103" t="s">
        <v>27</v>
      </c>
      <c r="E671" s="21" t="s">
        <v>370</v>
      </c>
      <c r="F671" s="21"/>
      <c r="G671" s="8">
        <f>G672+G673</f>
        <v>167146.5</v>
      </c>
      <c r="H671" s="8">
        <f t="shared" ref="H671:I671" si="354">H672+H673</f>
        <v>173832.3</v>
      </c>
      <c r="I671" s="8">
        <f t="shared" si="354"/>
        <v>180785.6</v>
      </c>
    </row>
    <row r="672" spans="1:9" ht="31.5" x14ac:dyDescent="0.25">
      <c r="A672" s="102" t="s">
        <v>25</v>
      </c>
      <c r="B672" s="24"/>
      <c r="C672" s="103" t="s">
        <v>17</v>
      </c>
      <c r="D672" s="103" t="s">
        <v>27</v>
      </c>
      <c r="E672" s="21" t="s">
        <v>370</v>
      </c>
      <c r="F672" s="21">
        <v>200</v>
      </c>
      <c r="G672" s="8">
        <v>2469</v>
      </c>
      <c r="H672" s="8">
        <v>2567.8000000000002</v>
      </c>
      <c r="I672" s="8">
        <v>2670.6</v>
      </c>
    </row>
    <row r="673" spans="1:9" x14ac:dyDescent="0.25">
      <c r="A673" s="102" t="s">
        <v>22</v>
      </c>
      <c r="B673" s="24"/>
      <c r="C673" s="103" t="s">
        <v>17</v>
      </c>
      <c r="D673" s="103" t="s">
        <v>27</v>
      </c>
      <c r="E673" s="21" t="s">
        <v>370</v>
      </c>
      <c r="F673" s="21">
        <v>300</v>
      </c>
      <c r="G673" s="8">
        <v>164677.5</v>
      </c>
      <c r="H673" s="8">
        <v>171264.5</v>
      </c>
      <c r="I673" s="8">
        <v>178115</v>
      </c>
    </row>
    <row r="674" spans="1:9" ht="47.25" x14ac:dyDescent="0.25">
      <c r="A674" s="143" t="s">
        <v>775</v>
      </c>
      <c r="B674" s="24"/>
      <c r="C674" s="103" t="s">
        <v>17</v>
      </c>
      <c r="D674" s="103" t="s">
        <v>27</v>
      </c>
      <c r="E674" s="21" t="s">
        <v>371</v>
      </c>
      <c r="F674" s="21"/>
      <c r="G674" s="8">
        <f>G675+G676</f>
        <v>9375.0999999999985</v>
      </c>
      <c r="H674" s="8">
        <f t="shared" ref="H674:I674" si="355">H675+H676</f>
        <v>9733.6999999999989</v>
      </c>
      <c r="I674" s="8">
        <f t="shared" si="355"/>
        <v>10106.6</v>
      </c>
    </row>
    <row r="675" spans="1:9" ht="31.5" x14ac:dyDescent="0.25">
      <c r="A675" s="102" t="s">
        <v>25</v>
      </c>
      <c r="B675" s="24"/>
      <c r="C675" s="103" t="s">
        <v>17</v>
      </c>
      <c r="D675" s="103" t="s">
        <v>27</v>
      </c>
      <c r="E675" s="21" t="s">
        <v>371</v>
      </c>
      <c r="F675" s="21">
        <v>200</v>
      </c>
      <c r="G675" s="8">
        <v>137.80000000000001</v>
      </c>
      <c r="H675" s="8">
        <v>143.9</v>
      </c>
      <c r="I675" s="8">
        <v>149.4</v>
      </c>
    </row>
    <row r="676" spans="1:9" x14ac:dyDescent="0.25">
      <c r="A676" s="102" t="s">
        <v>22</v>
      </c>
      <c r="B676" s="24"/>
      <c r="C676" s="103" t="s">
        <v>17</v>
      </c>
      <c r="D676" s="103" t="s">
        <v>27</v>
      </c>
      <c r="E676" s="21" t="s">
        <v>371</v>
      </c>
      <c r="F676" s="21">
        <v>300</v>
      </c>
      <c r="G676" s="8">
        <v>9237.2999999999993</v>
      </c>
      <c r="H676" s="8">
        <v>9589.7999999999993</v>
      </c>
      <c r="I676" s="8">
        <v>9957.2000000000007</v>
      </c>
    </row>
    <row r="677" spans="1:9" ht="31.5" x14ac:dyDescent="0.25">
      <c r="A677" s="102" t="s">
        <v>777</v>
      </c>
      <c r="B677" s="24"/>
      <c r="C677" s="103" t="s">
        <v>17</v>
      </c>
      <c r="D677" s="103" t="s">
        <v>27</v>
      </c>
      <c r="E677" s="21" t="s">
        <v>372</v>
      </c>
      <c r="F677" s="21"/>
      <c r="G677" s="8">
        <f>G678+G679</f>
        <v>130637.5</v>
      </c>
      <c r="H677" s="8">
        <f t="shared" ref="H677:I677" si="356">H678+H679</f>
        <v>135863</v>
      </c>
      <c r="I677" s="8">
        <f t="shared" si="356"/>
        <v>141297.60000000001</v>
      </c>
    </row>
    <row r="678" spans="1:9" ht="31.5" x14ac:dyDescent="0.25">
      <c r="A678" s="102" t="s">
        <v>25</v>
      </c>
      <c r="B678" s="24"/>
      <c r="C678" s="103" t="s">
        <v>17</v>
      </c>
      <c r="D678" s="103" t="s">
        <v>27</v>
      </c>
      <c r="E678" s="21" t="s">
        <v>372</v>
      </c>
      <c r="F678" s="21">
        <v>200</v>
      </c>
      <c r="G678" s="8">
        <v>1930</v>
      </c>
      <c r="H678" s="8">
        <v>2007.4</v>
      </c>
      <c r="I678" s="8">
        <v>2087.8000000000002</v>
      </c>
    </row>
    <row r="679" spans="1:9" x14ac:dyDescent="0.25">
      <c r="A679" s="102" t="s">
        <v>22</v>
      </c>
      <c r="B679" s="24"/>
      <c r="C679" s="103" t="s">
        <v>17</v>
      </c>
      <c r="D679" s="103" t="s">
        <v>27</v>
      </c>
      <c r="E679" s="21" t="s">
        <v>372</v>
      </c>
      <c r="F679" s="21">
        <v>300</v>
      </c>
      <c r="G679" s="8">
        <v>128707.5</v>
      </c>
      <c r="H679" s="8">
        <v>133855.6</v>
      </c>
      <c r="I679" s="8">
        <v>139209.80000000002</v>
      </c>
    </row>
    <row r="680" spans="1:9" ht="94.5" x14ac:dyDescent="0.25">
      <c r="A680" s="102" t="s">
        <v>782</v>
      </c>
      <c r="B680" s="24"/>
      <c r="C680" s="103" t="s">
        <v>17</v>
      </c>
      <c r="D680" s="103" t="s">
        <v>27</v>
      </c>
      <c r="E680" s="21" t="s">
        <v>373</v>
      </c>
      <c r="F680" s="21"/>
      <c r="G680" s="8">
        <f>G681+G682</f>
        <v>300.90000000000003</v>
      </c>
      <c r="H680" s="8">
        <f t="shared" ref="H680:I680" si="357">H681+H682</f>
        <v>312.89999999999998</v>
      </c>
      <c r="I680" s="8">
        <f t="shared" si="357"/>
        <v>325.40000000000003</v>
      </c>
    </row>
    <row r="681" spans="1:9" ht="31.5" x14ac:dyDescent="0.25">
      <c r="A681" s="102" t="s">
        <v>25</v>
      </c>
      <c r="B681" s="24"/>
      <c r="C681" s="103" t="s">
        <v>17</v>
      </c>
      <c r="D681" s="103" t="s">
        <v>27</v>
      </c>
      <c r="E681" s="21" t="s">
        <v>373</v>
      </c>
      <c r="F681" s="21">
        <v>200</v>
      </c>
      <c r="G681" s="8">
        <v>4.3</v>
      </c>
      <c r="H681" s="8">
        <v>4.4000000000000004</v>
      </c>
      <c r="I681" s="8">
        <v>4.5999999999999996</v>
      </c>
    </row>
    <row r="682" spans="1:9" x14ac:dyDescent="0.25">
      <c r="A682" s="102" t="s">
        <v>22</v>
      </c>
      <c r="B682" s="24"/>
      <c r="C682" s="103" t="s">
        <v>17</v>
      </c>
      <c r="D682" s="103" t="s">
        <v>27</v>
      </c>
      <c r="E682" s="21" t="s">
        <v>373</v>
      </c>
      <c r="F682" s="21">
        <v>300</v>
      </c>
      <c r="G682" s="8">
        <v>296.60000000000002</v>
      </c>
      <c r="H682" s="8">
        <v>308.5</v>
      </c>
      <c r="I682" s="8">
        <v>320.8</v>
      </c>
    </row>
    <row r="683" spans="1:9" ht="94.5" x14ac:dyDescent="0.25">
      <c r="A683" s="102" t="s">
        <v>783</v>
      </c>
      <c r="B683" s="24"/>
      <c r="C683" s="103" t="s">
        <v>17</v>
      </c>
      <c r="D683" s="103" t="s">
        <v>27</v>
      </c>
      <c r="E683" s="21" t="s">
        <v>374</v>
      </c>
      <c r="F683" s="21"/>
      <c r="G683" s="8">
        <f>G684+G685</f>
        <v>13.399999999999999</v>
      </c>
      <c r="H683" s="8">
        <f t="shared" ref="H683:I683" si="358">H684+H685</f>
        <v>13.399999999999999</v>
      </c>
      <c r="I683" s="8">
        <f t="shared" si="358"/>
        <v>13.399999999999999</v>
      </c>
    </row>
    <row r="684" spans="1:9" ht="31.5" x14ac:dyDescent="0.25">
      <c r="A684" s="102" t="s">
        <v>25</v>
      </c>
      <c r="B684" s="24"/>
      <c r="C684" s="103" t="s">
        <v>17</v>
      </c>
      <c r="D684" s="103" t="s">
        <v>27</v>
      </c>
      <c r="E684" s="21" t="s">
        <v>374</v>
      </c>
      <c r="F684" s="21">
        <v>200</v>
      </c>
      <c r="G684" s="8">
        <v>0.2</v>
      </c>
      <c r="H684" s="8">
        <v>0.2</v>
      </c>
      <c r="I684" s="8">
        <v>0.2</v>
      </c>
    </row>
    <row r="685" spans="1:9" x14ac:dyDescent="0.25">
      <c r="A685" s="102" t="s">
        <v>22</v>
      </c>
      <c r="B685" s="24"/>
      <c r="C685" s="103" t="s">
        <v>17</v>
      </c>
      <c r="D685" s="103" t="s">
        <v>27</v>
      </c>
      <c r="E685" s="21" t="s">
        <v>374</v>
      </c>
      <c r="F685" s="21">
        <v>300</v>
      </c>
      <c r="G685" s="8">
        <v>13.2</v>
      </c>
      <c r="H685" s="8">
        <v>13.2</v>
      </c>
      <c r="I685" s="8">
        <v>13.2</v>
      </c>
    </row>
    <row r="686" spans="1:9" ht="94.5" x14ac:dyDescent="0.25">
      <c r="A686" s="102" t="s">
        <v>784</v>
      </c>
      <c r="B686" s="24"/>
      <c r="C686" s="103" t="s">
        <v>17</v>
      </c>
      <c r="D686" s="103" t="s">
        <v>27</v>
      </c>
      <c r="E686" s="21" t="s">
        <v>375</v>
      </c>
      <c r="F686" s="21"/>
      <c r="G686" s="8">
        <f>G687+G688</f>
        <v>20190.400000000001</v>
      </c>
      <c r="H686" s="8">
        <f t="shared" ref="H686:I686" si="359">H687+H688</f>
        <v>19755</v>
      </c>
      <c r="I686" s="8">
        <f t="shared" si="359"/>
        <v>19091.3</v>
      </c>
    </row>
    <row r="687" spans="1:9" ht="31.5" x14ac:dyDescent="0.25">
      <c r="A687" s="102" t="s">
        <v>25</v>
      </c>
      <c r="B687" s="24"/>
      <c r="C687" s="103" t="s">
        <v>17</v>
      </c>
      <c r="D687" s="103" t="s">
        <v>27</v>
      </c>
      <c r="E687" s="21" t="s">
        <v>375</v>
      </c>
      <c r="F687" s="21">
        <v>200</v>
      </c>
      <c r="G687" s="8">
        <v>1063.7</v>
      </c>
      <c r="H687" s="8">
        <v>1054.5</v>
      </c>
      <c r="I687" s="8">
        <v>1053.3</v>
      </c>
    </row>
    <row r="688" spans="1:9" x14ac:dyDescent="0.25">
      <c r="A688" s="102" t="s">
        <v>22</v>
      </c>
      <c r="B688" s="24"/>
      <c r="C688" s="103" t="s">
        <v>17</v>
      </c>
      <c r="D688" s="103" t="s">
        <v>27</v>
      </c>
      <c r="E688" s="21" t="s">
        <v>375</v>
      </c>
      <c r="F688" s="21">
        <v>300</v>
      </c>
      <c r="G688" s="8">
        <v>19126.7</v>
      </c>
      <c r="H688" s="8">
        <v>18700.5</v>
      </c>
      <c r="I688" s="8">
        <v>18038</v>
      </c>
    </row>
    <row r="689" spans="1:12" ht="31.5" x14ac:dyDescent="0.25">
      <c r="A689" s="102" t="s">
        <v>785</v>
      </c>
      <c r="B689" s="24"/>
      <c r="C689" s="103" t="s">
        <v>17</v>
      </c>
      <c r="D689" s="103" t="s">
        <v>27</v>
      </c>
      <c r="E689" s="21" t="s">
        <v>376</v>
      </c>
      <c r="F689" s="21"/>
      <c r="G689" s="8">
        <f>G690+G691</f>
        <v>156257.30000000002</v>
      </c>
      <c r="H689" s="8">
        <f t="shared" ref="H689:I689" si="360">H690+H691</f>
        <v>163120.1</v>
      </c>
      <c r="I689" s="8">
        <f t="shared" si="360"/>
        <v>170256.69999999998</v>
      </c>
    </row>
    <row r="690" spans="1:12" ht="31.5" x14ac:dyDescent="0.25">
      <c r="A690" s="102" t="s">
        <v>25</v>
      </c>
      <c r="B690" s="24"/>
      <c r="C690" s="103" t="s">
        <v>17</v>
      </c>
      <c r="D690" s="103" t="s">
        <v>27</v>
      </c>
      <c r="E690" s="21" t="s">
        <v>376</v>
      </c>
      <c r="F690" s="21" t="s">
        <v>36</v>
      </c>
      <c r="G690" s="8">
        <v>2304.6</v>
      </c>
      <c r="H690" s="8">
        <v>2393.6999999999998</v>
      </c>
      <c r="I690" s="8">
        <v>2502.4</v>
      </c>
    </row>
    <row r="691" spans="1:12" x14ac:dyDescent="0.25">
      <c r="A691" s="102" t="s">
        <v>22</v>
      </c>
      <c r="B691" s="24"/>
      <c r="C691" s="103" t="s">
        <v>17</v>
      </c>
      <c r="D691" s="103" t="s">
        <v>27</v>
      </c>
      <c r="E691" s="21" t="s">
        <v>376</v>
      </c>
      <c r="F691" s="21" t="s">
        <v>44</v>
      </c>
      <c r="G691" s="8">
        <v>153952.70000000001</v>
      </c>
      <c r="H691" s="8">
        <v>160726.39999999999</v>
      </c>
      <c r="I691" s="8">
        <v>167754.29999999999</v>
      </c>
    </row>
    <row r="692" spans="1:12" ht="47.25" x14ac:dyDescent="0.25">
      <c r="A692" s="102" t="s">
        <v>786</v>
      </c>
      <c r="B692" s="24"/>
      <c r="C692" s="103" t="s">
        <v>17</v>
      </c>
      <c r="D692" s="103" t="s">
        <v>27</v>
      </c>
      <c r="E692" s="21" t="s">
        <v>377</v>
      </c>
      <c r="F692" s="21"/>
      <c r="G692" s="8">
        <f>G693+G694</f>
        <v>4949.9000000000005</v>
      </c>
      <c r="H692" s="8">
        <f t="shared" ref="H692:I692" si="361">H693+H694</f>
        <v>5413.8</v>
      </c>
      <c r="I692" s="8">
        <f t="shared" si="361"/>
        <v>5896.3</v>
      </c>
    </row>
    <row r="693" spans="1:12" ht="31.5" x14ac:dyDescent="0.25">
      <c r="A693" s="102" t="s">
        <v>25</v>
      </c>
      <c r="B693" s="24"/>
      <c r="C693" s="103" t="s">
        <v>17</v>
      </c>
      <c r="D693" s="103" t="s">
        <v>27</v>
      </c>
      <c r="E693" s="21" t="s">
        <v>377</v>
      </c>
      <c r="F693" s="21" t="s">
        <v>36</v>
      </c>
      <c r="G693" s="8">
        <v>73.099999999999994</v>
      </c>
      <c r="H693" s="8">
        <v>80</v>
      </c>
      <c r="I693" s="8">
        <v>87.1</v>
      </c>
    </row>
    <row r="694" spans="1:12" x14ac:dyDescent="0.25">
      <c r="A694" s="102" t="s">
        <v>22</v>
      </c>
      <c r="B694" s="24"/>
      <c r="C694" s="103" t="s">
        <v>17</v>
      </c>
      <c r="D694" s="103" t="s">
        <v>27</v>
      </c>
      <c r="E694" s="21" t="s">
        <v>377</v>
      </c>
      <c r="F694" s="21" t="s">
        <v>44</v>
      </c>
      <c r="G694" s="8">
        <v>4876.8</v>
      </c>
      <c r="H694" s="8">
        <v>5333.8</v>
      </c>
      <c r="I694" s="8">
        <v>5809.2</v>
      </c>
    </row>
    <row r="695" spans="1:12" ht="47.25" x14ac:dyDescent="0.25">
      <c r="A695" s="102" t="s">
        <v>778</v>
      </c>
      <c r="B695" s="24"/>
      <c r="C695" s="103" t="s">
        <v>17</v>
      </c>
      <c r="D695" s="103" t="s">
        <v>27</v>
      </c>
      <c r="E695" s="21" t="s">
        <v>378</v>
      </c>
      <c r="F695" s="21"/>
      <c r="G695" s="8">
        <f>G696+G697</f>
        <v>2537.5</v>
      </c>
      <c r="H695" s="8">
        <f t="shared" ref="H695:I695" si="362">H696+H697</f>
        <v>2537.5</v>
      </c>
      <c r="I695" s="8">
        <f t="shared" si="362"/>
        <v>2537.5</v>
      </c>
    </row>
    <row r="696" spans="1:12" ht="31.5" x14ac:dyDescent="0.25">
      <c r="A696" s="102" t="s">
        <v>25</v>
      </c>
      <c r="B696" s="24"/>
      <c r="C696" s="103" t="s">
        <v>17</v>
      </c>
      <c r="D696" s="103" t="s">
        <v>27</v>
      </c>
      <c r="E696" s="21" t="s">
        <v>378</v>
      </c>
      <c r="F696" s="21" t="s">
        <v>36</v>
      </c>
      <c r="G696" s="8">
        <v>34.799999999999997</v>
      </c>
      <c r="H696" s="8">
        <v>34.799999999999997</v>
      </c>
      <c r="I696" s="8">
        <v>34.799999999999997</v>
      </c>
    </row>
    <row r="697" spans="1:12" x14ac:dyDescent="0.25">
      <c r="A697" s="102" t="s">
        <v>22</v>
      </c>
      <c r="B697" s="24"/>
      <c r="C697" s="103" t="s">
        <v>17</v>
      </c>
      <c r="D697" s="103" t="s">
        <v>27</v>
      </c>
      <c r="E697" s="21" t="s">
        <v>378</v>
      </c>
      <c r="F697" s="21" t="s">
        <v>44</v>
      </c>
      <c r="G697" s="8">
        <v>2502.6999999999998</v>
      </c>
      <c r="H697" s="8">
        <v>2502.6999999999998</v>
      </c>
      <c r="I697" s="8">
        <v>2502.6999999999998</v>
      </c>
    </row>
    <row r="698" spans="1:12" ht="31.5" x14ac:dyDescent="0.25">
      <c r="A698" s="102" t="s">
        <v>787</v>
      </c>
      <c r="B698" s="24"/>
      <c r="C698" s="103" t="s">
        <v>17</v>
      </c>
      <c r="D698" s="103" t="s">
        <v>27</v>
      </c>
      <c r="E698" s="21" t="s">
        <v>379</v>
      </c>
      <c r="F698" s="21"/>
      <c r="G698" s="8">
        <f>G699+G700</f>
        <v>0.6</v>
      </c>
      <c r="H698" s="8">
        <f t="shared" ref="H698:I698" si="363">H699+H700</f>
        <v>0.6</v>
      </c>
      <c r="I698" s="8">
        <f t="shared" si="363"/>
        <v>0.6</v>
      </c>
    </row>
    <row r="699" spans="1:12" ht="31.5" x14ac:dyDescent="0.25">
      <c r="A699" s="102" t="s">
        <v>25</v>
      </c>
      <c r="B699" s="24"/>
      <c r="C699" s="103" t="s">
        <v>17</v>
      </c>
      <c r="D699" s="103" t="s">
        <v>27</v>
      </c>
      <c r="E699" s="21" t="s">
        <v>379</v>
      </c>
      <c r="F699" s="21">
        <v>200</v>
      </c>
      <c r="G699" s="8">
        <v>0.1</v>
      </c>
      <c r="H699" s="8">
        <v>0.1</v>
      </c>
      <c r="I699" s="8">
        <v>0.1</v>
      </c>
    </row>
    <row r="700" spans="1:12" x14ac:dyDescent="0.25">
      <c r="A700" s="102" t="s">
        <v>22</v>
      </c>
      <c r="B700" s="24"/>
      <c r="C700" s="103" t="s">
        <v>17</v>
      </c>
      <c r="D700" s="103" t="s">
        <v>27</v>
      </c>
      <c r="E700" s="21" t="s">
        <v>379</v>
      </c>
      <c r="F700" s="21" t="s">
        <v>44</v>
      </c>
      <c r="G700" s="8">
        <v>0.5</v>
      </c>
      <c r="H700" s="8">
        <v>0.5</v>
      </c>
      <c r="I700" s="8">
        <v>0.5</v>
      </c>
    </row>
    <row r="701" spans="1:12" ht="63" x14ac:dyDescent="0.25">
      <c r="A701" s="172" t="s">
        <v>885</v>
      </c>
      <c r="B701" s="24"/>
      <c r="C701" s="103" t="s">
        <v>17</v>
      </c>
      <c r="D701" s="103" t="s">
        <v>27</v>
      </c>
      <c r="E701" s="21" t="s">
        <v>380</v>
      </c>
      <c r="F701" s="21"/>
      <c r="G701" s="8">
        <f>G702+G703</f>
        <v>17389.300000000003</v>
      </c>
      <c r="H701" s="8">
        <f t="shared" ref="H701:I701" si="364">H702+H703</f>
        <v>18083.2</v>
      </c>
      <c r="I701" s="8">
        <f t="shared" si="364"/>
        <v>18804.8</v>
      </c>
      <c r="J701" s="101"/>
      <c r="K701" s="101"/>
      <c r="L701" s="101"/>
    </row>
    <row r="702" spans="1:12" ht="40.5" customHeight="1" x14ac:dyDescent="0.25">
      <c r="A702" s="102" t="s">
        <v>25</v>
      </c>
      <c r="B702" s="24"/>
      <c r="C702" s="103" t="s">
        <v>17</v>
      </c>
      <c r="D702" s="103" t="s">
        <v>27</v>
      </c>
      <c r="E702" s="21" t="s">
        <v>380</v>
      </c>
      <c r="F702" s="21" t="s">
        <v>36</v>
      </c>
      <c r="G702" s="8">
        <v>225.9</v>
      </c>
      <c r="H702" s="8">
        <v>235</v>
      </c>
      <c r="I702" s="8">
        <v>244.5</v>
      </c>
    </row>
    <row r="703" spans="1:12" x14ac:dyDescent="0.25">
      <c r="A703" s="102" t="s">
        <v>22</v>
      </c>
      <c r="B703" s="24"/>
      <c r="C703" s="103" t="s">
        <v>17</v>
      </c>
      <c r="D703" s="103" t="s">
        <v>27</v>
      </c>
      <c r="E703" s="21" t="s">
        <v>380</v>
      </c>
      <c r="F703" s="21" t="s">
        <v>44</v>
      </c>
      <c r="G703" s="8">
        <v>17163.400000000001</v>
      </c>
      <c r="H703" s="8">
        <v>17848.2</v>
      </c>
      <c r="I703" s="8">
        <v>18560.3</v>
      </c>
    </row>
    <row r="704" spans="1:12" ht="47.25" x14ac:dyDescent="0.25">
      <c r="A704" s="102" t="s">
        <v>435</v>
      </c>
      <c r="B704" s="24"/>
      <c r="C704" s="103" t="s">
        <v>17</v>
      </c>
      <c r="D704" s="103" t="s">
        <v>27</v>
      </c>
      <c r="E704" s="21" t="s">
        <v>381</v>
      </c>
      <c r="F704" s="21"/>
      <c r="G704" s="8">
        <f>G705+G706</f>
        <v>18665.5</v>
      </c>
      <c r="H704" s="8">
        <f t="shared" ref="H704:I704" si="365">H705+H706</f>
        <v>19412.2</v>
      </c>
      <c r="I704" s="8">
        <f t="shared" si="365"/>
        <v>20188.7</v>
      </c>
    </row>
    <row r="705" spans="1:13" ht="31.5" x14ac:dyDescent="0.25">
      <c r="A705" s="102" t="s">
        <v>25</v>
      </c>
      <c r="B705" s="24"/>
      <c r="C705" s="103" t="s">
        <v>17</v>
      </c>
      <c r="D705" s="103" t="s">
        <v>27</v>
      </c>
      <c r="E705" s="21" t="s">
        <v>381</v>
      </c>
      <c r="F705" s="21" t="s">
        <v>36</v>
      </c>
      <c r="G705" s="8">
        <v>275.8</v>
      </c>
      <c r="H705" s="8">
        <v>286.89999999999998</v>
      </c>
      <c r="I705" s="8">
        <v>298.40000000000003</v>
      </c>
    </row>
    <row r="706" spans="1:13" x14ac:dyDescent="0.25">
      <c r="A706" s="102" t="s">
        <v>22</v>
      </c>
      <c r="B706" s="24"/>
      <c r="C706" s="103" t="s">
        <v>17</v>
      </c>
      <c r="D706" s="103" t="s">
        <v>27</v>
      </c>
      <c r="E706" s="21" t="s">
        <v>381</v>
      </c>
      <c r="F706" s="21" t="s">
        <v>44</v>
      </c>
      <c r="G706" s="8">
        <v>18389.7</v>
      </c>
      <c r="H706" s="8">
        <v>19125.3</v>
      </c>
      <c r="I706" s="8">
        <v>19890.3</v>
      </c>
    </row>
    <row r="707" spans="1:13" ht="31.5" x14ac:dyDescent="0.25">
      <c r="A707" s="102" t="s">
        <v>363</v>
      </c>
      <c r="B707" s="24"/>
      <c r="C707" s="103" t="s">
        <v>17</v>
      </c>
      <c r="D707" s="103" t="s">
        <v>27</v>
      </c>
      <c r="E707" s="21" t="s">
        <v>364</v>
      </c>
      <c r="F707" s="21"/>
      <c r="G707" s="8">
        <f>G708+G709</f>
        <v>97906.5</v>
      </c>
      <c r="H707" s="8">
        <f t="shared" ref="H707:I707" si="366">H708+H709</f>
        <v>96363.1</v>
      </c>
      <c r="I707" s="8">
        <f t="shared" si="366"/>
        <v>96363.1</v>
      </c>
    </row>
    <row r="708" spans="1:13" ht="31.5" x14ac:dyDescent="0.25">
      <c r="A708" s="102" t="s">
        <v>25</v>
      </c>
      <c r="B708" s="24"/>
      <c r="C708" s="103" t="s">
        <v>17</v>
      </c>
      <c r="D708" s="103" t="s">
        <v>27</v>
      </c>
      <c r="E708" s="21" t="s">
        <v>364</v>
      </c>
      <c r="F708" s="21" t="s">
        <v>36</v>
      </c>
      <c r="G708" s="8">
        <v>1974.4</v>
      </c>
      <c r="H708" s="8">
        <v>1942.5</v>
      </c>
      <c r="I708" s="8">
        <v>1942.5</v>
      </c>
    </row>
    <row r="709" spans="1:13" x14ac:dyDescent="0.25">
      <c r="A709" s="102" t="s">
        <v>22</v>
      </c>
      <c r="B709" s="24"/>
      <c r="C709" s="103" t="s">
        <v>17</v>
      </c>
      <c r="D709" s="103" t="s">
        <v>27</v>
      </c>
      <c r="E709" s="21" t="s">
        <v>364</v>
      </c>
      <c r="F709" s="21" t="s">
        <v>44</v>
      </c>
      <c r="G709" s="8">
        <v>95932.1</v>
      </c>
      <c r="H709" s="8">
        <v>94420.6</v>
      </c>
      <c r="I709" s="8">
        <v>94420.6</v>
      </c>
    </row>
    <row r="710" spans="1:13" x14ac:dyDescent="0.25">
      <c r="A710" s="102" t="s">
        <v>384</v>
      </c>
      <c r="B710" s="24"/>
      <c r="C710" s="103" t="s">
        <v>17</v>
      </c>
      <c r="D710" s="103" t="s">
        <v>27</v>
      </c>
      <c r="E710" s="21" t="s">
        <v>385</v>
      </c>
      <c r="F710" s="21"/>
      <c r="G710" s="8">
        <f>G711</f>
        <v>6100.3</v>
      </c>
      <c r="H710" s="8">
        <f t="shared" ref="H710:I710" si="367">H711</f>
        <v>3235.7</v>
      </c>
      <c r="I710" s="8">
        <f t="shared" si="367"/>
        <v>3058.4</v>
      </c>
    </row>
    <row r="711" spans="1:13" x14ac:dyDescent="0.25">
      <c r="A711" s="102" t="s">
        <v>22</v>
      </c>
      <c r="B711" s="24"/>
      <c r="C711" s="21" t="s">
        <v>17</v>
      </c>
      <c r="D711" s="21" t="s">
        <v>27</v>
      </c>
      <c r="E711" s="21" t="s">
        <v>385</v>
      </c>
      <c r="F711" s="21">
        <v>300</v>
      </c>
      <c r="G711" s="8">
        <v>6100.3</v>
      </c>
      <c r="H711" s="8">
        <v>3235.7</v>
      </c>
      <c r="I711" s="8">
        <v>3058.4</v>
      </c>
    </row>
    <row r="712" spans="1:13" ht="31.5" x14ac:dyDescent="0.25">
      <c r="A712" s="102" t="s">
        <v>386</v>
      </c>
      <c r="B712" s="24"/>
      <c r="C712" s="21" t="s">
        <v>17</v>
      </c>
      <c r="D712" s="21" t="s">
        <v>27</v>
      </c>
      <c r="E712" s="21" t="s">
        <v>387</v>
      </c>
      <c r="F712" s="21"/>
      <c r="G712" s="8">
        <f>G713</f>
        <v>2161.4</v>
      </c>
      <c r="H712" s="8">
        <f t="shared" ref="H712:I712" si="368">H713</f>
        <v>2327.1999999999998</v>
      </c>
      <c r="I712" s="8">
        <f t="shared" si="368"/>
        <v>2502.8000000000002</v>
      </c>
    </row>
    <row r="713" spans="1:13" x14ac:dyDescent="0.25">
      <c r="A713" s="102" t="s">
        <v>22</v>
      </c>
      <c r="B713" s="24"/>
      <c r="C713" s="21" t="s">
        <v>17</v>
      </c>
      <c r="D713" s="21" t="s">
        <v>27</v>
      </c>
      <c r="E713" s="21" t="s">
        <v>387</v>
      </c>
      <c r="F713" s="21">
        <v>300</v>
      </c>
      <c r="G713" s="8">
        <v>2161.4</v>
      </c>
      <c r="H713" s="8">
        <v>2327.1999999999998</v>
      </c>
      <c r="I713" s="8">
        <v>2502.8000000000002</v>
      </c>
      <c r="K713" s="101"/>
      <c r="L713" s="101"/>
      <c r="M713" s="101"/>
    </row>
    <row r="714" spans="1:13" ht="31.5" x14ac:dyDescent="0.25">
      <c r="A714" s="102" t="s">
        <v>388</v>
      </c>
      <c r="B714" s="24"/>
      <c r="C714" s="21" t="s">
        <v>17</v>
      </c>
      <c r="D714" s="21" t="s">
        <v>27</v>
      </c>
      <c r="E714" s="21" t="s">
        <v>389</v>
      </c>
      <c r="F714" s="21"/>
      <c r="G714" s="8">
        <f>G715</f>
        <v>1240</v>
      </c>
      <c r="H714" s="8">
        <f t="shared" ref="H714:I714" si="369">H715</f>
        <v>880</v>
      </c>
      <c r="I714" s="8">
        <f t="shared" si="369"/>
        <v>880</v>
      </c>
    </row>
    <row r="715" spans="1:13" x14ac:dyDescent="0.25">
      <c r="A715" s="102" t="s">
        <v>22</v>
      </c>
      <c r="B715" s="24"/>
      <c r="C715" s="21" t="s">
        <v>17</v>
      </c>
      <c r="D715" s="21" t="s">
        <v>27</v>
      </c>
      <c r="E715" s="21" t="s">
        <v>389</v>
      </c>
      <c r="F715" s="21" t="s">
        <v>44</v>
      </c>
      <c r="G715" s="8">
        <v>1240</v>
      </c>
      <c r="H715" s="8">
        <v>880</v>
      </c>
      <c r="I715" s="8">
        <v>880</v>
      </c>
    </row>
    <row r="716" spans="1:13" ht="47.25" x14ac:dyDescent="0.25">
      <c r="A716" s="102" t="s">
        <v>390</v>
      </c>
      <c r="B716" s="24"/>
      <c r="C716" s="21" t="s">
        <v>17</v>
      </c>
      <c r="D716" s="21" t="s">
        <v>27</v>
      </c>
      <c r="E716" s="21" t="s">
        <v>391</v>
      </c>
      <c r="F716" s="21"/>
      <c r="G716" s="8">
        <f>G717</f>
        <v>274.10000000000002</v>
      </c>
      <c r="H716" s="8">
        <f t="shared" ref="H716:I716" si="370">H717</f>
        <v>274.10000000000002</v>
      </c>
      <c r="I716" s="8">
        <f t="shared" si="370"/>
        <v>274.10000000000002</v>
      </c>
    </row>
    <row r="717" spans="1:13" x14ac:dyDescent="0.25">
      <c r="A717" s="102" t="s">
        <v>22</v>
      </c>
      <c r="B717" s="24"/>
      <c r="C717" s="21" t="s">
        <v>17</v>
      </c>
      <c r="D717" s="21" t="s">
        <v>27</v>
      </c>
      <c r="E717" s="21" t="s">
        <v>391</v>
      </c>
      <c r="F717" s="21" t="s">
        <v>44</v>
      </c>
      <c r="G717" s="8">
        <v>274.10000000000002</v>
      </c>
      <c r="H717" s="8">
        <v>274.10000000000002</v>
      </c>
      <c r="I717" s="8">
        <v>274.10000000000002</v>
      </c>
    </row>
    <row r="718" spans="1:13" ht="47.25" x14ac:dyDescent="0.25">
      <c r="A718" s="102" t="s">
        <v>392</v>
      </c>
      <c r="B718" s="24"/>
      <c r="C718" s="21" t="s">
        <v>17</v>
      </c>
      <c r="D718" s="21" t="s">
        <v>27</v>
      </c>
      <c r="E718" s="21" t="s">
        <v>393</v>
      </c>
      <c r="F718" s="21"/>
      <c r="G718" s="8">
        <f>G719</f>
        <v>25000</v>
      </c>
      <c r="H718" s="8">
        <f t="shared" ref="H718:I718" si="371">H719</f>
        <v>15000</v>
      </c>
      <c r="I718" s="8">
        <f t="shared" si="371"/>
        <v>15000</v>
      </c>
    </row>
    <row r="719" spans="1:13" x14ac:dyDescent="0.25">
      <c r="A719" s="102" t="s">
        <v>22</v>
      </c>
      <c r="B719" s="24"/>
      <c r="C719" s="21" t="s">
        <v>17</v>
      </c>
      <c r="D719" s="21" t="s">
        <v>27</v>
      </c>
      <c r="E719" s="21" t="s">
        <v>393</v>
      </c>
      <c r="F719" s="21" t="s">
        <v>44</v>
      </c>
      <c r="G719" s="8">
        <v>25000</v>
      </c>
      <c r="H719" s="8">
        <v>15000</v>
      </c>
      <c r="I719" s="8">
        <v>15000</v>
      </c>
    </row>
    <row r="720" spans="1:13" ht="31.5" x14ac:dyDescent="0.25">
      <c r="A720" s="102" t="s">
        <v>394</v>
      </c>
      <c r="B720" s="24"/>
      <c r="C720" s="21" t="s">
        <v>17</v>
      </c>
      <c r="D720" s="21" t="s">
        <v>27</v>
      </c>
      <c r="E720" s="21" t="s">
        <v>395</v>
      </c>
      <c r="F720" s="21"/>
      <c r="G720" s="8">
        <f>G721</f>
        <v>27</v>
      </c>
      <c r="H720" s="8">
        <f t="shared" ref="H720:I720" si="372">H721</f>
        <v>27</v>
      </c>
      <c r="I720" s="8">
        <f t="shared" si="372"/>
        <v>27</v>
      </c>
    </row>
    <row r="721" spans="1:9" x14ac:dyDescent="0.25">
      <c r="A721" s="102" t="s">
        <v>22</v>
      </c>
      <c r="B721" s="24"/>
      <c r="C721" s="21" t="s">
        <v>17</v>
      </c>
      <c r="D721" s="21" t="s">
        <v>27</v>
      </c>
      <c r="E721" s="21" t="s">
        <v>395</v>
      </c>
      <c r="F721" s="21" t="s">
        <v>44</v>
      </c>
      <c r="G721" s="8">
        <v>27</v>
      </c>
      <c r="H721" s="8">
        <v>27</v>
      </c>
      <c r="I721" s="8">
        <v>27</v>
      </c>
    </row>
    <row r="722" spans="1:9" x14ac:dyDescent="0.25">
      <c r="A722" s="102" t="s">
        <v>396</v>
      </c>
      <c r="B722" s="24"/>
      <c r="C722" s="21" t="s">
        <v>17</v>
      </c>
      <c r="D722" s="21" t="s">
        <v>27</v>
      </c>
      <c r="E722" s="21" t="s">
        <v>397</v>
      </c>
      <c r="F722" s="21"/>
      <c r="G722" s="8">
        <f>G723+G724</f>
        <v>827.1</v>
      </c>
      <c r="H722" s="8">
        <f t="shared" ref="H722:I722" si="373">H723+H724</f>
        <v>827.1</v>
      </c>
      <c r="I722" s="8">
        <f t="shared" si="373"/>
        <v>827.1</v>
      </c>
    </row>
    <row r="723" spans="1:9" ht="31.5" x14ac:dyDescent="0.25">
      <c r="A723" s="102" t="s">
        <v>25</v>
      </c>
      <c r="B723" s="24"/>
      <c r="C723" s="21" t="s">
        <v>17</v>
      </c>
      <c r="D723" s="21" t="s">
        <v>27</v>
      </c>
      <c r="E723" s="21" t="s">
        <v>397</v>
      </c>
      <c r="F723" s="21">
        <v>200</v>
      </c>
      <c r="G723" s="8">
        <v>491.1</v>
      </c>
      <c r="H723" s="8">
        <v>491.1</v>
      </c>
      <c r="I723" s="8">
        <v>491.1</v>
      </c>
    </row>
    <row r="724" spans="1:9" x14ac:dyDescent="0.25">
      <c r="A724" s="102" t="s">
        <v>22</v>
      </c>
      <c r="B724" s="24"/>
      <c r="C724" s="21" t="s">
        <v>17</v>
      </c>
      <c r="D724" s="21" t="s">
        <v>27</v>
      </c>
      <c r="E724" s="21" t="s">
        <v>397</v>
      </c>
      <c r="F724" s="21">
        <v>300</v>
      </c>
      <c r="G724" s="8">
        <v>336</v>
      </c>
      <c r="H724" s="8">
        <v>336</v>
      </c>
      <c r="I724" s="8">
        <v>336</v>
      </c>
    </row>
    <row r="725" spans="1:9" ht="31.5" x14ac:dyDescent="0.25">
      <c r="A725" s="102" t="s">
        <v>382</v>
      </c>
      <c r="B725" s="24"/>
      <c r="C725" s="103" t="s">
        <v>17</v>
      </c>
      <c r="D725" s="177" t="s">
        <v>27</v>
      </c>
      <c r="E725" s="21" t="s">
        <v>383</v>
      </c>
      <c r="F725" s="21"/>
      <c r="G725" s="8">
        <f>G726</f>
        <v>16210.4</v>
      </c>
      <c r="H725" s="8">
        <f t="shared" ref="H725:I725" si="374">H726</f>
        <v>16322.9</v>
      </c>
      <c r="I725" s="8">
        <f t="shared" si="374"/>
        <v>16944.400000000001</v>
      </c>
    </row>
    <row r="726" spans="1:9" x14ac:dyDescent="0.25">
      <c r="A726" s="102" t="s">
        <v>22</v>
      </c>
      <c r="B726" s="24"/>
      <c r="C726" s="103" t="s">
        <v>17</v>
      </c>
      <c r="D726" s="177" t="s">
        <v>27</v>
      </c>
      <c r="E726" s="21" t="s">
        <v>383</v>
      </c>
      <c r="F726" s="21">
        <v>300</v>
      </c>
      <c r="G726" s="8">
        <v>16210.4</v>
      </c>
      <c r="H726" s="8">
        <v>16322.9</v>
      </c>
      <c r="I726" s="8">
        <v>16944.400000000001</v>
      </c>
    </row>
    <row r="727" spans="1:9" ht="31.5" x14ac:dyDescent="0.25">
      <c r="A727" s="102" t="s">
        <v>398</v>
      </c>
      <c r="B727" s="24"/>
      <c r="C727" s="21" t="s">
        <v>17</v>
      </c>
      <c r="D727" s="21" t="s">
        <v>27</v>
      </c>
      <c r="E727" s="21" t="s">
        <v>399</v>
      </c>
      <c r="F727" s="21"/>
      <c r="G727" s="8">
        <f>G728</f>
        <v>10000</v>
      </c>
      <c r="H727" s="8">
        <f t="shared" ref="H727:I728" si="375">H728</f>
        <v>10000</v>
      </c>
      <c r="I727" s="8">
        <f t="shared" si="375"/>
        <v>10000</v>
      </c>
    </row>
    <row r="728" spans="1:9" ht="47.25" x14ac:dyDescent="0.25">
      <c r="A728" s="102" t="s">
        <v>400</v>
      </c>
      <c r="B728" s="24"/>
      <c r="C728" s="21" t="s">
        <v>17</v>
      </c>
      <c r="D728" s="21" t="s">
        <v>27</v>
      </c>
      <c r="E728" s="21" t="s">
        <v>401</v>
      </c>
      <c r="F728" s="21"/>
      <c r="G728" s="8">
        <f>G729</f>
        <v>10000</v>
      </c>
      <c r="H728" s="8">
        <f t="shared" si="375"/>
        <v>10000</v>
      </c>
      <c r="I728" s="8">
        <f t="shared" si="375"/>
        <v>10000</v>
      </c>
    </row>
    <row r="729" spans="1:9" x14ac:dyDescent="0.25">
      <c r="A729" s="102" t="s">
        <v>22</v>
      </c>
      <c r="B729" s="24"/>
      <c r="C729" s="21" t="s">
        <v>17</v>
      </c>
      <c r="D729" s="21" t="s">
        <v>27</v>
      </c>
      <c r="E729" s="21" t="s">
        <v>401</v>
      </c>
      <c r="F729" s="21">
        <v>300</v>
      </c>
      <c r="G729" s="8">
        <v>10000</v>
      </c>
      <c r="H729" s="8">
        <v>10000</v>
      </c>
      <c r="I729" s="8">
        <v>10000</v>
      </c>
    </row>
    <row r="730" spans="1:9" ht="31.5" x14ac:dyDescent="0.25">
      <c r="A730" s="102" t="s">
        <v>251</v>
      </c>
      <c r="B730" s="24"/>
      <c r="C730" s="21" t="s">
        <v>17</v>
      </c>
      <c r="D730" s="21" t="s">
        <v>27</v>
      </c>
      <c r="E730" s="21" t="s">
        <v>252</v>
      </c>
      <c r="F730" s="21"/>
      <c r="G730" s="8">
        <f>G731</f>
        <v>1887.3</v>
      </c>
      <c r="H730" s="8">
        <f t="shared" ref="H730:I731" si="376">H731</f>
        <v>1700</v>
      </c>
      <c r="I730" s="8">
        <f t="shared" si="376"/>
        <v>1700</v>
      </c>
    </row>
    <row r="731" spans="1:9" x14ac:dyDescent="0.25">
      <c r="A731" s="102" t="s">
        <v>246</v>
      </c>
      <c r="B731" s="24"/>
      <c r="C731" s="21" t="s">
        <v>17</v>
      </c>
      <c r="D731" s="21" t="s">
        <v>27</v>
      </c>
      <c r="E731" s="21" t="s">
        <v>289</v>
      </c>
      <c r="F731" s="21"/>
      <c r="G731" s="8">
        <f>G732</f>
        <v>1887.3</v>
      </c>
      <c r="H731" s="8">
        <f t="shared" si="376"/>
        <v>1700</v>
      </c>
      <c r="I731" s="8">
        <f t="shared" si="376"/>
        <v>1700</v>
      </c>
    </row>
    <row r="732" spans="1:9" ht="31.5" x14ac:dyDescent="0.25">
      <c r="A732" s="102" t="s">
        <v>96</v>
      </c>
      <c r="B732" s="24"/>
      <c r="C732" s="21" t="s">
        <v>17</v>
      </c>
      <c r="D732" s="21" t="s">
        <v>27</v>
      </c>
      <c r="E732" s="21" t="s">
        <v>289</v>
      </c>
      <c r="F732" s="21">
        <v>600</v>
      </c>
      <c r="G732" s="8">
        <v>1887.3</v>
      </c>
      <c r="H732" s="8">
        <v>1700</v>
      </c>
      <c r="I732" s="8">
        <v>1700</v>
      </c>
    </row>
    <row r="733" spans="1:9" ht="47.25" x14ac:dyDescent="0.25">
      <c r="A733" s="102" t="s">
        <v>293</v>
      </c>
      <c r="B733" s="24"/>
      <c r="C733" s="21" t="s">
        <v>17</v>
      </c>
      <c r="D733" s="21" t="s">
        <v>27</v>
      </c>
      <c r="E733" s="21" t="s">
        <v>292</v>
      </c>
      <c r="F733" s="21"/>
      <c r="G733" s="8">
        <f>G734</f>
        <v>3988.5</v>
      </c>
      <c r="H733" s="8">
        <f t="shared" ref="H733:I736" si="377">H734</f>
        <v>3988.5</v>
      </c>
      <c r="I733" s="8">
        <f t="shared" si="377"/>
        <v>3988.5</v>
      </c>
    </row>
    <row r="734" spans="1:9" x14ac:dyDescent="0.25">
      <c r="A734" s="102" t="s">
        <v>174</v>
      </c>
      <c r="B734" s="24"/>
      <c r="C734" s="21" t="s">
        <v>17</v>
      </c>
      <c r="D734" s="21" t="s">
        <v>27</v>
      </c>
      <c r="E734" s="21" t="s">
        <v>402</v>
      </c>
      <c r="F734" s="21"/>
      <c r="G734" s="8">
        <f>G735</f>
        <v>3988.5</v>
      </c>
      <c r="H734" s="8">
        <f t="shared" si="377"/>
        <v>3988.5</v>
      </c>
      <c r="I734" s="8">
        <f t="shared" si="377"/>
        <v>3988.5</v>
      </c>
    </row>
    <row r="735" spans="1:9" ht="47.25" x14ac:dyDescent="0.25">
      <c r="A735" s="102" t="s">
        <v>403</v>
      </c>
      <c r="B735" s="24"/>
      <c r="C735" s="21" t="s">
        <v>17</v>
      </c>
      <c r="D735" s="21" t="s">
        <v>27</v>
      </c>
      <c r="E735" s="21" t="s">
        <v>404</v>
      </c>
      <c r="F735" s="21"/>
      <c r="G735" s="8">
        <f>G736</f>
        <v>3988.5</v>
      </c>
      <c r="H735" s="8">
        <f t="shared" si="377"/>
        <v>3988.5</v>
      </c>
      <c r="I735" s="8">
        <f t="shared" si="377"/>
        <v>3988.5</v>
      </c>
    </row>
    <row r="736" spans="1:9" ht="31.5" x14ac:dyDescent="0.25">
      <c r="A736" s="102" t="s">
        <v>405</v>
      </c>
      <c r="B736" s="24"/>
      <c r="C736" s="21" t="s">
        <v>17</v>
      </c>
      <c r="D736" s="21" t="s">
        <v>27</v>
      </c>
      <c r="E736" s="21" t="s">
        <v>406</v>
      </c>
      <c r="F736" s="21"/>
      <c r="G736" s="8">
        <f>G737</f>
        <v>3988.5</v>
      </c>
      <c r="H736" s="8">
        <f t="shared" si="377"/>
        <v>3988.5</v>
      </c>
      <c r="I736" s="8">
        <f t="shared" si="377"/>
        <v>3988.5</v>
      </c>
    </row>
    <row r="737" spans="1:9" ht="31.5" x14ac:dyDescent="0.25">
      <c r="A737" s="102" t="s">
        <v>25</v>
      </c>
      <c r="B737" s="24"/>
      <c r="C737" s="21" t="s">
        <v>17</v>
      </c>
      <c r="D737" s="21" t="s">
        <v>27</v>
      </c>
      <c r="E737" s="21" t="s">
        <v>406</v>
      </c>
      <c r="F737" s="21">
        <v>200</v>
      </c>
      <c r="G737" s="8">
        <v>3988.5</v>
      </c>
      <c r="H737" s="8">
        <v>3988.5</v>
      </c>
      <c r="I737" s="8">
        <v>3988.5</v>
      </c>
    </row>
    <row r="738" spans="1:9" x14ac:dyDescent="0.25">
      <c r="A738" s="102" t="s">
        <v>81</v>
      </c>
      <c r="B738" s="24"/>
      <c r="C738" s="21" t="s">
        <v>17</v>
      </c>
      <c r="D738" s="21" t="s">
        <v>10</v>
      </c>
      <c r="E738" s="21"/>
      <c r="F738" s="21"/>
      <c r="G738" s="8">
        <f>G739</f>
        <v>189669.5</v>
      </c>
      <c r="H738" s="8">
        <f t="shared" ref="H738:I739" si="378">H739</f>
        <v>195250.9</v>
      </c>
      <c r="I738" s="8">
        <f t="shared" si="378"/>
        <v>200726.5</v>
      </c>
    </row>
    <row r="739" spans="1:9" s="98" customFormat="1" ht="31.5" x14ac:dyDescent="0.25">
      <c r="A739" s="90" t="s">
        <v>226</v>
      </c>
      <c r="B739" s="94"/>
      <c r="C739" s="96" t="s">
        <v>17</v>
      </c>
      <c r="D739" s="96" t="s">
        <v>10</v>
      </c>
      <c r="E739" s="96" t="s">
        <v>225</v>
      </c>
      <c r="F739" s="96"/>
      <c r="G739" s="97">
        <f>G740</f>
        <v>189669.5</v>
      </c>
      <c r="H739" s="97">
        <f t="shared" si="378"/>
        <v>195250.9</v>
      </c>
      <c r="I739" s="97">
        <f t="shared" si="378"/>
        <v>200726.5</v>
      </c>
    </row>
    <row r="740" spans="1:9" x14ac:dyDescent="0.25">
      <c r="A740" s="102" t="s">
        <v>174</v>
      </c>
      <c r="B740" s="24"/>
      <c r="C740" s="21" t="s">
        <v>17</v>
      </c>
      <c r="D740" s="21" t="s">
        <v>10</v>
      </c>
      <c r="E740" s="21" t="s">
        <v>227</v>
      </c>
      <c r="F740" s="21"/>
      <c r="G740" s="8">
        <f>G741+G751</f>
        <v>189669.5</v>
      </c>
      <c r="H740" s="8">
        <f t="shared" ref="H740:I740" si="379">H741+H751</f>
        <v>195250.9</v>
      </c>
      <c r="I740" s="8">
        <f t="shared" si="379"/>
        <v>200726.5</v>
      </c>
    </row>
    <row r="741" spans="1:9" ht="31.5" x14ac:dyDescent="0.25">
      <c r="A741" s="102" t="s">
        <v>730</v>
      </c>
      <c r="B741" s="24"/>
      <c r="C741" s="21" t="s">
        <v>17</v>
      </c>
      <c r="D741" s="21" t="s">
        <v>10</v>
      </c>
      <c r="E741" s="21" t="s">
        <v>407</v>
      </c>
      <c r="F741" s="21"/>
      <c r="G741" s="8">
        <f>G745+G748+G742</f>
        <v>76359.7</v>
      </c>
      <c r="H741" s="8">
        <f t="shared" ref="H741:I741" si="380">H745+H748+H742</f>
        <v>77408.7</v>
      </c>
      <c r="I741" s="8">
        <f t="shared" si="380"/>
        <v>78170.600000000006</v>
      </c>
    </row>
    <row r="742" spans="1:9" ht="31.5" x14ac:dyDescent="0.25">
      <c r="A742" s="172" t="s">
        <v>779</v>
      </c>
      <c r="B742" s="24"/>
      <c r="C742" s="21" t="s">
        <v>17</v>
      </c>
      <c r="D742" s="21" t="s">
        <v>10</v>
      </c>
      <c r="E742" s="21" t="s">
        <v>887</v>
      </c>
      <c r="F742" s="21"/>
      <c r="G742" s="8">
        <f>G743+G744</f>
        <v>6308.9</v>
      </c>
      <c r="H742" s="8">
        <f t="shared" ref="H742:I742" si="381">H743+H744</f>
        <v>6561.2999999999993</v>
      </c>
      <c r="I742" s="8">
        <f t="shared" si="381"/>
        <v>6823.8</v>
      </c>
    </row>
    <row r="743" spans="1:9" ht="31.5" x14ac:dyDescent="0.25">
      <c r="A743" s="172" t="s">
        <v>25</v>
      </c>
      <c r="B743" s="24"/>
      <c r="C743" s="21" t="s">
        <v>17</v>
      </c>
      <c r="D743" s="21" t="s">
        <v>10</v>
      </c>
      <c r="E743" s="21" t="s">
        <v>887</v>
      </c>
      <c r="F743" s="21">
        <v>200</v>
      </c>
      <c r="G743" s="8">
        <v>90.7</v>
      </c>
      <c r="H743" s="8">
        <v>94.4</v>
      </c>
      <c r="I743" s="8">
        <v>98</v>
      </c>
    </row>
    <row r="744" spans="1:9" x14ac:dyDescent="0.25">
      <c r="A744" s="172" t="s">
        <v>22</v>
      </c>
      <c r="B744" s="24"/>
      <c r="C744" s="21" t="s">
        <v>17</v>
      </c>
      <c r="D744" s="21" t="s">
        <v>10</v>
      </c>
      <c r="E744" s="21" t="s">
        <v>887</v>
      </c>
      <c r="F744" s="21">
        <v>300</v>
      </c>
      <c r="G744" s="8">
        <v>6218.2</v>
      </c>
      <c r="H744" s="8">
        <v>6466.9</v>
      </c>
      <c r="I744" s="8">
        <v>6725.8</v>
      </c>
    </row>
    <row r="745" spans="1:9" ht="31.5" x14ac:dyDescent="0.25">
      <c r="A745" s="102" t="s">
        <v>780</v>
      </c>
      <c r="B745" s="24"/>
      <c r="C745" s="21" t="s">
        <v>17</v>
      </c>
      <c r="D745" s="21" t="s">
        <v>10</v>
      </c>
      <c r="E745" s="21" t="s">
        <v>408</v>
      </c>
      <c r="F745" s="21"/>
      <c r="G745" s="8">
        <f>G746+G747</f>
        <v>19708.7</v>
      </c>
      <c r="H745" s="8">
        <f t="shared" ref="H745:I745" si="382">H746+H747</f>
        <v>18491.600000000002</v>
      </c>
      <c r="I745" s="8">
        <f t="shared" si="382"/>
        <v>16896.7</v>
      </c>
    </row>
    <row r="746" spans="1:9" ht="31.5" x14ac:dyDescent="0.25">
      <c r="A746" s="102" t="s">
        <v>25</v>
      </c>
      <c r="B746" s="24"/>
      <c r="C746" s="21" t="s">
        <v>17</v>
      </c>
      <c r="D746" s="21" t="s">
        <v>10</v>
      </c>
      <c r="E746" s="21" t="s">
        <v>408</v>
      </c>
      <c r="F746" s="21">
        <v>200</v>
      </c>
      <c r="G746" s="8">
        <v>288.89999999999998</v>
      </c>
      <c r="H746" s="8">
        <v>269.7</v>
      </c>
      <c r="I746" s="8">
        <v>247.5</v>
      </c>
    </row>
    <row r="747" spans="1:9" x14ac:dyDescent="0.25">
      <c r="A747" s="102" t="s">
        <v>22</v>
      </c>
      <c r="B747" s="24"/>
      <c r="C747" s="21" t="s">
        <v>17</v>
      </c>
      <c r="D747" s="21" t="s">
        <v>10</v>
      </c>
      <c r="E747" s="21" t="s">
        <v>408</v>
      </c>
      <c r="F747" s="21">
        <v>300</v>
      </c>
      <c r="G747" s="8">
        <v>19419.8</v>
      </c>
      <c r="H747" s="8">
        <v>18221.900000000001</v>
      </c>
      <c r="I747" s="8">
        <v>16649.2</v>
      </c>
    </row>
    <row r="748" spans="1:9" ht="31.5" x14ac:dyDescent="0.25">
      <c r="A748" s="102" t="s">
        <v>788</v>
      </c>
      <c r="B748" s="24"/>
      <c r="C748" s="21" t="s">
        <v>17</v>
      </c>
      <c r="D748" s="21" t="s">
        <v>10</v>
      </c>
      <c r="E748" s="21" t="s">
        <v>409</v>
      </c>
      <c r="F748" s="21"/>
      <c r="G748" s="8">
        <f>G749+G750</f>
        <v>50342.100000000006</v>
      </c>
      <c r="H748" s="8">
        <f t="shared" ref="H748:I748" si="383">H749+H750</f>
        <v>52355.799999999996</v>
      </c>
      <c r="I748" s="8">
        <f t="shared" si="383"/>
        <v>54450.1</v>
      </c>
    </row>
    <row r="749" spans="1:9" ht="31.5" x14ac:dyDescent="0.25">
      <c r="A749" s="102" t="s">
        <v>25</v>
      </c>
      <c r="B749" s="24"/>
      <c r="C749" s="21" t="s">
        <v>17</v>
      </c>
      <c r="D749" s="21" t="s">
        <v>10</v>
      </c>
      <c r="E749" s="21" t="s">
        <v>409</v>
      </c>
      <c r="F749" s="21">
        <v>200</v>
      </c>
      <c r="G749" s="8">
        <v>743.8</v>
      </c>
      <c r="H749" s="8">
        <v>773.6</v>
      </c>
      <c r="I749" s="8">
        <v>804.6</v>
      </c>
    </row>
    <row r="750" spans="1:9" x14ac:dyDescent="0.25">
      <c r="A750" s="102" t="s">
        <v>22</v>
      </c>
      <c r="B750" s="24"/>
      <c r="C750" s="21" t="s">
        <v>17</v>
      </c>
      <c r="D750" s="21" t="s">
        <v>10</v>
      </c>
      <c r="E750" s="21" t="s">
        <v>409</v>
      </c>
      <c r="F750" s="21">
        <v>300</v>
      </c>
      <c r="G750" s="8">
        <v>49598.3</v>
      </c>
      <c r="H750" s="8">
        <v>51582.2</v>
      </c>
      <c r="I750" s="8">
        <v>53645.5</v>
      </c>
    </row>
    <row r="751" spans="1:9" ht="31.5" x14ac:dyDescent="0.25">
      <c r="A751" s="102" t="s">
        <v>410</v>
      </c>
      <c r="B751" s="24"/>
      <c r="C751" s="21" t="s">
        <v>17</v>
      </c>
      <c r="D751" s="21" t="s">
        <v>10</v>
      </c>
      <c r="E751" s="21" t="s">
        <v>411</v>
      </c>
      <c r="F751" s="21"/>
      <c r="G751" s="8">
        <f>G752</f>
        <v>113309.79999999999</v>
      </c>
      <c r="H751" s="8">
        <f t="shared" ref="H751:I751" si="384">H752</f>
        <v>117842.2</v>
      </c>
      <c r="I751" s="8">
        <f t="shared" si="384"/>
        <v>122555.9</v>
      </c>
    </row>
    <row r="752" spans="1:9" ht="63" x14ac:dyDescent="0.25">
      <c r="A752" s="102" t="s">
        <v>776</v>
      </c>
      <c r="B752" s="24"/>
      <c r="C752" s="21" t="s">
        <v>17</v>
      </c>
      <c r="D752" s="21" t="s">
        <v>10</v>
      </c>
      <c r="E752" s="21" t="s">
        <v>412</v>
      </c>
      <c r="F752" s="21"/>
      <c r="G752" s="8">
        <f>G753+G754</f>
        <v>113309.79999999999</v>
      </c>
      <c r="H752" s="8">
        <f t="shared" ref="H752:I752" si="385">H753+H754</f>
        <v>117842.2</v>
      </c>
      <c r="I752" s="8">
        <f t="shared" si="385"/>
        <v>122555.9</v>
      </c>
    </row>
    <row r="753" spans="1:12" ht="31.5" x14ac:dyDescent="0.25">
      <c r="A753" s="102" t="s">
        <v>25</v>
      </c>
      <c r="B753" s="24"/>
      <c r="C753" s="21" t="s">
        <v>17</v>
      </c>
      <c r="D753" s="21" t="s">
        <v>10</v>
      </c>
      <c r="E753" s="21" t="s">
        <v>412</v>
      </c>
      <c r="F753" s="21">
        <v>200</v>
      </c>
      <c r="G753" s="8">
        <v>1674.4</v>
      </c>
      <c r="H753" s="8">
        <v>1741.5</v>
      </c>
      <c r="I753" s="8">
        <v>1811.2</v>
      </c>
    </row>
    <row r="754" spans="1:12" x14ac:dyDescent="0.25">
      <c r="A754" s="102" t="s">
        <v>22</v>
      </c>
      <c r="B754" s="24"/>
      <c r="C754" s="21" t="s">
        <v>17</v>
      </c>
      <c r="D754" s="21" t="s">
        <v>10</v>
      </c>
      <c r="E754" s="21" t="s">
        <v>412</v>
      </c>
      <c r="F754" s="21">
        <v>300</v>
      </c>
      <c r="G754" s="8">
        <v>111635.4</v>
      </c>
      <c r="H754" s="8">
        <v>116100.7</v>
      </c>
      <c r="I754" s="8">
        <v>120744.7</v>
      </c>
    </row>
    <row r="755" spans="1:12" x14ac:dyDescent="0.25">
      <c r="A755" s="102" t="s">
        <v>28</v>
      </c>
      <c r="B755" s="24"/>
      <c r="C755" s="21" t="s">
        <v>17</v>
      </c>
      <c r="D755" s="21" t="s">
        <v>29</v>
      </c>
      <c r="E755" s="21"/>
      <c r="F755" s="21"/>
      <c r="G755" s="8">
        <f>G756</f>
        <v>79433.500000000015</v>
      </c>
      <c r="H755" s="8">
        <f t="shared" ref="H755:I756" si="386">H756</f>
        <v>69483.5</v>
      </c>
      <c r="I755" s="8">
        <f t="shared" si="386"/>
        <v>69579.799999999988</v>
      </c>
    </row>
    <row r="756" spans="1:12" s="98" customFormat="1" ht="31.5" x14ac:dyDescent="0.25">
      <c r="A756" s="90" t="s">
        <v>226</v>
      </c>
      <c r="B756" s="94"/>
      <c r="C756" s="96" t="s">
        <v>17</v>
      </c>
      <c r="D756" s="96" t="s">
        <v>29</v>
      </c>
      <c r="E756" s="96" t="s">
        <v>225</v>
      </c>
      <c r="F756" s="96"/>
      <c r="G756" s="97">
        <f>G757</f>
        <v>79433.500000000015</v>
      </c>
      <c r="H756" s="97">
        <f t="shared" si="386"/>
        <v>69483.5</v>
      </c>
      <c r="I756" s="97">
        <f t="shared" si="386"/>
        <v>69579.799999999988</v>
      </c>
    </row>
    <row r="757" spans="1:12" x14ac:dyDescent="0.25">
      <c r="A757" s="102" t="s">
        <v>174</v>
      </c>
      <c r="B757" s="24"/>
      <c r="C757" s="21" t="s">
        <v>17</v>
      </c>
      <c r="D757" s="21" t="s">
        <v>29</v>
      </c>
      <c r="E757" s="21" t="s">
        <v>227</v>
      </c>
      <c r="F757" s="21"/>
      <c r="G757" s="8">
        <f>G758</f>
        <v>79433.500000000015</v>
      </c>
      <c r="H757" s="8">
        <f t="shared" ref="H757:I757" si="387">H758</f>
        <v>69483.5</v>
      </c>
      <c r="I757" s="8">
        <f t="shared" si="387"/>
        <v>69579.799999999988</v>
      </c>
    </row>
    <row r="758" spans="1:12" ht="31.5" x14ac:dyDescent="0.25">
      <c r="A758" s="102" t="s">
        <v>436</v>
      </c>
      <c r="B758" s="24"/>
      <c r="C758" s="21" t="s">
        <v>17</v>
      </c>
      <c r="D758" s="21" t="s">
        <v>29</v>
      </c>
      <c r="E758" s="21" t="s">
        <v>413</v>
      </c>
      <c r="F758" s="21"/>
      <c r="G758" s="8">
        <f>G759+G762+G764+G766+G769+G772+G774+G777+G779+G781+G784+G787+G790</f>
        <v>79433.500000000015</v>
      </c>
      <c r="H758" s="8">
        <f t="shared" ref="H758:I758" si="388">H759+H762+H764+H766+H769+H772+H774+H777+H779+H781+H784+H787+H790</f>
        <v>69483.5</v>
      </c>
      <c r="I758" s="8">
        <f t="shared" si="388"/>
        <v>69579.799999999988</v>
      </c>
    </row>
    <row r="759" spans="1:12" x14ac:dyDescent="0.25">
      <c r="A759" s="102" t="s">
        <v>30</v>
      </c>
      <c r="B759" s="24"/>
      <c r="C759" s="21" t="s">
        <v>17</v>
      </c>
      <c r="D759" s="21" t="s">
        <v>29</v>
      </c>
      <c r="E759" s="21" t="s">
        <v>414</v>
      </c>
      <c r="F759" s="21"/>
      <c r="G759" s="8">
        <f>G760+G761</f>
        <v>19743.5</v>
      </c>
      <c r="H759" s="8">
        <f t="shared" ref="H759:I759" si="389">H760+H761</f>
        <v>11082.5</v>
      </c>
      <c r="I759" s="8">
        <f t="shared" si="389"/>
        <v>11082.5</v>
      </c>
    </row>
    <row r="760" spans="1:12" ht="47.25" x14ac:dyDescent="0.25">
      <c r="A760" s="102" t="s">
        <v>24</v>
      </c>
      <c r="B760" s="24"/>
      <c r="C760" s="21" t="s">
        <v>17</v>
      </c>
      <c r="D760" s="21" t="s">
        <v>29</v>
      </c>
      <c r="E760" s="21" t="s">
        <v>414</v>
      </c>
      <c r="F760" s="21">
        <v>100</v>
      </c>
      <c r="G760" s="8">
        <v>19728.8</v>
      </c>
      <c r="H760" s="8">
        <v>11067.8</v>
      </c>
      <c r="I760" s="8">
        <v>11067.8</v>
      </c>
    </row>
    <row r="761" spans="1:12" ht="31.5" x14ac:dyDescent="0.25">
      <c r="A761" s="102" t="s">
        <v>25</v>
      </c>
      <c r="B761" s="24"/>
      <c r="C761" s="21" t="s">
        <v>17</v>
      </c>
      <c r="D761" s="21" t="s">
        <v>29</v>
      </c>
      <c r="E761" s="21" t="s">
        <v>414</v>
      </c>
      <c r="F761" s="21">
        <v>200</v>
      </c>
      <c r="G761" s="8">
        <v>14.7</v>
      </c>
      <c r="H761" s="8">
        <v>14.7</v>
      </c>
      <c r="I761" s="8">
        <v>14.7</v>
      </c>
      <c r="J761" s="101"/>
      <c r="K761" s="101"/>
      <c r="L761" s="101"/>
    </row>
    <row r="762" spans="1:12" x14ac:dyDescent="0.25">
      <c r="A762" s="102" t="s">
        <v>40</v>
      </c>
      <c r="B762" s="24"/>
      <c r="C762" s="21" t="s">
        <v>17</v>
      </c>
      <c r="D762" s="21" t="s">
        <v>29</v>
      </c>
      <c r="E762" s="21" t="s">
        <v>415</v>
      </c>
      <c r="F762" s="21"/>
      <c r="G762" s="8">
        <f>G763</f>
        <v>545</v>
      </c>
      <c r="H762" s="8">
        <f t="shared" ref="H762:I762" si="390">H763</f>
        <v>545</v>
      </c>
      <c r="I762" s="8">
        <f t="shared" si="390"/>
        <v>545</v>
      </c>
    </row>
    <row r="763" spans="1:12" ht="31.5" x14ac:dyDescent="0.25">
      <c r="A763" s="102" t="s">
        <v>25</v>
      </c>
      <c r="B763" s="24"/>
      <c r="C763" s="21" t="s">
        <v>17</v>
      </c>
      <c r="D763" s="21" t="s">
        <v>29</v>
      </c>
      <c r="E763" s="21" t="s">
        <v>415</v>
      </c>
      <c r="F763" s="21">
        <v>200</v>
      </c>
      <c r="G763" s="8">
        <v>545</v>
      </c>
      <c r="H763" s="8">
        <v>545</v>
      </c>
      <c r="I763" s="8">
        <v>545</v>
      </c>
    </row>
    <row r="764" spans="1:12" ht="31.5" x14ac:dyDescent="0.25">
      <c r="A764" s="102" t="s">
        <v>42</v>
      </c>
      <c r="B764" s="24"/>
      <c r="C764" s="21" t="s">
        <v>17</v>
      </c>
      <c r="D764" s="21" t="s">
        <v>29</v>
      </c>
      <c r="E764" s="21" t="s">
        <v>416</v>
      </c>
      <c r="F764" s="21"/>
      <c r="G764" s="8">
        <f>G765</f>
        <v>2443.3000000000002</v>
      </c>
      <c r="H764" s="8">
        <f t="shared" ref="H764:I764" si="391">H765</f>
        <v>1041.8</v>
      </c>
      <c r="I764" s="8">
        <f t="shared" si="391"/>
        <v>1041.8</v>
      </c>
    </row>
    <row r="765" spans="1:12" ht="31.5" x14ac:dyDescent="0.25">
      <c r="A765" s="102" t="s">
        <v>25</v>
      </c>
      <c r="B765" s="24"/>
      <c r="C765" s="21" t="s">
        <v>17</v>
      </c>
      <c r="D765" s="21" t="s">
        <v>29</v>
      </c>
      <c r="E765" s="21" t="s">
        <v>416</v>
      </c>
      <c r="F765" s="21">
        <v>200</v>
      </c>
      <c r="G765" s="8">
        <v>2443.3000000000002</v>
      </c>
      <c r="H765" s="8">
        <v>1041.8</v>
      </c>
      <c r="I765" s="8">
        <v>1041.8</v>
      </c>
    </row>
    <row r="766" spans="1:12" ht="31.5" x14ac:dyDescent="0.25">
      <c r="A766" s="102" t="s">
        <v>43</v>
      </c>
      <c r="B766" s="24"/>
      <c r="C766" s="21" t="s">
        <v>17</v>
      </c>
      <c r="D766" s="21" t="s">
        <v>29</v>
      </c>
      <c r="E766" s="21" t="s">
        <v>417</v>
      </c>
      <c r="F766" s="21"/>
      <c r="G766" s="8">
        <f>G767+G768</f>
        <v>650.4</v>
      </c>
      <c r="H766" s="8">
        <f t="shared" ref="H766:I766" si="392">H767+H768</f>
        <v>650.40000000000009</v>
      </c>
      <c r="I766" s="8">
        <f t="shared" si="392"/>
        <v>650.4</v>
      </c>
    </row>
    <row r="767" spans="1:12" ht="31.5" x14ac:dyDescent="0.25">
      <c r="A767" s="102" t="s">
        <v>25</v>
      </c>
      <c r="B767" s="24"/>
      <c r="C767" s="21" t="s">
        <v>17</v>
      </c>
      <c r="D767" s="21" t="s">
        <v>29</v>
      </c>
      <c r="E767" s="21" t="s">
        <v>417</v>
      </c>
      <c r="F767" s="21">
        <v>200</v>
      </c>
      <c r="G767" s="8">
        <v>550.29999999999995</v>
      </c>
      <c r="H767" s="8">
        <v>552.1</v>
      </c>
      <c r="I767" s="8">
        <v>553.79999999999995</v>
      </c>
    </row>
    <row r="768" spans="1:12" x14ac:dyDescent="0.25">
      <c r="A768" s="102" t="s">
        <v>13</v>
      </c>
      <c r="B768" s="24"/>
      <c r="C768" s="21" t="s">
        <v>17</v>
      </c>
      <c r="D768" s="21" t="s">
        <v>29</v>
      </c>
      <c r="E768" s="21" t="s">
        <v>417</v>
      </c>
      <c r="F768" s="21">
        <v>800</v>
      </c>
      <c r="G768" s="8">
        <v>100.1</v>
      </c>
      <c r="H768" s="8">
        <v>98.300000000000011</v>
      </c>
      <c r="I768" s="8">
        <v>96.6</v>
      </c>
    </row>
    <row r="769" spans="1:12" ht="126" x14ac:dyDescent="0.25">
      <c r="A769" s="102" t="s">
        <v>789</v>
      </c>
      <c r="B769" s="24"/>
      <c r="C769" s="21" t="s">
        <v>17</v>
      </c>
      <c r="D769" s="21" t="s">
        <v>29</v>
      </c>
      <c r="E769" s="21" t="s">
        <v>418</v>
      </c>
      <c r="F769" s="21"/>
      <c r="G769" s="8">
        <f>G770+G771</f>
        <v>1140.3</v>
      </c>
      <c r="H769" s="8">
        <f t="shared" ref="H769:I769" si="393">H770+H771</f>
        <v>1185.9000000000001</v>
      </c>
      <c r="I769" s="8">
        <f t="shared" si="393"/>
        <v>1233.3</v>
      </c>
      <c r="J769" s="101"/>
      <c r="K769" s="101"/>
      <c r="L769" s="101"/>
    </row>
    <row r="770" spans="1:12" ht="47.25" x14ac:dyDescent="0.25">
      <c r="A770" s="102" t="s">
        <v>24</v>
      </c>
      <c r="B770" s="24"/>
      <c r="C770" s="21" t="s">
        <v>17</v>
      </c>
      <c r="D770" s="21" t="s">
        <v>29</v>
      </c>
      <c r="E770" s="21" t="s">
        <v>418</v>
      </c>
      <c r="F770" s="21">
        <v>100</v>
      </c>
      <c r="G770" s="8">
        <v>740.3</v>
      </c>
      <c r="H770" s="8">
        <v>785.9</v>
      </c>
      <c r="I770" s="8">
        <v>833.3</v>
      </c>
    </row>
    <row r="771" spans="1:12" ht="31.5" x14ac:dyDescent="0.25">
      <c r="A771" s="102" t="s">
        <v>25</v>
      </c>
      <c r="B771" s="24"/>
      <c r="C771" s="21" t="s">
        <v>17</v>
      </c>
      <c r="D771" s="21" t="s">
        <v>29</v>
      </c>
      <c r="E771" s="21" t="s">
        <v>418</v>
      </c>
      <c r="F771" s="21">
        <v>200</v>
      </c>
      <c r="G771" s="8">
        <v>400</v>
      </c>
      <c r="H771" s="8">
        <v>400</v>
      </c>
      <c r="I771" s="8">
        <v>400</v>
      </c>
    </row>
    <row r="772" spans="1:12" ht="31.5" x14ac:dyDescent="0.25">
      <c r="A772" s="102" t="s">
        <v>419</v>
      </c>
      <c r="B772" s="24"/>
      <c r="C772" s="21" t="s">
        <v>17</v>
      </c>
      <c r="D772" s="21" t="s">
        <v>29</v>
      </c>
      <c r="E772" s="21" t="s">
        <v>420</v>
      </c>
      <c r="F772" s="21"/>
      <c r="G772" s="8">
        <f>G773</f>
        <v>8628.2000000000007</v>
      </c>
      <c r="H772" s="8">
        <f t="shared" ref="H772:I772" si="394">H773</f>
        <v>8628.2000000000007</v>
      </c>
      <c r="I772" s="8">
        <f t="shared" si="394"/>
        <v>8628.2000000000007</v>
      </c>
    </row>
    <row r="773" spans="1:12" ht="47.25" x14ac:dyDescent="0.25">
      <c r="A773" s="102" t="s">
        <v>24</v>
      </c>
      <c r="B773" s="24"/>
      <c r="C773" s="21" t="s">
        <v>17</v>
      </c>
      <c r="D773" s="21" t="s">
        <v>29</v>
      </c>
      <c r="E773" s="21" t="s">
        <v>420</v>
      </c>
      <c r="F773" s="21">
        <v>100</v>
      </c>
      <c r="G773" s="8">
        <v>8628.2000000000007</v>
      </c>
      <c r="H773" s="8">
        <v>8628.2000000000007</v>
      </c>
      <c r="I773" s="8">
        <v>8628.2000000000007</v>
      </c>
    </row>
    <row r="774" spans="1:12" ht="31.5" x14ac:dyDescent="0.25">
      <c r="A774" s="102" t="s">
        <v>421</v>
      </c>
      <c r="B774" s="24"/>
      <c r="C774" s="21" t="s">
        <v>17</v>
      </c>
      <c r="D774" s="21" t="s">
        <v>29</v>
      </c>
      <c r="E774" s="21" t="s">
        <v>422</v>
      </c>
      <c r="F774" s="21"/>
      <c r="G774" s="8">
        <f>G775+G776</f>
        <v>28052.400000000001</v>
      </c>
      <c r="H774" s="8">
        <f t="shared" ref="H774:I774" si="395">H775+H776</f>
        <v>28052.400000000001</v>
      </c>
      <c r="I774" s="8">
        <f t="shared" si="395"/>
        <v>28052.400000000001</v>
      </c>
    </row>
    <row r="775" spans="1:12" ht="47.25" x14ac:dyDescent="0.25">
      <c r="A775" s="102" t="s">
        <v>24</v>
      </c>
      <c r="B775" s="24"/>
      <c r="C775" s="21" t="s">
        <v>17</v>
      </c>
      <c r="D775" s="21" t="s">
        <v>29</v>
      </c>
      <c r="E775" s="21" t="s">
        <v>422</v>
      </c>
      <c r="F775" s="21">
        <v>100</v>
      </c>
      <c r="G775" s="8">
        <v>27763.4</v>
      </c>
      <c r="H775" s="8">
        <v>27763.4</v>
      </c>
      <c r="I775" s="8">
        <v>27763.4</v>
      </c>
    </row>
    <row r="776" spans="1:12" ht="31.5" x14ac:dyDescent="0.25">
      <c r="A776" s="102" t="s">
        <v>25</v>
      </c>
      <c r="B776" s="24"/>
      <c r="C776" s="21" t="s">
        <v>17</v>
      </c>
      <c r="D776" s="21" t="s">
        <v>29</v>
      </c>
      <c r="E776" s="21" t="s">
        <v>422</v>
      </c>
      <c r="F776" s="21">
        <v>200</v>
      </c>
      <c r="G776" s="8">
        <v>289</v>
      </c>
      <c r="H776" s="8">
        <v>289</v>
      </c>
      <c r="I776" s="8">
        <v>289</v>
      </c>
    </row>
    <row r="777" spans="1:12" ht="31.5" x14ac:dyDescent="0.25">
      <c r="A777" s="102" t="s">
        <v>785</v>
      </c>
      <c r="B777" s="24"/>
      <c r="C777" s="21" t="s">
        <v>17</v>
      </c>
      <c r="D777" s="21" t="s">
        <v>29</v>
      </c>
      <c r="E777" s="21" t="s">
        <v>423</v>
      </c>
      <c r="F777" s="21"/>
      <c r="G777" s="8">
        <f>G778</f>
        <v>6912.1</v>
      </c>
      <c r="H777" s="8">
        <f t="shared" ref="H777:I777" si="396">H778</f>
        <v>6912.1</v>
      </c>
      <c r="I777" s="8">
        <f t="shared" si="396"/>
        <v>6912.1</v>
      </c>
    </row>
    <row r="778" spans="1:12" ht="47.25" x14ac:dyDescent="0.25">
      <c r="A778" s="102" t="s">
        <v>24</v>
      </c>
      <c r="B778" s="24"/>
      <c r="C778" s="21" t="s">
        <v>17</v>
      </c>
      <c r="D778" s="21" t="s">
        <v>29</v>
      </c>
      <c r="E778" s="21" t="s">
        <v>423</v>
      </c>
      <c r="F778" s="21">
        <v>100</v>
      </c>
      <c r="G778" s="8">
        <v>6912.1</v>
      </c>
      <c r="H778" s="8">
        <v>6912.1</v>
      </c>
      <c r="I778" s="8">
        <v>6912.1</v>
      </c>
    </row>
    <row r="779" spans="1:12" ht="63" x14ac:dyDescent="0.25">
      <c r="A779" s="102" t="s">
        <v>424</v>
      </c>
      <c r="B779" s="24"/>
      <c r="C779" s="21" t="s">
        <v>17</v>
      </c>
      <c r="D779" s="21" t="s">
        <v>29</v>
      </c>
      <c r="E779" s="21" t="s">
        <v>425</v>
      </c>
      <c r="F779" s="21"/>
      <c r="G779" s="8">
        <f>G780</f>
        <v>65.099999999999994</v>
      </c>
      <c r="H779" s="8">
        <f t="shared" ref="H779:I779" si="397">H780</f>
        <v>65.099999999999994</v>
      </c>
      <c r="I779" s="8">
        <f t="shared" si="397"/>
        <v>65.099999999999994</v>
      </c>
    </row>
    <row r="780" spans="1:12" ht="31.5" x14ac:dyDescent="0.25">
      <c r="A780" s="102" t="s">
        <v>25</v>
      </c>
      <c r="B780" s="24"/>
      <c r="C780" s="21" t="s">
        <v>17</v>
      </c>
      <c r="D780" s="21" t="s">
        <v>29</v>
      </c>
      <c r="E780" s="21" t="s">
        <v>425</v>
      </c>
      <c r="F780" s="21">
        <v>200</v>
      </c>
      <c r="G780" s="8">
        <v>65.099999999999994</v>
      </c>
      <c r="H780" s="8">
        <v>65.099999999999994</v>
      </c>
      <c r="I780" s="8">
        <v>65.099999999999994</v>
      </c>
    </row>
    <row r="781" spans="1:12" ht="94.5" x14ac:dyDescent="0.25">
      <c r="A781" s="102" t="s">
        <v>790</v>
      </c>
      <c r="B781" s="24"/>
      <c r="C781" s="21" t="s">
        <v>17</v>
      </c>
      <c r="D781" s="21" t="s">
        <v>29</v>
      </c>
      <c r="E781" s="21" t="s">
        <v>426</v>
      </c>
      <c r="F781" s="21"/>
      <c r="G781" s="8">
        <f>G782+G783</f>
        <v>672</v>
      </c>
      <c r="H781" s="8">
        <f t="shared" ref="H781:I781" si="398">H782+H783</f>
        <v>672</v>
      </c>
      <c r="I781" s="8">
        <f t="shared" si="398"/>
        <v>672</v>
      </c>
    </row>
    <row r="782" spans="1:12" ht="47.25" x14ac:dyDescent="0.25">
      <c r="A782" s="102" t="s">
        <v>24</v>
      </c>
      <c r="B782" s="24"/>
      <c r="C782" s="21" t="s">
        <v>17</v>
      </c>
      <c r="D782" s="21" t="s">
        <v>29</v>
      </c>
      <c r="E782" s="21" t="s">
        <v>426</v>
      </c>
      <c r="F782" s="21">
        <v>100</v>
      </c>
      <c r="G782" s="8">
        <v>479.3</v>
      </c>
      <c r="H782" s="8">
        <v>479.3</v>
      </c>
      <c r="I782" s="8">
        <v>479.3</v>
      </c>
    </row>
    <row r="783" spans="1:12" ht="31.5" x14ac:dyDescent="0.25">
      <c r="A783" s="102" t="s">
        <v>25</v>
      </c>
      <c r="B783" s="24"/>
      <c r="C783" s="21" t="s">
        <v>17</v>
      </c>
      <c r="D783" s="21" t="s">
        <v>29</v>
      </c>
      <c r="E783" s="21" t="s">
        <v>426</v>
      </c>
      <c r="F783" s="21">
        <v>200</v>
      </c>
      <c r="G783" s="8">
        <v>192.7</v>
      </c>
      <c r="H783" s="8">
        <v>192.7</v>
      </c>
      <c r="I783" s="8">
        <v>192.7</v>
      </c>
    </row>
    <row r="784" spans="1:12" ht="100.5" customHeight="1" x14ac:dyDescent="0.25">
      <c r="A784" s="102" t="s">
        <v>427</v>
      </c>
      <c r="B784" s="24"/>
      <c r="C784" s="21" t="s">
        <v>17</v>
      </c>
      <c r="D784" s="21" t="s">
        <v>29</v>
      </c>
      <c r="E784" s="21" t="s">
        <v>428</v>
      </c>
      <c r="F784" s="21"/>
      <c r="G784" s="8">
        <f>G785+G786</f>
        <v>9380</v>
      </c>
      <c r="H784" s="8">
        <f t="shared" ref="H784:I784" si="399">H785+H786</f>
        <v>9400</v>
      </c>
      <c r="I784" s="8">
        <f t="shared" si="399"/>
        <v>9400</v>
      </c>
    </row>
    <row r="785" spans="1:9" ht="47.25" x14ac:dyDescent="0.25">
      <c r="A785" s="102" t="s">
        <v>24</v>
      </c>
      <c r="B785" s="24"/>
      <c r="C785" s="21" t="s">
        <v>17</v>
      </c>
      <c r="D785" s="21" t="s">
        <v>29</v>
      </c>
      <c r="E785" s="21" t="s">
        <v>428</v>
      </c>
      <c r="F785" s="21">
        <v>100</v>
      </c>
      <c r="G785" s="8">
        <v>8296.7000000000007</v>
      </c>
      <c r="H785" s="8">
        <v>8316.7000000000007</v>
      </c>
      <c r="I785" s="8">
        <v>8316.7000000000007</v>
      </c>
    </row>
    <row r="786" spans="1:9" ht="31.5" x14ac:dyDescent="0.25">
      <c r="A786" s="102" t="s">
        <v>25</v>
      </c>
      <c r="B786" s="24"/>
      <c r="C786" s="21" t="s">
        <v>17</v>
      </c>
      <c r="D786" s="21" t="s">
        <v>29</v>
      </c>
      <c r="E786" s="21" t="s">
        <v>429</v>
      </c>
      <c r="F786" s="21">
        <v>200</v>
      </c>
      <c r="G786" s="8">
        <v>1083.3</v>
      </c>
      <c r="H786" s="8">
        <v>1083.3</v>
      </c>
      <c r="I786" s="8">
        <v>1083.3</v>
      </c>
    </row>
    <row r="787" spans="1:9" ht="63" x14ac:dyDescent="0.25">
      <c r="A787" s="102" t="s">
        <v>430</v>
      </c>
      <c r="B787" s="24"/>
      <c r="C787" s="21" t="s">
        <v>17</v>
      </c>
      <c r="D787" s="21" t="s">
        <v>29</v>
      </c>
      <c r="E787" s="21" t="s">
        <v>431</v>
      </c>
      <c r="F787" s="21"/>
      <c r="G787" s="8">
        <f>G788+G789</f>
        <v>1173.0999999999999</v>
      </c>
      <c r="H787" s="8">
        <f>H788+H789</f>
        <v>1220</v>
      </c>
      <c r="I787" s="8">
        <f>I788+I789</f>
        <v>1268.9000000000001</v>
      </c>
    </row>
    <row r="788" spans="1:9" ht="47.25" x14ac:dyDescent="0.25">
      <c r="A788" s="102" t="s">
        <v>24</v>
      </c>
      <c r="B788" s="24"/>
      <c r="C788" s="21" t="s">
        <v>17</v>
      </c>
      <c r="D788" s="21" t="s">
        <v>29</v>
      </c>
      <c r="E788" s="21" t="s">
        <v>431</v>
      </c>
      <c r="F788" s="21">
        <v>100</v>
      </c>
      <c r="G788" s="8">
        <v>731.5</v>
      </c>
      <c r="H788" s="8">
        <v>778.4</v>
      </c>
      <c r="I788" s="8">
        <v>827.3</v>
      </c>
    </row>
    <row r="789" spans="1:9" ht="31.5" x14ac:dyDescent="0.25">
      <c r="A789" s="102" t="s">
        <v>25</v>
      </c>
      <c r="B789" s="24"/>
      <c r="C789" s="21" t="s">
        <v>17</v>
      </c>
      <c r="D789" s="21" t="s">
        <v>29</v>
      </c>
      <c r="E789" s="21" t="s">
        <v>431</v>
      </c>
      <c r="F789" s="21">
        <v>200</v>
      </c>
      <c r="G789" s="8">
        <v>441.6</v>
      </c>
      <c r="H789" s="8">
        <v>441.6</v>
      </c>
      <c r="I789" s="8">
        <v>441.6</v>
      </c>
    </row>
    <row r="790" spans="1:9" ht="31.5" x14ac:dyDescent="0.25">
      <c r="A790" s="102" t="s">
        <v>432</v>
      </c>
      <c r="B790" s="24"/>
      <c r="C790" s="21" t="s">
        <v>17</v>
      </c>
      <c r="D790" s="21" t="s">
        <v>29</v>
      </c>
      <c r="E790" s="21" t="s">
        <v>433</v>
      </c>
      <c r="F790" s="21"/>
      <c r="G790" s="8">
        <f>G791</f>
        <v>28.1</v>
      </c>
      <c r="H790" s="8">
        <f t="shared" ref="H790:I790" si="400">H791</f>
        <v>28.1</v>
      </c>
      <c r="I790" s="8">
        <f t="shared" si="400"/>
        <v>28.1</v>
      </c>
    </row>
    <row r="791" spans="1:9" ht="47.25" x14ac:dyDescent="0.25">
      <c r="A791" s="102" t="s">
        <v>24</v>
      </c>
      <c r="B791" s="24"/>
      <c r="C791" s="21" t="s">
        <v>17</v>
      </c>
      <c r="D791" s="21" t="s">
        <v>29</v>
      </c>
      <c r="E791" s="21" t="s">
        <v>433</v>
      </c>
      <c r="F791" s="21">
        <v>100</v>
      </c>
      <c r="G791" s="8">
        <v>28.1</v>
      </c>
      <c r="H791" s="8">
        <v>28.1</v>
      </c>
      <c r="I791" s="8">
        <v>28.1</v>
      </c>
    </row>
    <row r="792" spans="1:9" ht="31.5" x14ac:dyDescent="0.25">
      <c r="A792" s="127" t="s">
        <v>437</v>
      </c>
      <c r="B792" s="64" t="s">
        <v>438</v>
      </c>
      <c r="C792" s="130"/>
      <c r="D792" s="130"/>
      <c r="E792" s="130"/>
      <c r="F792" s="130"/>
      <c r="G792" s="65">
        <f>G793+G814+G821+G828</f>
        <v>695357.8</v>
      </c>
      <c r="H792" s="65">
        <f t="shared" ref="H792:I792" si="401">H793+H814+H821+H828</f>
        <v>460062.8</v>
      </c>
      <c r="I792" s="65">
        <f t="shared" si="401"/>
        <v>536388.69999999995</v>
      </c>
    </row>
    <row r="793" spans="1:9" x14ac:dyDescent="0.25">
      <c r="A793" s="102" t="s">
        <v>98</v>
      </c>
      <c r="B793" s="89"/>
      <c r="C793" s="4" t="s">
        <v>66</v>
      </c>
      <c r="D793" s="106"/>
      <c r="E793" s="106"/>
      <c r="F793" s="106"/>
      <c r="G793" s="6">
        <f>G794+G804</f>
        <v>274792.5</v>
      </c>
      <c r="H793" s="6">
        <f t="shared" ref="H793:I793" si="402">H794+H804</f>
        <v>0</v>
      </c>
      <c r="I793" s="6">
        <f t="shared" si="402"/>
        <v>0</v>
      </c>
    </row>
    <row r="794" spans="1:9" x14ac:dyDescent="0.25">
      <c r="A794" s="102" t="s">
        <v>73</v>
      </c>
      <c r="B794" s="89"/>
      <c r="C794" s="4" t="s">
        <v>66</v>
      </c>
      <c r="D794" s="4" t="s">
        <v>27</v>
      </c>
      <c r="E794" s="106"/>
      <c r="F794" s="106"/>
      <c r="G794" s="6">
        <f>G795</f>
        <v>271935.90000000002</v>
      </c>
      <c r="H794" s="6">
        <f t="shared" ref="H794:I794" si="403">H795</f>
        <v>0</v>
      </c>
      <c r="I794" s="6">
        <f t="shared" si="403"/>
        <v>0</v>
      </c>
    </row>
    <row r="795" spans="1:9" s="98" customFormat="1" ht="31.5" x14ac:dyDescent="0.25">
      <c r="A795" s="90" t="s">
        <v>630</v>
      </c>
      <c r="B795" s="133"/>
      <c r="C795" s="99" t="s">
        <v>66</v>
      </c>
      <c r="D795" s="99" t="s">
        <v>27</v>
      </c>
      <c r="E795" s="96" t="s">
        <v>282</v>
      </c>
      <c r="F795" s="134"/>
      <c r="G795" s="100">
        <f>G796+G800</f>
        <v>271935.90000000002</v>
      </c>
      <c r="H795" s="100">
        <f t="shared" ref="H795:I795" si="404">H796+H800</f>
        <v>0</v>
      </c>
      <c r="I795" s="100">
        <f t="shared" si="404"/>
        <v>0</v>
      </c>
    </row>
    <row r="796" spans="1:9" x14ac:dyDescent="0.25">
      <c r="A796" s="102" t="s">
        <v>217</v>
      </c>
      <c r="B796" s="89"/>
      <c r="C796" s="4" t="s">
        <v>66</v>
      </c>
      <c r="D796" s="4" t="s">
        <v>27</v>
      </c>
      <c r="E796" s="21" t="s">
        <v>631</v>
      </c>
      <c r="F796" s="106"/>
      <c r="G796" s="6">
        <f>G797</f>
        <v>224847.6</v>
      </c>
      <c r="H796" s="6">
        <f t="shared" ref="H796:I798" si="405">H797</f>
        <v>0</v>
      </c>
      <c r="I796" s="6">
        <f t="shared" si="405"/>
        <v>0</v>
      </c>
    </row>
    <row r="797" spans="1:9" ht="24" customHeight="1" x14ac:dyDescent="0.25">
      <c r="A797" s="102" t="s">
        <v>632</v>
      </c>
      <c r="B797" s="89"/>
      <c r="C797" s="4" t="s">
        <v>66</v>
      </c>
      <c r="D797" s="4" t="s">
        <v>27</v>
      </c>
      <c r="E797" s="21" t="s">
        <v>633</v>
      </c>
      <c r="F797" s="19"/>
      <c r="G797" s="6">
        <f>G798</f>
        <v>224847.6</v>
      </c>
      <c r="H797" s="6">
        <f t="shared" si="405"/>
        <v>0</v>
      </c>
      <c r="I797" s="6">
        <f t="shared" si="405"/>
        <v>0</v>
      </c>
    </row>
    <row r="798" spans="1:9" ht="31.5" x14ac:dyDescent="0.25">
      <c r="A798" s="102" t="s">
        <v>634</v>
      </c>
      <c r="B798" s="89"/>
      <c r="C798" s="4" t="s">
        <v>66</v>
      </c>
      <c r="D798" s="4" t="s">
        <v>27</v>
      </c>
      <c r="E798" s="21" t="s">
        <v>635</v>
      </c>
      <c r="F798" s="19"/>
      <c r="G798" s="6">
        <f>G799</f>
        <v>224847.6</v>
      </c>
      <c r="H798" s="6">
        <f t="shared" si="405"/>
        <v>0</v>
      </c>
      <c r="I798" s="6">
        <f t="shared" si="405"/>
        <v>0</v>
      </c>
    </row>
    <row r="799" spans="1:9" ht="31.5" x14ac:dyDescent="0.25">
      <c r="A799" s="102" t="s">
        <v>96</v>
      </c>
      <c r="B799" s="89"/>
      <c r="C799" s="4" t="s">
        <v>66</v>
      </c>
      <c r="D799" s="4" t="s">
        <v>27</v>
      </c>
      <c r="E799" s="21" t="s">
        <v>635</v>
      </c>
      <c r="F799" s="19">
        <v>600</v>
      </c>
      <c r="G799" s="6">
        <v>224847.6</v>
      </c>
      <c r="H799" s="6"/>
      <c r="I799" s="6"/>
    </row>
    <row r="800" spans="1:9" x14ac:dyDescent="0.25">
      <c r="A800" s="102" t="s">
        <v>333</v>
      </c>
      <c r="B800" s="89"/>
      <c r="C800" s="4" t="s">
        <v>66</v>
      </c>
      <c r="D800" s="4" t="s">
        <v>27</v>
      </c>
      <c r="E800" s="21" t="s">
        <v>607</v>
      </c>
      <c r="F800" s="106"/>
      <c r="G800" s="6">
        <f>G801</f>
        <v>47088.3</v>
      </c>
      <c r="H800" s="6">
        <f t="shared" ref="H800:I802" si="406">H801</f>
        <v>0</v>
      </c>
      <c r="I800" s="6">
        <f t="shared" si="406"/>
        <v>0</v>
      </c>
    </row>
    <row r="801" spans="1:9" x14ac:dyDescent="0.25">
      <c r="A801" s="107" t="s">
        <v>751</v>
      </c>
      <c r="B801" s="89"/>
      <c r="C801" s="4" t="s">
        <v>66</v>
      </c>
      <c r="D801" s="4" t="s">
        <v>27</v>
      </c>
      <c r="E801" s="21" t="s">
        <v>609</v>
      </c>
      <c r="F801" s="19"/>
      <c r="G801" s="6">
        <f>G802</f>
        <v>47088.3</v>
      </c>
      <c r="H801" s="6">
        <f t="shared" si="406"/>
        <v>0</v>
      </c>
      <c r="I801" s="6">
        <f t="shared" si="406"/>
        <v>0</v>
      </c>
    </row>
    <row r="802" spans="1:9" x14ac:dyDescent="0.25">
      <c r="A802" s="102" t="s">
        <v>610</v>
      </c>
      <c r="B802" s="89"/>
      <c r="C802" s="4" t="s">
        <v>66</v>
      </c>
      <c r="D802" s="4" t="s">
        <v>27</v>
      </c>
      <c r="E802" s="21" t="s">
        <v>611</v>
      </c>
      <c r="F802" s="19"/>
      <c r="G802" s="6">
        <f>G803</f>
        <v>47088.3</v>
      </c>
      <c r="H802" s="6">
        <f t="shared" si="406"/>
        <v>0</v>
      </c>
      <c r="I802" s="6">
        <f t="shared" si="406"/>
        <v>0</v>
      </c>
    </row>
    <row r="803" spans="1:9" ht="31.5" x14ac:dyDescent="0.25">
      <c r="A803" s="102" t="s">
        <v>96</v>
      </c>
      <c r="B803" s="89"/>
      <c r="C803" s="4" t="s">
        <v>66</v>
      </c>
      <c r="D803" s="4" t="s">
        <v>27</v>
      </c>
      <c r="E803" s="21" t="s">
        <v>611</v>
      </c>
      <c r="F803" s="19">
        <v>600</v>
      </c>
      <c r="G803" s="6">
        <v>47088.3</v>
      </c>
      <c r="H803" s="6"/>
      <c r="I803" s="6"/>
    </row>
    <row r="804" spans="1:9" x14ac:dyDescent="0.25">
      <c r="A804" s="102" t="s">
        <v>74</v>
      </c>
      <c r="B804" s="89"/>
      <c r="C804" s="4" t="s">
        <v>66</v>
      </c>
      <c r="D804" s="4" t="s">
        <v>66</v>
      </c>
      <c r="E804" s="21"/>
      <c r="F804" s="19"/>
      <c r="G804" s="6">
        <f>G805</f>
        <v>2856.6</v>
      </c>
      <c r="H804" s="6">
        <f t="shared" ref="H804:I804" si="407">H805</f>
        <v>0</v>
      </c>
      <c r="I804" s="6">
        <f t="shared" si="407"/>
        <v>0</v>
      </c>
    </row>
    <row r="805" spans="1:9" s="98" customFormat="1" ht="31.5" x14ac:dyDescent="0.25">
      <c r="A805" s="90" t="s">
        <v>630</v>
      </c>
      <c r="B805" s="133"/>
      <c r="C805" s="99" t="s">
        <v>66</v>
      </c>
      <c r="D805" s="99" t="s">
        <v>66</v>
      </c>
      <c r="E805" s="96" t="s">
        <v>282</v>
      </c>
      <c r="F805" s="112"/>
      <c r="G805" s="100">
        <f>G806+G810</f>
        <v>2856.6</v>
      </c>
      <c r="H805" s="100">
        <f t="shared" ref="H805:I805" si="408">H806+H810</f>
        <v>0</v>
      </c>
      <c r="I805" s="100">
        <f t="shared" si="408"/>
        <v>0</v>
      </c>
    </row>
    <row r="806" spans="1:9" hidden="1" x14ac:dyDescent="0.25">
      <c r="A806" s="102" t="s">
        <v>177</v>
      </c>
      <c r="B806" s="89"/>
      <c r="C806" s="4" t="s">
        <v>66</v>
      </c>
      <c r="D806" s="4" t="s">
        <v>66</v>
      </c>
      <c r="E806" s="21" t="s">
        <v>602</v>
      </c>
      <c r="F806" s="19"/>
      <c r="G806" s="6">
        <f>G807</f>
        <v>0</v>
      </c>
      <c r="H806" s="6">
        <f t="shared" ref="H806:I808" si="409">H807</f>
        <v>0</v>
      </c>
      <c r="I806" s="6">
        <f t="shared" si="409"/>
        <v>0</v>
      </c>
    </row>
    <row r="807" spans="1:9" hidden="1" x14ac:dyDescent="0.25">
      <c r="A807" s="102" t="s">
        <v>603</v>
      </c>
      <c r="B807" s="89"/>
      <c r="C807" s="4" t="s">
        <v>66</v>
      </c>
      <c r="D807" s="4" t="s">
        <v>66</v>
      </c>
      <c r="E807" s="21" t="s">
        <v>604</v>
      </c>
      <c r="F807" s="106"/>
      <c r="G807" s="6">
        <f>G808</f>
        <v>0</v>
      </c>
      <c r="H807" s="6">
        <f t="shared" si="409"/>
        <v>0</v>
      </c>
      <c r="I807" s="6">
        <f t="shared" si="409"/>
        <v>0</v>
      </c>
    </row>
    <row r="808" spans="1:9" hidden="1" x14ac:dyDescent="0.25">
      <c r="A808" s="102" t="s">
        <v>605</v>
      </c>
      <c r="B808" s="89"/>
      <c r="C808" s="4" t="s">
        <v>66</v>
      </c>
      <c r="D808" s="4" t="s">
        <v>66</v>
      </c>
      <c r="E808" s="21" t="s">
        <v>606</v>
      </c>
      <c r="F808" s="19"/>
      <c r="G808" s="6">
        <f>G809</f>
        <v>0</v>
      </c>
      <c r="H808" s="6">
        <f t="shared" si="409"/>
        <v>0</v>
      </c>
      <c r="I808" s="6">
        <f t="shared" si="409"/>
        <v>0</v>
      </c>
    </row>
    <row r="809" spans="1:9" ht="31.5" hidden="1" x14ac:dyDescent="0.25">
      <c r="A809" s="102" t="s">
        <v>96</v>
      </c>
      <c r="B809" s="89"/>
      <c r="C809" s="4" t="s">
        <v>66</v>
      </c>
      <c r="D809" s="4" t="s">
        <v>66</v>
      </c>
      <c r="E809" s="21" t="s">
        <v>606</v>
      </c>
      <c r="F809" s="19">
        <v>600</v>
      </c>
      <c r="G809" s="6"/>
      <c r="H809" s="6"/>
      <c r="I809" s="6"/>
    </row>
    <row r="810" spans="1:9" x14ac:dyDescent="0.25">
      <c r="A810" s="102" t="s">
        <v>333</v>
      </c>
      <c r="B810" s="89"/>
      <c r="C810" s="4" t="s">
        <v>66</v>
      </c>
      <c r="D810" s="4" t="s">
        <v>66</v>
      </c>
      <c r="E810" s="21" t="s">
        <v>607</v>
      </c>
      <c r="F810" s="106"/>
      <c r="G810" s="6">
        <f>G811</f>
        <v>2856.6</v>
      </c>
      <c r="H810" s="6">
        <f t="shared" ref="H810:I812" si="410">H811</f>
        <v>0</v>
      </c>
      <c r="I810" s="6">
        <f t="shared" si="410"/>
        <v>0</v>
      </c>
    </row>
    <row r="811" spans="1:9" x14ac:dyDescent="0.25">
      <c r="A811" s="107" t="s">
        <v>751</v>
      </c>
      <c r="B811" s="89"/>
      <c r="C811" s="4" t="s">
        <v>66</v>
      </c>
      <c r="D811" s="4" t="s">
        <v>66</v>
      </c>
      <c r="E811" s="21" t="s">
        <v>609</v>
      </c>
      <c r="F811" s="19"/>
      <c r="G811" s="6">
        <f>G812</f>
        <v>2856.6</v>
      </c>
      <c r="H811" s="6">
        <f t="shared" si="410"/>
        <v>0</v>
      </c>
      <c r="I811" s="6">
        <f t="shared" si="410"/>
        <v>0</v>
      </c>
    </row>
    <row r="812" spans="1:9" x14ac:dyDescent="0.25">
      <c r="A812" s="102" t="s">
        <v>636</v>
      </c>
      <c r="B812" s="89"/>
      <c r="C812" s="4" t="s">
        <v>66</v>
      </c>
      <c r="D812" s="4" t="s">
        <v>66</v>
      </c>
      <c r="E812" s="21" t="s">
        <v>611</v>
      </c>
      <c r="F812" s="19"/>
      <c r="G812" s="6">
        <f>G813</f>
        <v>2856.6</v>
      </c>
      <c r="H812" s="6">
        <f t="shared" si="410"/>
        <v>0</v>
      </c>
      <c r="I812" s="6">
        <f t="shared" si="410"/>
        <v>0</v>
      </c>
    </row>
    <row r="813" spans="1:9" ht="31.5" x14ac:dyDescent="0.25">
      <c r="A813" s="102" t="s">
        <v>96</v>
      </c>
      <c r="B813" s="89"/>
      <c r="C813" s="4" t="s">
        <v>66</v>
      </c>
      <c r="D813" s="4" t="s">
        <v>66</v>
      </c>
      <c r="E813" s="21" t="s">
        <v>611</v>
      </c>
      <c r="F813" s="19">
        <v>600</v>
      </c>
      <c r="G813" s="6">
        <v>2856.6</v>
      </c>
      <c r="H813" s="6"/>
      <c r="I813" s="6"/>
    </row>
    <row r="814" spans="1:9" hidden="1" x14ac:dyDescent="0.25">
      <c r="A814" s="102" t="s">
        <v>51</v>
      </c>
      <c r="B814" s="4"/>
      <c r="C814" s="4" t="s">
        <v>52</v>
      </c>
      <c r="D814" s="4"/>
      <c r="E814" s="4"/>
      <c r="F814" s="4"/>
      <c r="G814" s="6">
        <f t="shared" ref="G814:I819" si="411">G815</f>
        <v>0</v>
      </c>
      <c r="H814" s="6">
        <f t="shared" si="411"/>
        <v>0</v>
      </c>
      <c r="I814" s="6">
        <f t="shared" si="411"/>
        <v>0</v>
      </c>
    </row>
    <row r="815" spans="1:9" hidden="1" x14ac:dyDescent="0.25">
      <c r="A815" s="102" t="s">
        <v>479</v>
      </c>
      <c r="B815" s="4"/>
      <c r="C815" s="4" t="s">
        <v>52</v>
      </c>
      <c r="D815" s="4" t="s">
        <v>52</v>
      </c>
      <c r="E815" s="21"/>
      <c r="F815" s="21"/>
      <c r="G815" s="6">
        <f t="shared" si="411"/>
        <v>0</v>
      </c>
      <c r="H815" s="6">
        <f t="shared" si="411"/>
        <v>0</v>
      </c>
      <c r="I815" s="6">
        <f t="shared" si="411"/>
        <v>0</v>
      </c>
    </row>
    <row r="816" spans="1:9" ht="31.5" hidden="1" x14ac:dyDescent="0.25">
      <c r="A816" s="102" t="s">
        <v>440</v>
      </c>
      <c r="B816" s="103"/>
      <c r="C816" s="103" t="s">
        <v>52</v>
      </c>
      <c r="D816" s="103" t="s">
        <v>52</v>
      </c>
      <c r="E816" s="21" t="s">
        <v>295</v>
      </c>
      <c r="F816" s="21"/>
      <c r="G816" s="6">
        <f t="shared" si="411"/>
        <v>0</v>
      </c>
      <c r="H816" s="6">
        <f t="shared" si="411"/>
        <v>0</v>
      </c>
      <c r="I816" s="6">
        <f t="shared" si="411"/>
        <v>0</v>
      </c>
    </row>
    <row r="817" spans="1:9" hidden="1" x14ac:dyDescent="0.25">
      <c r="A817" s="102" t="s">
        <v>178</v>
      </c>
      <c r="B817" s="4"/>
      <c r="C817" s="4" t="s">
        <v>52</v>
      </c>
      <c r="D817" s="4" t="s">
        <v>52</v>
      </c>
      <c r="E817" s="4" t="s">
        <v>441</v>
      </c>
      <c r="F817" s="4"/>
      <c r="G817" s="6">
        <f t="shared" si="411"/>
        <v>0</v>
      </c>
      <c r="H817" s="6">
        <f t="shared" si="411"/>
        <v>0</v>
      </c>
      <c r="I817" s="6">
        <f t="shared" si="411"/>
        <v>0</v>
      </c>
    </row>
    <row r="818" spans="1:9" ht="31.5" hidden="1" x14ac:dyDescent="0.25">
      <c r="A818" s="102" t="s">
        <v>485</v>
      </c>
      <c r="B818" s="4"/>
      <c r="C818" s="4" t="s">
        <v>52</v>
      </c>
      <c r="D818" s="4" t="s">
        <v>52</v>
      </c>
      <c r="E818" s="4" t="s">
        <v>486</v>
      </c>
      <c r="F818" s="4"/>
      <c r="G818" s="6">
        <f t="shared" si="411"/>
        <v>0</v>
      </c>
      <c r="H818" s="6">
        <f t="shared" si="411"/>
        <v>0</v>
      </c>
      <c r="I818" s="6">
        <f t="shared" si="411"/>
        <v>0</v>
      </c>
    </row>
    <row r="819" spans="1:9" ht="31.5" hidden="1" x14ac:dyDescent="0.25">
      <c r="A819" s="102" t="s">
        <v>487</v>
      </c>
      <c r="B819" s="21"/>
      <c r="C819" s="4" t="s">
        <v>52</v>
      </c>
      <c r="D819" s="4" t="s">
        <v>52</v>
      </c>
      <c r="E819" s="4" t="s">
        <v>488</v>
      </c>
      <c r="F819" s="4"/>
      <c r="G819" s="6">
        <f t="shared" si="411"/>
        <v>0</v>
      </c>
      <c r="H819" s="6">
        <f t="shared" si="411"/>
        <v>0</v>
      </c>
      <c r="I819" s="6">
        <f t="shared" si="411"/>
        <v>0</v>
      </c>
    </row>
    <row r="820" spans="1:9" ht="31.5" hidden="1" x14ac:dyDescent="0.25">
      <c r="A820" s="102" t="s">
        <v>96</v>
      </c>
      <c r="B820" s="4"/>
      <c r="C820" s="4" t="s">
        <v>52</v>
      </c>
      <c r="D820" s="4" t="s">
        <v>52</v>
      </c>
      <c r="E820" s="4" t="s">
        <v>488</v>
      </c>
      <c r="F820" s="19">
        <v>600</v>
      </c>
      <c r="G820" s="6"/>
      <c r="H820" s="8"/>
      <c r="I820" s="8"/>
    </row>
    <row r="821" spans="1:9" x14ac:dyDescent="0.25">
      <c r="A821" s="102" t="s">
        <v>16</v>
      </c>
      <c r="B821" s="103"/>
      <c r="C821" s="103" t="s">
        <v>17</v>
      </c>
      <c r="D821" s="103"/>
      <c r="E821" s="21"/>
      <c r="F821" s="21"/>
      <c r="G821" s="8">
        <f t="shared" ref="G821:I826" si="412">G822</f>
        <v>310.8</v>
      </c>
      <c r="H821" s="8">
        <f t="shared" si="412"/>
        <v>360</v>
      </c>
      <c r="I821" s="8">
        <f t="shared" si="412"/>
        <v>360</v>
      </c>
    </row>
    <row r="822" spans="1:9" x14ac:dyDescent="0.25">
      <c r="A822" s="102" t="s">
        <v>26</v>
      </c>
      <c r="B822" s="103"/>
      <c r="C822" s="103" t="s">
        <v>17</v>
      </c>
      <c r="D822" s="103" t="s">
        <v>27</v>
      </c>
      <c r="E822" s="21"/>
      <c r="F822" s="21"/>
      <c r="G822" s="8">
        <f t="shared" si="412"/>
        <v>310.8</v>
      </c>
      <c r="H822" s="8">
        <f t="shared" si="412"/>
        <v>360</v>
      </c>
      <c r="I822" s="8">
        <f t="shared" si="412"/>
        <v>360</v>
      </c>
    </row>
    <row r="823" spans="1:9" s="98" customFormat="1" ht="31.5" x14ac:dyDescent="0.25">
      <c r="A823" s="135" t="s">
        <v>226</v>
      </c>
      <c r="B823" s="95"/>
      <c r="C823" s="95" t="s">
        <v>17</v>
      </c>
      <c r="D823" s="95" t="s">
        <v>27</v>
      </c>
      <c r="E823" s="96" t="s">
        <v>225</v>
      </c>
      <c r="F823" s="96"/>
      <c r="G823" s="97">
        <f t="shared" si="412"/>
        <v>310.8</v>
      </c>
      <c r="H823" s="97">
        <f t="shared" si="412"/>
        <v>360</v>
      </c>
      <c r="I823" s="97">
        <f t="shared" si="412"/>
        <v>360</v>
      </c>
    </row>
    <row r="824" spans="1:9" x14ac:dyDescent="0.25">
      <c r="A824" s="102" t="s">
        <v>174</v>
      </c>
      <c r="B824" s="103"/>
      <c r="C824" s="103" t="s">
        <v>17</v>
      </c>
      <c r="D824" s="103" t="s">
        <v>27</v>
      </c>
      <c r="E824" s="21" t="s">
        <v>227</v>
      </c>
      <c r="F824" s="21"/>
      <c r="G824" s="8">
        <f t="shared" si="412"/>
        <v>310.8</v>
      </c>
      <c r="H824" s="8">
        <f t="shared" si="412"/>
        <v>360</v>
      </c>
      <c r="I824" s="8">
        <f t="shared" si="412"/>
        <v>360</v>
      </c>
    </row>
    <row r="825" spans="1:9" ht="31.5" x14ac:dyDescent="0.25">
      <c r="A825" s="102" t="s">
        <v>251</v>
      </c>
      <c r="B825" s="103"/>
      <c r="C825" s="103" t="s">
        <v>17</v>
      </c>
      <c r="D825" s="103" t="s">
        <v>27</v>
      </c>
      <c r="E825" s="21" t="s">
        <v>252</v>
      </c>
      <c r="F825" s="21"/>
      <c r="G825" s="8">
        <f t="shared" si="412"/>
        <v>310.8</v>
      </c>
      <c r="H825" s="8">
        <f t="shared" si="412"/>
        <v>360</v>
      </c>
      <c r="I825" s="8">
        <f t="shared" si="412"/>
        <v>360</v>
      </c>
    </row>
    <row r="826" spans="1:9" x14ac:dyDescent="0.25">
      <c r="A826" s="102" t="s">
        <v>21</v>
      </c>
      <c r="B826" s="103"/>
      <c r="C826" s="103" t="s">
        <v>17</v>
      </c>
      <c r="D826" s="103" t="s">
        <v>27</v>
      </c>
      <c r="E826" s="21" t="s">
        <v>289</v>
      </c>
      <c r="F826" s="21"/>
      <c r="G826" s="8">
        <f t="shared" si="412"/>
        <v>310.8</v>
      </c>
      <c r="H826" s="8">
        <f t="shared" si="412"/>
        <v>360</v>
      </c>
      <c r="I826" s="8">
        <f t="shared" si="412"/>
        <v>360</v>
      </c>
    </row>
    <row r="827" spans="1:9" ht="31.5" x14ac:dyDescent="0.25">
      <c r="A827" s="102" t="s">
        <v>96</v>
      </c>
      <c r="B827" s="103"/>
      <c r="C827" s="103" t="s">
        <v>17</v>
      </c>
      <c r="D827" s="103" t="s">
        <v>27</v>
      </c>
      <c r="E827" s="21" t="s">
        <v>289</v>
      </c>
      <c r="F827" s="21" t="s">
        <v>54</v>
      </c>
      <c r="G827" s="6">
        <v>310.8</v>
      </c>
      <c r="H827" s="8">
        <v>360</v>
      </c>
      <c r="I827" s="8">
        <v>360</v>
      </c>
    </row>
    <row r="828" spans="1:9" x14ac:dyDescent="0.25">
      <c r="A828" s="102" t="s">
        <v>104</v>
      </c>
      <c r="B828" s="4"/>
      <c r="C828" s="4" t="s">
        <v>67</v>
      </c>
      <c r="D828" s="4"/>
      <c r="E828" s="4"/>
      <c r="F828" s="4"/>
      <c r="G828" s="6">
        <f>G829+G853+G888+G900</f>
        <v>420254.5</v>
      </c>
      <c r="H828" s="6">
        <f>H829+H853+H888+H900</f>
        <v>459702.8</v>
      </c>
      <c r="I828" s="6">
        <f>I829+I853+I888+I900</f>
        <v>536028.69999999995</v>
      </c>
    </row>
    <row r="829" spans="1:9" x14ac:dyDescent="0.25">
      <c r="A829" s="102" t="s">
        <v>637</v>
      </c>
      <c r="B829" s="4"/>
      <c r="C829" s="4" t="s">
        <v>67</v>
      </c>
      <c r="D829" s="4" t="s">
        <v>20</v>
      </c>
      <c r="E829" s="4"/>
      <c r="F829" s="4"/>
      <c r="G829" s="6">
        <f>G830+G848</f>
        <v>377412.8</v>
      </c>
      <c r="H829" s="6">
        <f t="shared" ref="H829:I829" si="413">H830+H848</f>
        <v>364147.1</v>
      </c>
      <c r="I829" s="6">
        <f t="shared" si="413"/>
        <v>364070.9</v>
      </c>
    </row>
    <row r="830" spans="1:9" s="98" customFormat="1" ht="31.5" x14ac:dyDescent="0.25">
      <c r="A830" s="90" t="s">
        <v>122</v>
      </c>
      <c r="B830" s="99"/>
      <c r="C830" s="99" t="s">
        <v>67</v>
      </c>
      <c r="D830" s="99" t="s">
        <v>20</v>
      </c>
      <c r="E830" s="99" t="s">
        <v>294</v>
      </c>
      <c r="F830" s="99"/>
      <c r="G830" s="100">
        <f>G831</f>
        <v>376522.8</v>
      </c>
      <c r="H830" s="100">
        <f t="shared" ref="H830:I830" si="414">H831</f>
        <v>362077.1</v>
      </c>
      <c r="I830" s="100">
        <f t="shared" si="414"/>
        <v>362000.9</v>
      </c>
    </row>
    <row r="831" spans="1:9" x14ac:dyDescent="0.25">
      <c r="A831" s="102" t="s">
        <v>174</v>
      </c>
      <c r="B831" s="4"/>
      <c r="C831" s="4" t="s">
        <v>67</v>
      </c>
      <c r="D831" s="4" t="s">
        <v>20</v>
      </c>
      <c r="E831" s="19" t="s">
        <v>638</v>
      </c>
      <c r="F831" s="4"/>
      <c r="G831" s="6">
        <f>G832+G838+G844</f>
        <v>376522.8</v>
      </c>
      <c r="H831" s="6">
        <f t="shared" ref="H831:I831" si="415">H832+H838+H844</f>
        <v>362077.1</v>
      </c>
      <c r="I831" s="6">
        <f t="shared" si="415"/>
        <v>362000.9</v>
      </c>
    </row>
    <row r="832" spans="1:9" ht="31.5" x14ac:dyDescent="0.25">
      <c r="A832" s="102" t="s">
        <v>639</v>
      </c>
      <c r="B832" s="4"/>
      <c r="C832" s="4" t="s">
        <v>67</v>
      </c>
      <c r="D832" s="4" t="s">
        <v>20</v>
      </c>
      <c r="E832" s="4" t="s">
        <v>640</v>
      </c>
      <c r="F832" s="4"/>
      <c r="G832" s="6">
        <f>G833</f>
        <v>20042.5</v>
      </c>
      <c r="H832" s="6">
        <f t="shared" ref="H832:I832" si="416">SUM(H833)</f>
        <v>21333</v>
      </c>
      <c r="I832" s="6">
        <f t="shared" si="416"/>
        <v>21333</v>
      </c>
    </row>
    <row r="833" spans="1:9" x14ac:dyDescent="0.25">
      <c r="A833" s="102" t="s">
        <v>21</v>
      </c>
      <c r="B833" s="4"/>
      <c r="C833" s="4" t="s">
        <v>67</v>
      </c>
      <c r="D833" s="4" t="s">
        <v>20</v>
      </c>
      <c r="E833" s="4" t="s">
        <v>641</v>
      </c>
      <c r="F833" s="4"/>
      <c r="G833" s="6">
        <f>G834+G835+G836+G837</f>
        <v>20042.5</v>
      </c>
      <c r="H833" s="6">
        <f t="shared" ref="H833:I833" si="417">SUM(H834+H835+H836+H837)</f>
        <v>21333</v>
      </c>
      <c r="I833" s="6">
        <f t="shared" si="417"/>
        <v>21333</v>
      </c>
    </row>
    <row r="834" spans="1:9" ht="47.25" x14ac:dyDescent="0.25">
      <c r="A834" s="102" t="s">
        <v>24</v>
      </c>
      <c r="B834" s="4"/>
      <c r="C834" s="4" t="s">
        <v>67</v>
      </c>
      <c r="D834" s="4" t="s">
        <v>20</v>
      </c>
      <c r="E834" s="4" t="s">
        <v>641</v>
      </c>
      <c r="F834" s="4" t="s">
        <v>35</v>
      </c>
      <c r="G834" s="6">
        <v>6828.9</v>
      </c>
      <c r="H834" s="6">
        <v>12417</v>
      </c>
      <c r="I834" s="6">
        <v>12417</v>
      </c>
    </row>
    <row r="835" spans="1:9" ht="31.5" x14ac:dyDescent="0.25">
      <c r="A835" s="102" t="s">
        <v>25</v>
      </c>
      <c r="B835" s="4"/>
      <c r="C835" s="4" t="s">
        <v>67</v>
      </c>
      <c r="D835" s="4" t="s">
        <v>20</v>
      </c>
      <c r="E835" s="4" t="s">
        <v>641</v>
      </c>
      <c r="F835" s="4" t="s">
        <v>36</v>
      </c>
      <c r="G835" s="6">
        <v>5881.6</v>
      </c>
      <c r="H835" s="6">
        <v>8626</v>
      </c>
      <c r="I835" s="6">
        <v>8626</v>
      </c>
    </row>
    <row r="836" spans="1:9" x14ac:dyDescent="0.25">
      <c r="A836" s="102" t="s">
        <v>22</v>
      </c>
      <c r="B836" s="4"/>
      <c r="C836" s="4" t="s">
        <v>67</v>
      </c>
      <c r="D836" s="4" t="s">
        <v>20</v>
      </c>
      <c r="E836" s="4" t="s">
        <v>641</v>
      </c>
      <c r="F836" s="4" t="s">
        <v>44</v>
      </c>
      <c r="G836" s="6">
        <v>332</v>
      </c>
      <c r="H836" s="6">
        <v>290</v>
      </c>
      <c r="I836" s="6">
        <v>290</v>
      </c>
    </row>
    <row r="837" spans="1:9" ht="31.5" x14ac:dyDescent="0.25">
      <c r="A837" s="102" t="s">
        <v>96</v>
      </c>
      <c r="B837" s="4"/>
      <c r="C837" s="4" t="s">
        <v>67</v>
      </c>
      <c r="D837" s="4" t="s">
        <v>20</v>
      </c>
      <c r="E837" s="4" t="s">
        <v>641</v>
      </c>
      <c r="F837" s="4" t="s">
        <v>54</v>
      </c>
      <c r="G837" s="6">
        <v>7000</v>
      </c>
      <c r="H837" s="6"/>
      <c r="I837" s="6"/>
    </row>
    <row r="838" spans="1:9" ht="40.5" customHeight="1" x14ac:dyDescent="0.25">
      <c r="A838" s="102" t="s">
        <v>738</v>
      </c>
      <c r="B838" s="4"/>
      <c r="C838" s="4" t="s">
        <v>67</v>
      </c>
      <c r="D838" s="4" t="s">
        <v>20</v>
      </c>
      <c r="E838" s="4" t="s">
        <v>642</v>
      </c>
      <c r="F838" s="4"/>
      <c r="G838" s="6">
        <f>G839</f>
        <v>323316.2</v>
      </c>
      <c r="H838" s="6">
        <f t="shared" ref="H838:I838" si="418">H839</f>
        <v>340744.1</v>
      </c>
      <c r="I838" s="6">
        <f t="shared" si="418"/>
        <v>340667.9</v>
      </c>
    </row>
    <row r="839" spans="1:9" x14ac:dyDescent="0.25">
      <c r="A839" s="102" t="s">
        <v>262</v>
      </c>
      <c r="B839" s="4"/>
      <c r="C839" s="4" t="s">
        <v>67</v>
      </c>
      <c r="D839" s="4" t="s">
        <v>20</v>
      </c>
      <c r="E839" s="4" t="s">
        <v>643</v>
      </c>
      <c r="F839" s="4"/>
      <c r="G839" s="6">
        <f>G842+G841+G840+G843</f>
        <v>323316.2</v>
      </c>
      <c r="H839" s="6">
        <f t="shared" ref="H839:I839" si="419">H842+H841+H840+H843</f>
        <v>340744.1</v>
      </c>
      <c r="I839" s="6">
        <f t="shared" si="419"/>
        <v>340667.9</v>
      </c>
    </row>
    <row r="840" spans="1:9" ht="47.25" x14ac:dyDescent="0.25">
      <c r="A840" s="102" t="s">
        <v>24</v>
      </c>
      <c r="B840" s="4"/>
      <c r="C840" s="4" t="s">
        <v>67</v>
      </c>
      <c r="D840" s="4" t="s">
        <v>20</v>
      </c>
      <c r="E840" s="4" t="s">
        <v>643</v>
      </c>
      <c r="F840" s="4" t="s">
        <v>35</v>
      </c>
      <c r="G840" s="6">
        <v>18193.099999999999</v>
      </c>
      <c r="H840" s="6">
        <v>18193.099999999999</v>
      </c>
      <c r="I840" s="6">
        <v>18193.099999999999</v>
      </c>
    </row>
    <row r="841" spans="1:9" ht="31.5" x14ac:dyDescent="0.25">
      <c r="A841" s="102" t="s">
        <v>25</v>
      </c>
      <c r="B841" s="4"/>
      <c r="C841" s="4" t="s">
        <v>67</v>
      </c>
      <c r="D841" s="4" t="s">
        <v>20</v>
      </c>
      <c r="E841" s="4" t="s">
        <v>643</v>
      </c>
      <c r="F841" s="4" t="s">
        <v>36</v>
      </c>
      <c r="G841" s="6">
        <v>1873.4</v>
      </c>
      <c r="H841" s="6">
        <v>2417.3999999999996</v>
      </c>
      <c r="I841" s="6">
        <v>2417.3999999999996</v>
      </c>
    </row>
    <row r="842" spans="1:9" ht="31.5" x14ac:dyDescent="0.25">
      <c r="A842" s="102" t="s">
        <v>644</v>
      </c>
      <c r="B842" s="4"/>
      <c r="C842" s="4" t="s">
        <v>67</v>
      </c>
      <c r="D842" s="4" t="s">
        <v>20</v>
      </c>
      <c r="E842" s="4" t="s">
        <v>643</v>
      </c>
      <c r="F842" s="4" t="s">
        <v>54</v>
      </c>
      <c r="G842" s="6">
        <v>303184.2</v>
      </c>
      <c r="H842" s="6">
        <v>320068.09999999998</v>
      </c>
      <c r="I842" s="6">
        <v>319991.90000000002</v>
      </c>
    </row>
    <row r="843" spans="1:9" x14ac:dyDescent="0.25">
      <c r="A843" s="102" t="s">
        <v>13</v>
      </c>
      <c r="B843" s="4"/>
      <c r="C843" s="4" t="s">
        <v>67</v>
      </c>
      <c r="D843" s="4" t="s">
        <v>20</v>
      </c>
      <c r="E843" s="4" t="s">
        <v>643</v>
      </c>
      <c r="F843" s="4" t="s">
        <v>41</v>
      </c>
      <c r="G843" s="6">
        <v>65.5</v>
      </c>
      <c r="H843" s="6">
        <v>65.5</v>
      </c>
      <c r="I843" s="6">
        <v>65.5</v>
      </c>
    </row>
    <row r="844" spans="1:9" ht="37.5" customHeight="1" x14ac:dyDescent="0.25">
      <c r="A844" s="102" t="s">
        <v>645</v>
      </c>
      <c r="B844" s="4"/>
      <c r="C844" s="4" t="s">
        <v>67</v>
      </c>
      <c r="D844" s="4" t="s">
        <v>20</v>
      </c>
      <c r="E844" s="4" t="s">
        <v>646</v>
      </c>
      <c r="F844" s="4"/>
      <c r="G844" s="6">
        <f>G845</f>
        <v>33164.1</v>
      </c>
      <c r="H844" s="6">
        <f t="shared" ref="H844:I844" si="420">H845</f>
        <v>0</v>
      </c>
      <c r="I844" s="6">
        <f t="shared" si="420"/>
        <v>0</v>
      </c>
    </row>
    <row r="845" spans="1:9" x14ac:dyDescent="0.25">
      <c r="A845" s="102" t="s">
        <v>21</v>
      </c>
      <c r="B845" s="4"/>
      <c r="C845" s="4" t="s">
        <v>67</v>
      </c>
      <c r="D845" s="4" t="s">
        <v>20</v>
      </c>
      <c r="E845" s="4" t="s">
        <v>727</v>
      </c>
      <c r="F845" s="4"/>
      <c r="G845" s="6">
        <f>G847+G846</f>
        <v>33164.1</v>
      </c>
      <c r="H845" s="6">
        <f t="shared" ref="H845:I845" si="421">H847+H846</f>
        <v>0</v>
      </c>
      <c r="I845" s="6">
        <f t="shared" si="421"/>
        <v>0</v>
      </c>
    </row>
    <row r="846" spans="1:9" ht="31.5" x14ac:dyDescent="0.25">
      <c r="A846" s="102" t="s">
        <v>25</v>
      </c>
      <c r="B846" s="4"/>
      <c r="C846" s="4" t="s">
        <v>67</v>
      </c>
      <c r="D846" s="4" t="s">
        <v>20</v>
      </c>
      <c r="E846" s="4" t="s">
        <v>727</v>
      </c>
      <c r="F846" s="4" t="s">
        <v>36</v>
      </c>
      <c r="G846" s="6">
        <f>200.5</f>
        <v>200.5</v>
      </c>
      <c r="H846" s="6"/>
      <c r="I846" s="6"/>
    </row>
    <row r="847" spans="1:9" ht="31.5" x14ac:dyDescent="0.25">
      <c r="A847" s="102" t="s">
        <v>644</v>
      </c>
      <c r="B847" s="4"/>
      <c r="C847" s="4" t="s">
        <v>67</v>
      </c>
      <c r="D847" s="4" t="s">
        <v>20</v>
      </c>
      <c r="E847" s="4" t="s">
        <v>727</v>
      </c>
      <c r="F847" s="4" t="s">
        <v>54</v>
      </c>
      <c r="G847" s="6">
        <v>32963.599999999999</v>
      </c>
      <c r="H847" s="6"/>
      <c r="I847" s="6"/>
    </row>
    <row r="848" spans="1:9" ht="31.5" x14ac:dyDescent="0.25">
      <c r="A848" s="102" t="s">
        <v>440</v>
      </c>
      <c r="B848" s="4"/>
      <c r="C848" s="4" t="s">
        <v>67</v>
      </c>
      <c r="D848" s="4" t="s">
        <v>20</v>
      </c>
      <c r="E848" s="21" t="s">
        <v>295</v>
      </c>
      <c r="F848" s="4"/>
      <c r="G848" s="6">
        <f>G849</f>
        <v>890</v>
      </c>
      <c r="H848" s="6">
        <f t="shared" ref="H848:I851" si="422">H849</f>
        <v>2070</v>
      </c>
      <c r="I848" s="6">
        <f t="shared" si="422"/>
        <v>2070</v>
      </c>
    </row>
    <row r="849" spans="1:9" x14ac:dyDescent="0.25">
      <c r="A849" s="2" t="s">
        <v>174</v>
      </c>
      <c r="B849" s="4"/>
      <c r="C849" s="4" t="s">
        <v>67</v>
      </c>
      <c r="D849" s="4" t="s">
        <v>20</v>
      </c>
      <c r="E849" s="21" t="s">
        <v>441</v>
      </c>
      <c r="F849" s="4"/>
      <c r="G849" s="6">
        <f>G850</f>
        <v>890</v>
      </c>
      <c r="H849" s="6">
        <f t="shared" si="422"/>
        <v>2070</v>
      </c>
      <c r="I849" s="6">
        <f t="shared" si="422"/>
        <v>2070</v>
      </c>
    </row>
    <row r="850" spans="1:9" ht="31.5" x14ac:dyDescent="0.25">
      <c r="A850" s="120" t="s">
        <v>647</v>
      </c>
      <c r="B850" s="4"/>
      <c r="C850" s="4" t="s">
        <v>67</v>
      </c>
      <c r="D850" s="4" t="s">
        <v>20</v>
      </c>
      <c r="E850" s="21" t="s">
        <v>442</v>
      </c>
      <c r="F850" s="4"/>
      <c r="G850" s="6">
        <f>G851</f>
        <v>890</v>
      </c>
      <c r="H850" s="6">
        <f t="shared" si="422"/>
        <v>2070</v>
      </c>
      <c r="I850" s="6">
        <f t="shared" si="422"/>
        <v>2070</v>
      </c>
    </row>
    <row r="851" spans="1:9" ht="78.75" x14ac:dyDescent="0.25">
      <c r="A851" s="102" t="s">
        <v>477</v>
      </c>
      <c r="B851" s="4"/>
      <c r="C851" s="4" t="s">
        <v>67</v>
      </c>
      <c r="D851" s="4" t="s">
        <v>20</v>
      </c>
      <c r="E851" s="21" t="s">
        <v>478</v>
      </c>
      <c r="F851" s="4"/>
      <c r="G851" s="6">
        <f>G852</f>
        <v>890</v>
      </c>
      <c r="H851" s="6">
        <f t="shared" si="422"/>
        <v>2070</v>
      </c>
      <c r="I851" s="6">
        <f t="shared" si="422"/>
        <v>2070</v>
      </c>
    </row>
    <row r="852" spans="1:9" x14ac:dyDescent="0.25">
      <c r="A852" s="102" t="s">
        <v>13</v>
      </c>
      <c r="B852" s="4"/>
      <c r="C852" s="4" t="s">
        <v>67</v>
      </c>
      <c r="D852" s="4" t="s">
        <v>20</v>
      </c>
      <c r="E852" s="21" t="s">
        <v>478</v>
      </c>
      <c r="F852" s="4" t="s">
        <v>41</v>
      </c>
      <c r="G852" s="6">
        <v>890</v>
      </c>
      <c r="H852" s="8">
        <v>2070</v>
      </c>
      <c r="I852" s="8">
        <v>2070</v>
      </c>
    </row>
    <row r="853" spans="1:9" x14ac:dyDescent="0.25">
      <c r="A853" s="102" t="s">
        <v>83</v>
      </c>
      <c r="B853" s="89"/>
      <c r="C853" s="4" t="s">
        <v>67</v>
      </c>
      <c r="D853" s="4" t="s">
        <v>23</v>
      </c>
      <c r="E853" s="4"/>
      <c r="F853" s="4"/>
      <c r="G853" s="6">
        <f>G859+G854</f>
        <v>14327.7</v>
      </c>
      <c r="H853" s="6">
        <f t="shared" ref="H853:I853" si="423">H859+H854</f>
        <v>72673.3</v>
      </c>
      <c r="I853" s="6">
        <f t="shared" si="423"/>
        <v>148946.69999999998</v>
      </c>
    </row>
    <row r="854" spans="1:9" s="98" customFormat="1" ht="31.5" x14ac:dyDescent="0.25">
      <c r="A854" s="135" t="s">
        <v>226</v>
      </c>
      <c r="B854" s="99"/>
      <c r="C854" s="99" t="s">
        <v>67</v>
      </c>
      <c r="D854" s="99" t="s">
        <v>23</v>
      </c>
      <c r="E854" s="99" t="s">
        <v>225</v>
      </c>
      <c r="F854" s="99"/>
      <c r="G854" s="100">
        <f>G855</f>
        <v>684.5</v>
      </c>
      <c r="H854" s="100">
        <f t="shared" ref="H854:I857" si="424">H855</f>
        <v>639.9</v>
      </c>
      <c r="I854" s="100">
        <f t="shared" si="424"/>
        <v>639.9</v>
      </c>
    </row>
    <row r="855" spans="1:9" x14ac:dyDescent="0.25">
      <c r="A855" s="102" t="s">
        <v>174</v>
      </c>
      <c r="B855" s="4"/>
      <c r="C855" s="4" t="s">
        <v>67</v>
      </c>
      <c r="D855" s="4" t="s">
        <v>23</v>
      </c>
      <c r="E855" s="21" t="s">
        <v>227</v>
      </c>
      <c r="F855" s="4"/>
      <c r="G855" s="6">
        <f>G856</f>
        <v>684.5</v>
      </c>
      <c r="H855" s="6">
        <f t="shared" si="424"/>
        <v>639.9</v>
      </c>
      <c r="I855" s="6">
        <f t="shared" si="424"/>
        <v>639.9</v>
      </c>
    </row>
    <row r="856" spans="1:9" ht="31.5" x14ac:dyDescent="0.25">
      <c r="A856" s="119" t="s">
        <v>367</v>
      </c>
      <c r="B856" s="4"/>
      <c r="C856" s="4" t="s">
        <v>67</v>
      </c>
      <c r="D856" s="4" t="s">
        <v>23</v>
      </c>
      <c r="E856" s="21" t="s">
        <v>368</v>
      </c>
      <c r="F856" s="4"/>
      <c r="G856" s="6">
        <f>G857</f>
        <v>684.5</v>
      </c>
      <c r="H856" s="6">
        <f t="shared" si="424"/>
        <v>639.9</v>
      </c>
      <c r="I856" s="6">
        <f t="shared" si="424"/>
        <v>639.9</v>
      </c>
    </row>
    <row r="857" spans="1:9" ht="31.5" x14ac:dyDescent="0.25">
      <c r="A857" s="102" t="s">
        <v>648</v>
      </c>
      <c r="B857" s="4"/>
      <c r="C857" s="4" t="s">
        <v>67</v>
      </c>
      <c r="D857" s="4" t="s">
        <v>23</v>
      </c>
      <c r="E857" s="21" t="s">
        <v>649</v>
      </c>
      <c r="F857" s="4"/>
      <c r="G857" s="6">
        <f>G858</f>
        <v>684.5</v>
      </c>
      <c r="H857" s="6">
        <f t="shared" si="424"/>
        <v>639.9</v>
      </c>
      <c r="I857" s="6">
        <f t="shared" si="424"/>
        <v>639.9</v>
      </c>
    </row>
    <row r="858" spans="1:9" ht="31.5" x14ac:dyDescent="0.25">
      <c r="A858" s="102" t="s">
        <v>96</v>
      </c>
      <c r="B858" s="4"/>
      <c r="C858" s="4" t="s">
        <v>67</v>
      </c>
      <c r="D858" s="4" t="s">
        <v>23</v>
      </c>
      <c r="E858" s="21" t="s">
        <v>649</v>
      </c>
      <c r="F858" s="4" t="s">
        <v>54</v>
      </c>
      <c r="G858" s="6">
        <v>684.5</v>
      </c>
      <c r="H858" s="6">
        <v>639.9</v>
      </c>
      <c r="I858" s="6">
        <v>639.9</v>
      </c>
    </row>
    <row r="859" spans="1:9" s="98" customFormat="1" ht="31.5" x14ac:dyDescent="0.25">
      <c r="A859" s="90" t="s">
        <v>122</v>
      </c>
      <c r="B859" s="99"/>
      <c r="C859" s="99" t="s">
        <v>67</v>
      </c>
      <c r="D859" s="99" t="s">
        <v>23</v>
      </c>
      <c r="E859" s="99" t="s">
        <v>294</v>
      </c>
      <c r="F859" s="99"/>
      <c r="G859" s="100">
        <f>G860</f>
        <v>13643.2</v>
      </c>
      <c r="H859" s="100">
        <f t="shared" ref="H859:I859" si="425">H860</f>
        <v>72033.400000000009</v>
      </c>
      <c r="I859" s="100">
        <f t="shared" si="425"/>
        <v>148306.79999999999</v>
      </c>
    </row>
    <row r="860" spans="1:9" x14ac:dyDescent="0.25">
      <c r="A860" s="121" t="s">
        <v>217</v>
      </c>
      <c r="B860" s="4"/>
      <c r="C860" s="4" t="s">
        <v>67</v>
      </c>
      <c r="D860" s="4" t="s">
        <v>23</v>
      </c>
      <c r="E860" s="4" t="s">
        <v>650</v>
      </c>
      <c r="F860" s="4"/>
      <c r="G860" s="6">
        <f>G861+G883+G880</f>
        <v>13643.2</v>
      </c>
      <c r="H860" s="6">
        <f t="shared" ref="H860:I860" si="426">H861+H883+H880</f>
        <v>72033.400000000009</v>
      </c>
      <c r="I860" s="6">
        <f t="shared" si="426"/>
        <v>148306.79999999999</v>
      </c>
    </row>
    <row r="861" spans="1:9" ht="31.5" x14ac:dyDescent="0.25">
      <c r="A861" s="122" t="s">
        <v>712</v>
      </c>
      <c r="B861" s="4"/>
      <c r="C861" s="4" t="s">
        <v>67</v>
      </c>
      <c r="D861" s="4" t="s">
        <v>23</v>
      </c>
      <c r="E861" s="4" t="s">
        <v>651</v>
      </c>
      <c r="F861" s="4"/>
      <c r="G861" s="6">
        <f>G862+G864+G867+G869+G871+G873+G875+G878</f>
        <v>13643.2</v>
      </c>
      <c r="H861" s="6">
        <f t="shared" ref="H861:I861" si="427">H862+H864+H867+H869+H871+H873+H875+H878</f>
        <v>13171.8</v>
      </c>
      <c r="I861" s="6">
        <f t="shared" si="427"/>
        <v>13171.8</v>
      </c>
    </row>
    <row r="862" spans="1:9" ht="31.5" x14ac:dyDescent="0.25">
      <c r="A862" s="123" t="s">
        <v>652</v>
      </c>
      <c r="B862" s="4"/>
      <c r="C862" s="4" t="s">
        <v>67</v>
      </c>
      <c r="D862" s="4" t="s">
        <v>23</v>
      </c>
      <c r="E862" s="4" t="s">
        <v>653</v>
      </c>
      <c r="F862" s="4"/>
      <c r="G862" s="6">
        <f>G863</f>
        <v>1502.5</v>
      </c>
      <c r="H862" s="6">
        <f t="shared" ref="H862:I862" si="428">H863</f>
        <v>1451.3</v>
      </c>
      <c r="I862" s="6">
        <f t="shared" si="428"/>
        <v>1451.3</v>
      </c>
    </row>
    <row r="863" spans="1:9" ht="31.5" x14ac:dyDescent="0.25">
      <c r="A863" s="102" t="s">
        <v>644</v>
      </c>
      <c r="B863" s="4"/>
      <c r="C863" s="4" t="s">
        <v>67</v>
      </c>
      <c r="D863" s="4" t="s">
        <v>23</v>
      </c>
      <c r="E863" s="4" t="s">
        <v>653</v>
      </c>
      <c r="F863" s="4" t="s">
        <v>54</v>
      </c>
      <c r="G863" s="6">
        <v>1502.5</v>
      </c>
      <c r="H863" s="6">
        <v>1451.3</v>
      </c>
      <c r="I863" s="6">
        <v>1451.3</v>
      </c>
    </row>
    <row r="864" spans="1:9" ht="31.5" x14ac:dyDescent="0.25">
      <c r="A864" s="123" t="s">
        <v>654</v>
      </c>
      <c r="B864" s="4"/>
      <c r="C864" s="4" t="s">
        <v>67</v>
      </c>
      <c r="D864" s="4" t="s">
        <v>23</v>
      </c>
      <c r="E864" s="4" t="s">
        <v>655</v>
      </c>
      <c r="F864" s="4"/>
      <c r="G864" s="6">
        <f>G865+G866</f>
        <v>4860.8</v>
      </c>
      <c r="H864" s="6">
        <f t="shared" ref="H864:I864" si="429">H866</f>
        <v>4663.1000000000004</v>
      </c>
      <c r="I864" s="6">
        <f t="shared" si="429"/>
        <v>4663.1000000000004</v>
      </c>
    </row>
    <row r="865" spans="1:9" ht="31.5" x14ac:dyDescent="0.25">
      <c r="A865" s="188" t="s">
        <v>25</v>
      </c>
      <c r="B865" s="4"/>
      <c r="C865" s="4" t="s">
        <v>67</v>
      </c>
      <c r="D865" s="4" t="s">
        <v>23</v>
      </c>
      <c r="E865" s="4" t="s">
        <v>655</v>
      </c>
      <c r="F865" s="4" t="s">
        <v>36</v>
      </c>
      <c r="G865" s="6">
        <v>500</v>
      </c>
      <c r="H865" s="6"/>
      <c r="I865" s="6"/>
    </row>
    <row r="866" spans="1:9" ht="31.5" x14ac:dyDescent="0.25">
      <c r="A866" s="102" t="s">
        <v>644</v>
      </c>
      <c r="B866" s="4"/>
      <c r="C866" s="4" t="s">
        <v>67</v>
      </c>
      <c r="D866" s="4" t="s">
        <v>23</v>
      </c>
      <c r="E866" s="4" t="s">
        <v>655</v>
      </c>
      <c r="F866" s="4" t="s">
        <v>54</v>
      </c>
      <c r="G866" s="6">
        <v>4360.8</v>
      </c>
      <c r="H866" s="6">
        <v>4663.1000000000004</v>
      </c>
      <c r="I866" s="6">
        <v>4663.1000000000004</v>
      </c>
    </row>
    <row r="867" spans="1:9" ht="31.5" x14ac:dyDescent="0.25">
      <c r="A867" s="123" t="s">
        <v>656</v>
      </c>
      <c r="B867" s="4"/>
      <c r="C867" s="4" t="s">
        <v>67</v>
      </c>
      <c r="D867" s="4" t="s">
        <v>23</v>
      </c>
      <c r="E867" s="4" t="s">
        <v>657</v>
      </c>
      <c r="F867" s="4"/>
      <c r="G867" s="6">
        <f>G868</f>
        <v>3004.9</v>
      </c>
      <c r="H867" s="6">
        <f t="shared" ref="H867:I867" si="430">H868</f>
        <v>2902.6</v>
      </c>
      <c r="I867" s="6">
        <f t="shared" si="430"/>
        <v>2902.6</v>
      </c>
    </row>
    <row r="868" spans="1:9" ht="31.5" x14ac:dyDescent="0.25">
      <c r="A868" s="102" t="s">
        <v>644</v>
      </c>
      <c r="B868" s="4"/>
      <c r="C868" s="4" t="s">
        <v>67</v>
      </c>
      <c r="D868" s="4" t="s">
        <v>23</v>
      </c>
      <c r="E868" s="4" t="s">
        <v>657</v>
      </c>
      <c r="F868" s="4" t="s">
        <v>54</v>
      </c>
      <c r="G868" s="6">
        <v>3004.9</v>
      </c>
      <c r="H868" s="6">
        <v>2902.6</v>
      </c>
      <c r="I868" s="6">
        <v>2902.6</v>
      </c>
    </row>
    <row r="869" spans="1:9" ht="47.25" x14ac:dyDescent="0.25">
      <c r="A869" s="123" t="s">
        <v>658</v>
      </c>
      <c r="B869" s="4"/>
      <c r="C869" s="4" t="s">
        <v>67</v>
      </c>
      <c r="D869" s="4" t="s">
        <v>23</v>
      </c>
      <c r="E869" s="4" t="s">
        <v>659</v>
      </c>
      <c r="F869" s="4"/>
      <c r="G869" s="6">
        <f>G870</f>
        <v>1502.4</v>
      </c>
      <c r="H869" s="6">
        <f t="shared" ref="H869:I869" si="431">H870</f>
        <v>1451.2</v>
      </c>
      <c r="I869" s="6">
        <f t="shared" si="431"/>
        <v>1451.2</v>
      </c>
    </row>
    <row r="870" spans="1:9" ht="31.5" x14ac:dyDescent="0.25">
      <c r="A870" s="171" t="s">
        <v>25</v>
      </c>
      <c r="B870" s="4"/>
      <c r="C870" s="4" t="s">
        <v>67</v>
      </c>
      <c r="D870" s="4" t="s">
        <v>23</v>
      </c>
      <c r="E870" s="4" t="s">
        <v>659</v>
      </c>
      <c r="F870" s="4" t="s">
        <v>36</v>
      </c>
      <c r="G870" s="6">
        <v>1502.4</v>
      </c>
      <c r="H870" s="6">
        <v>1451.2</v>
      </c>
      <c r="I870" s="6">
        <v>1451.2</v>
      </c>
    </row>
    <row r="871" spans="1:9" ht="31.5" x14ac:dyDescent="0.25">
      <c r="A871" s="123" t="s">
        <v>660</v>
      </c>
      <c r="B871" s="4"/>
      <c r="C871" s="4" t="s">
        <v>67</v>
      </c>
      <c r="D871" s="4" t="s">
        <v>23</v>
      </c>
      <c r="E871" s="4" t="s">
        <v>661</v>
      </c>
      <c r="F871" s="4"/>
      <c r="G871" s="6">
        <f>G872</f>
        <v>1502.5</v>
      </c>
      <c r="H871" s="6">
        <f t="shared" ref="H871:I871" si="432">H872</f>
        <v>1451.3</v>
      </c>
      <c r="I871" s="6">
        <f t="shared" si="432"/>
        <v>1451.3</v>
      </c>
    </row>
    <row r="872" spans="1:9" ht="31.5" x14ac:dyDescent="0.25">
      <c r="A872" s="137" t="s">
        <v>96</v>
      </c>
      <c r="B872" s="4"/>
      <c r="C872" s="4" t="s">
        <v>67</v>
      </c>
      <c r="D872" s="4" t="s">
        <v>23</v>
      </c>
      <c r="E872" s="4" t="s">
        <v>661</v>
      </c>
      <c r="F872" s="4" t="s">
        <v>54</v>
      </c>
      <c r="G872" s="6">
        <v>1502.5</v>
      </c>
      <c r="H872" s="6">
        <v>1451.3</v>
      </c>
      <c r="I872" s="6">
        <v>1451.3</v>
      </c>
    </row>
    <row r="873" spans="1:9" ht="31.5" x14ac:dyDescent="0.25">
      <c r="A873" s="123" t="s">
        <v>713</v>
      </c>
      <c r="B873" s="4"/>
      <c r="C873" s="4" t="s">
        <v>67</v>
      </c>
      <c r="D873" s="4" t="s">
        <v>23</v>
      </c>
      <c r="E873" s="4" t="s">
        <v>662</v>
      </c>
      <c r="F873" s="4"/>
      <c r="G873" s="6">
        <f>G874</f>
        <v>474.7</v>
      </c>
      <c r="H873" s="6">
        <f t="shared" ref="H873:I873" si="433">H874</f>
        <v>456.9</v>
      </c>
      <c r="I873" s="6">
        <f t="shared" si="433"/>
        <v>456.9</v>
      </c>
    </row>
    <row r="874" spans="1:9" ht="31.5" x14ac:dyDescent="0.25">
      <c r="A874" s="137" t="s">
        <v>96</v>
      </c>
      <c r="B874" s="4"/>
      <c r="C874" s="4" t="s">
        <v>67</v>
      </c>
      <c r="D874" s="4" t="s">
        <v>23</v>
      </c>
      <c r="E874" s="4" t="s">
        <v>662</v>
      </c>
      <c r="F874" s="4" t="s">
        <v>54</v>
      </c>
      <c r="G874" s="6">
        <v>474.7</v>
      </c>
      <c r="H874" s="6">
        <v>456.9</v>
      </c>
      <c r="I874" s="6">
        <v>456.9</v>
      </c>
    </row>
    <row r="875" spans="1:9" ht="47.25" x14ac:dyDescent="0.25">
      <c r="A875" s="123" t="s">
        <v>888</v>
      </c>
      <c r="B875" s="4"/>
      <c r="C875" s="4" t="s">
        <v>67</v>
      </c>
      <c r="D875" s="4" t="s">
        <v>23</v>
      </c>
      <c r="E875" s="4" t="s">
        <v>663</v>
      </c>
      <c r="F875" s="4"/>
      <c r="G875" s="6">
        <f>G876+G877</f>
        <v>80.099999999999994</v>
      </c>
      <c r="H875" s="6">
        <f t="shared" ref="H875:I875" si="434">H877</f>
        <v>80.099999999999994</v>
      </c>
      <c r="I875" s="6">
        <f t="shared" si="434"/>
        <v>80.099999999999994</v>
      </c>
    </row>
    <row r="876" spans="1:9" ht="31.5" x14ac:dyDescent="0.25">
      <c r="A876" s="188" t="s">
        <v>25</v>
      </c>
      <c r="B876" s="4"/>
      <c r="C876" s="4" t="s">
        <v>67</v>
      </c>
      <c r="D876" s="4" t="s">
        <v>23</v>
      </c>
      <c r="E876" s="4" t="s">
        <v>663</v>
      </c>
      <c r="F876" s="4" t="s">
        <v>36</v>
      </c>
      <c r="G876" s="6">
        <v>16</v>
      </c>
      <c r="H876" s="6"/>
      <c r="I876" s="6"/>
    </row>
    <row r="877" spans="1:9" ht="31.5" x14ac:dyDescent="0.25">
      <c r="A877" s="102" t="s">
        <v>96</v>
      </c>
      <c r="B877" s="4"/>
      <c r="C877" s="4" t="s">
        <v>67</v>
      </c>
      <c r="D877" s="4" t="s">
        <v>23</v>
      </c>
      <c r="E877" s="4" t="s">
        <v>663</v>
      </c>
      <c r="F877" s="4" t="s">
        <v>54</v>
      </c>
      <c r="G877" s="6">
        <v>64.099999999999994</v>
      </c>
      <c r="H877" s="6">
        <v>80.099999999999994</v>
      </c>
      <c r="I877" s="6">
        <v>80.099999999999994</v>
      </c>
    </row>
    <row r="878" spans="1:9" ht="78.75" x14ac:dyDescent="0.25">
      <c r="A878" s="124" t="s">
        <v>714</v>
      </c>
      <c r="B878" s="4"/>
      <c r="C878" s="4" t="s">
        <v>67</v>
      </c>
      <c r="D878" s="4" t="s">
        <v>23</v>
      </c>
      <c r="E878" s="4" t="s">
        <v>664</v>
      </c>
      <c r="F878" s="4"/>
      <c r="G878" s="6">
        <f>G879</f>
        <v>715.3</v>
      </c>
      <c r="H878" s="6">
        <f t="shared" ref="H878:I878" si="435">H879</f>
        <v>715.3</v>
      </c>
      <c r="I878" s="6">
        <f t="shared" si="435"/>
        <v>715.3</v>
      </c>
    </row>
    <row r="879" spans="1:9" ht="31.5" x14ac:dyDescent="0.25">
      <c r="A879" s="148" t="s">
        <v>25</v>
      </c>
      <c r="B879" s="4"/>
      <c r="C879" s="4" t="s">
        <v>67</v>
      </c>
      <c r="D879" s="4" t="s">
        <v>23</v>
      </c>
      <c r="E879" s="4" t="s">
        <v>664</v>
      </c>
      <c r="F879" s="4" t="s">
        <v>36</v>
      </c>
      <c r="G879" s="6">
        <v>715.3</v>
      </c>
      <c r="H879" s="6">
        <v>715.3</v>
      </c>
      <c r="I879" s="6">
        <v>715.3</v>
      </c>
    </row>
    <row r="880" spans="1:9" x14ac:dyDescent="0.25">
      <c r="A880" s="152" t="s">
        <v>800</v>
      </c>
      <c r="B880" s="4"/>
      <c r="C880" s="4" t="s">
        <v>67</v>
      </c>
      <c r="D880" s="4" t="s">
        <v>23</v>
      </c>
      <c r="E880" s="4" t="s">
        <v>801</v>
      </c>
      <c r="F880" s="4"/>
      <c r="G880" s="6">
        <f>G881</f>
        <v>0</v>
      </c>
      <c r="H880" s="6">
        <f t="shared" ref="H880:I881" si="436">H881</f>
        <v>12012</v>
      </c>
      <c r="I880" s="6">
        <f t="shared" si="436"/>
        <v>0</v>
      </c>
    </row>
    <row r="881" spans="1:9" x14ac:dyDescent="0.25">
      <c r="A881" s="148" t="s">
        <v>802</v>
      </c>
      <c r="B881" s="4"/>
      <c r="C881" s="4" t="s">
        <v>67</v>
      </c>
      <c r="D881" s="4" t="s">
        <v>23</v>
      </c>
      <c r="E881" s="4" t="s">
        <v>803</v>
      </c>
      <c r="F881" s="4"/>
      <c r="G881" s="6">
        <f>G882</f>
        <v>0</v>
      </c>
      <c r="H881" s="6">
        <f t="shared" si="436"/>
        <v>12012</v>
      </c>
      <c r="I881" s="6">
        <f t="shared" si="436"/>
        <v>0</v>
      </c>
    </row>
    <row r="882" spans="1:9" ht="31.5" x14ac:dyDescent="0.25">
      <c r="A882" s="148" t="s">
        <v>96</v>
      </c>
      <c r="B882" s="4"/>
      <c r="C882" s="4" t="s">
        <v>67</v>
      </c>
      <c r="D882" s="4" t="s">
        <v>23</v>
      </c>
      <c r="E882" s="4" t="s">
        <v>803</v>
      </c>
      <c r="F882" s="4" t="s">
        <v>54</v>
      </c>
      <c r="G882" s="6">
        <v>0</v>
      </c>
      <c r="H882" s="6">
        <f>12000+12</f>
        <v>12012</v>
      </c>
      <c r="I882" s="6">
        <v>0</v>
      </c>
    </row>
    <row r="883" spans="1:9" x14ac:dyDescent="0.25">
      <c r="A883" s="122" t="s">
        <v>691</v>
      </c>
      <c r="B883" s="4"/>
      <c r="C883" s="4" t="s">
        <v>67</v>
      </c>
      <c r="D883" s="4" t="s">
        <v>23</v>
      </c>
      <c r="E883" s="4" t="s">
        <v>665</v>
      </c>
      <c r="F883" s="4"/>
      <c r="G883" s="6">
        <f>G884+G886</f>
        <v>0</v>
      </c>
      <c r="H883" s="6">
        <f t="shared" ref="H883:I883" si="437">H884+H886</f>
        <v>46849.600000000006</v>
      </c>
      <c r="I883" s="6">
        <f t="shared" si="437"/>
        <v>135135</v>
      </c>
    </row>
    <row r="884" spans="1:9" ht="31.5" x14ac:dyDescent="0.25">
      <c r="A884" s="122" t="s">
        <v>804</v>
      </c>
      <c r="B884" s="4"/>
      <c r="C884" s="4" t="s">
        <v>67</v>
      </c>
      <c r="D884" s="4" t="s">
        <v>23</v>
      </c>
      <c r="E884" s="4" t="s">
        <v>805</v>
      </c>
      <c r="F884" s="4"/>
      <c r="G884" s="6">
        <f>G885</f>
        <v>0</v>
      </c>
      <c r="H884" s="6">
        <f t="shared" ref="H884:I884" si="438">H885</f>
        <v>0</v>
      </c>
      <c r="I884" s="6">
        <f t="shared" si="438"/>
        <v>135135</v>
      </c>
    </row>
    <row r="885" spans="1:9" ht="31.5" x14ac:dyDescent="0.25">
      <c r="A885" s="148" t="s">
        <v>96</v>
      </c>
      <c r="B885" s="4"/>
      <c r="C885" s="4" t="s">
        <v>67</v>
      </c>
      <c r="D885" s="4" t="s">
        <v>23</v>
      </c>
      <c r="E885" s="4" t="s">
        <v>805</v>
      </c>
      <c r="F885" s="4" t="s">
        <v>54</v>
      </c>
      <c r="G885" s="6">
        <v>0</v>
      </c>
      <c r="H885" s="6">
        <v>0</v>
      </c>
      <c r="I885" s="6">
        <f>135000+135</f>
        <v>135135</v>
      </c>
    </row>
    <row r="886" spans="1:9" ht="63" x14ac:dyDescent="0.25">
      <c r="A886" s="111" t="s">
        <v>955</v>
      </c>
      <c r="B886" s="77"/>
      <c r="C886" s="77" t="s">
        <v>67</v>
      </c>
      <c r="D886" s="77" t="s">
        <v>23</v>
      </c>
      <c r="E886" s="77" t="s">
        <v>666</v>
      </c>
      <c r="F886" s="77"/>
      <c r="G886" s="6">
        <f>G887</f>
        <v>0</v>
      </c>
      <c r="H886" s="6">
        <f t="shared" ref="H886:I886" si="439">H887</f>
        <v>46849.600000000006</v>
      </c>
      <c r="I886" s="6">
        <f t="shared" si="439"/>
        <v>0</v>
      </c>
    </row>
    <row r="887" spans="1:9" ht="31.5" x14ac:dyDescent="0.25">
      <c r="A887" s="76" t="s">
        <v>644</v>
      </c>
      <c r="B887" s="77"/>
      <c r="C887" s="77" t="s">
        <v>67</v>
      </c>
      <c r="D887" s="77" t="s">
        <v>23</v>
      </c>
      <c r="E887" s="77" t="s">
        <v>666</v>
      </c>
      <c r="F887" s="77" t="s">
        <v>54</v>
      </c>
      <c r="G887" s="6">
        <v>0</v>
      </c>
      <c r="H887" s="6">
        <f>46802.8+46.8</f>
        <v>46849.600000000006</v>
      </c>
      <c r="I887" s="6">
        <v>0</v>
      </c>
    </row>
    <row r="888" spans="1:9" x14ac:dyDescent="0.25">
      <c r="A888" s="121" t="s">
        <v>84</v>
      </c>
      <c r="B888" s="4"/>
      <c r="C888" s="4" t="s">
        <v>67</v>
      </c>
      <c r="D888" s="4" t="s">
        <v>27</v>
      </c>
      <c r="E888" s="4"/>
      <c r="F888" s="4"/>
      <c r="G888" s="6">
        <f>G889</f>
        <v>14291.5</v>
      </c>
      <c r="H888" s="6">
        <f t="shared" ref="H888:I889" si="440">H889</f>
        <v>9567</v>
      </c>
      <c r="I888" s="6">
        <f t="shared" si="440"/>
        <v>9695.7000000000007</v>
      </c>
    </row>
    <row r="889" spans="1:9" s="98" customFormat="1" ht="31.5" x14ac:dyDescent="0.25">
      <c r="A889" s="90" t="s">
        <v>122</v>
      </c>
      <c r="B889" s="99"/>
      <c r="C889" s="99" t="s">
        <v>67</v>
      </c>
      <c r="D889" s="99" t="s">
        <v>27</v>
      </c>
      <c r="E889" s="99" t="s">
        <v>294</v>
      </c>
      <c r="F889" s="99"/>
      <c r="G889" s="100">
        <f>G890</f>
        <v>14291.5</v>
      </c>
      <c r="H889" s="100">
        <f t="shared" si="440"/>
        <v>9567</v>
      </c>
      <c r="I889" s="100">
        <f t="shared" si="440"/>
        <v>9695.7000000000007</v>
      </c>
    </row>
    <row r="890" spans="1:9" x14ac:dyDescent="0.25">
      <c r="A890" s="121" t="s">
        <v>217</v>
      </c>
      <c r="B890" s="4"/>
      <c r="C890" s="4" t="s">
        <v>67</v>
      </c>
      <c r="D890" s="4" t="s">
        <v>27</v>
      </c>
      <c r="E890" s="4" t="s">
        <v>650</v>
      </c>
      <c r="F890" s="4"/>
      <c r="G890" s="6">
        <f>G891+G895</f>
        <v>14291.5</v>
      </c>
      <c r="H890" s="6">
        <f t="shared" ref="H890:I890" si="441">H891+H895</f>
        <v>9567</v>
      </c>
      <c r="I890" s="6">
        <f t="shared" si="441"/>
        <v>9695.7000000000007</v>
      </c>
    </row>
    <row r="891" spans="1:9" ht="31.5" x14ac:dyDescent="0.25">
      <c r="A891" s="122" t="s">
        <v>712</v>
      </c>
      <c r="B891" s="4"/>
      <c r="C891" s="4" t="s">
        <v>67</v>
      </c>
      <c r="D891" s="4" t="s">
        <v>27</v>
      </c>
      <c r="E891" s="4" t="s">
        <v>651</v>
      </c>
      <c r="F891" s="4"/>
      <c r="G891" s="6">
        <f>G892</f>
        <v>5326.9</v>
      </c>
      <c r="H891" s="6">
        <f t="shared" ref="H891:I891" si="442">H892</f>
        <v>5096.6000000000004</v>
      </c>
      <c r="I891" s="6">
        <f t="shared" si="442"/>
        <v>5096.6000000000004</v>
      </c>
    </row>
    <row r="892" spans="1:9" ht="63" x14ac:dyDescent="0.25">
      <c r="A892" s="123" t="s">
        <v>668</v>
      </c>
      <c r="B892" s="4"/>
      <c r="C892" s="4" t="s">
        <v>67</v>
      </c>
      <c r="D892" s="4" t="s">
        <v>27</v>
      </c>
      <c r="E892" s="4" t="s">
        <v>669</v>
      </c>
      <c r="F892" s="4"/>
      <c r="G892" s="6">
        <f>G893+G894</f>
        <v>5326.9</v>
      </c>
      <c r="H892" s="6">
        <f>H894</f>
        <v>5096.6000000000004</v>
      </c>
      <c r="I892" s="6">
        <f>I894</f>
        <v>5096.6000000000004</v>
      </c>
    </row>
    <row r="893" spans="1:9" ht="31.5" x14ac:dyDescent="0.25">
      <c r="A893" s="188" t="s">
        <v>25</v>
      </c>
      <c r="B893" s="4"/>
      <c r="C893" s="4" t="s">
        <v>67</v>
      </c>
      <c r="D893" s="4" t="s">
        <v>27</v>
      </c>
      <c r="E893" s="4" t="s">
        <v>669</v>
      </c>
      <c r="F893" s="4" t="s">
        <v>36</v>
      </c>
      <c r="G893" s="6">
        <v>47</v>
      </c>
      <c r="H893" s="6"/>
      <c r="I893" s="6"/>
    </row>
    <row r="894" spans="1:9" ht="31.5" x14ac:dyDescent="0.25">
      <c r="A894" s="148" t="s">
        <v>96</v>
      </c>
      <c r="B894" s="4"/>
      <c r="C894" s="4" t="s">
        <v>67</v>
      </c>
      <c r="D894" s="4" t="s">
        <v>27</v>
      </c>
      <c r="E894" s="4" t="s">
        <v>669</v>
      </c>
      <c r="F894" s="4" t="s">
        <v>54</v>
      </c>
      <c r="G894" s="6">
        <v>5279.9</v>
      </c>
      <c r="H894" s="6">
        <v>5096.6000000000004</v>
      </c>
      <c r="I894" s="6">
        <v>5096.6000000000004</v>
      </c>
    </row>
    <row r="895" spans="1:9" x14ac:dyDescent="0.25">
      <c r="A895" s="152" t="s">
        <v>806</v>
      </c>
      <c r="B895" s="4"/>
      <c r="C895" s="4" t="s">
        <v>67</v>
      </c>
      <c r="D895" s="4" t="s">
        <v>27</v>
      </c>
      <c r="E895" s="4" t="s">
        <v>807</v>
      </c>
      <c r="F895" s="4"/>
      <c r="G895" s="6">
        <f>G896+G898</f>
        <v>8964.6</v>
      </c>
      <c r="H895" s="6">
        <f t="shared" ref="H895:I895" si="443">H896+H898</f>
        <v>4470.3999999999996</v>
      </c>
      <c r="I895" s="6">
        <f t="shared" si="443"/>
        <v>4599.1000000000004</v>
      </c>
    </row>
    <row r="896" spans="1:9" ht="33" x14ac:dyDescent="0.25">
      <c r="A896" s="153" t="s">
        <v>667</v>
      </c>
      <c r="B896" s="4"/>
      <c r="C896" s="4" t="s">
        <v>67</v>
      </c>
      <c r="D896" s="4" t="s">
        <v>27</v>
      </c>
      <c r="E896" s="4" t="s">
        <v>808</v>
      </c>
      <c r="F896" s="4"/>
      <c r="G896" s="6">
        <f>G897</f>
        <v>4619.6000000000004</v>
      </c>
      <c r="H896" s="6">
        <f t="shared" ref="H896:I896" si="444">H897</f>
        <v>0</v>
      </c>
      <c r="I896" s="6">
        <f t="shared" si="444"/>
        <v>0</v>
      </c>
    </row>
    <row r="897" spans="1:9" ht="31.5" x14ac:dyDescent="0.25">
      <c r="A897" s="148" t="s">
        <v>96</v>
      </c>
      <c r="B897" s="4"/>
      <c r="C897" s="4" t="s">
        <v>67</v>
      </c>
      <c r="D897" s="4" t="s">
        <v>27</v>
      </c>
      <c r="E897" s="4" t="s">
        <v>808</v>
      </c>
      <c r="F897" s="4" t="s">
        <v>54</v>
      </c>
      <c r="G897" s="6">
        <f>4615+4.6</f>
        <v>4619.6000000000004</v>
      </c>
      <c r="H897" s="6"/>
      <c r="I897" s="6"/>
    </row>
    <row r="898" spans="1:9" ht="82.5" x14ac:dyDescent="0.25">
      <c r="A898" s="154" t="s">
        <v>809</v>
      </c>
      <c r="B898" s="4"/>
      <c r="C898" s="4" t="s">
        <v>67</v>
      </c>
      <c r="D898" s="4" t="s">
        <v>27</v>
      </c>
      <c r="E898" s="4" t="s">
        <v>810</v>
      </c>
      <c r="F898" s="4"/>
      <c r="G898" s="6">
        <f>G899</f>
        <v>4345</v>
      </c>
      <c r="H898" s="6">
        <f t="shared" ref="H898:I898" si="445">H899</f>
        <v>4470.3999999999996</v>
      </c>
      <c r="I898" s="6">
        <f t="shared" si="445"/>
        <v>4599.1000000000004</v>
      </c>
    </row>
    <row r="899" spans="1:9" ht="31.5" x14ac:dyDescent="0.25">
      <c r="A899" s="148" t="s">
        <v>96</v>
      </c>
      <c r="B899" s="4"/>
      <c r="C899" s="4" t="s">
        <v>67</v>
      </c>
      <c r="D899" s="4" t="s">
        <v>27</v>
      </c>
      <c r="E899" s="4" t="s">
        <v>810</v>
      </c>
      <c r="F899" s="4" t="s">
        <v>54</v>
      </c>
      <c r="G899" s="6">
        <f>4340.7+4.3</f>
        <v>4345</v>
      </c>
      <c r="H899" s="6">
        <f>4465.9+4.5</f>
        <v>4470.3999999999996</v>
      </c>
      <c r="I899" s="6">
        <f>4594.5+4.6</f>
        <v>4599.1000000000004</v>
      </c>
    </row>
    <row r="900" spans="1:9" x14ac:dyDescent="0.25">
      <c r="A900" s="102" t="s">
        <v>85</v>
      </c>
      <c r="B900" s="53"/>
      <c r="C900" s="4" t="s">
        <v>67</v>
      </c>
      <c r="D900" s="4" t="s">
        <v>66</v>
      </c>
      <c r="E900" s="109"/>
      <c r="F900" s="4"/>
      <c r="G900" s="6">
        <f>G901</f>
        <v>14222.5</v>
      </c>
      <c r="H900" s="6">
        <f t="shared" ref="H900:I902" si="446">H901</f>
        <v>13315.4</v>
      </c>
      <c r="I900" s="6">
        <f t="shared" si="446"/>
        <v>13315.4</v>
      </c>
    </row>
    <row r="901" spans="1:9" ht="31.5" x14ac:dyDescent="0.25">
      <c r="A901" s="90" t="s">
        <v>122</v>
      </c>
      <c r="B901" s="138"/>
      <c r="C901" s="99" t="s">
        <v>67</v>
      </c>
      <c r="D901" s="99" t="s">
        <v>66</v>
      </c>
      <c r="E901" s="139" t="s">
        <v>294</v>
      </c>
      <c r="F901" s="99"/>
      <c r="G901" s="100">
        <f>G902</f>
        <v>14222.5</v>
      </c>
      <c r="H901" s="100">
        <f t="shared" si="446"/>
        <v>13315.4</v>
      </c>
      <c r="I901" s="100">
        <f t="shared" si="446"/>
        <v>13315.4</v>
      </c>
    </row>
    <row r="902" spans="1:9" x14ac:dyDescent="0.25">
      <c r="A902" s="102" t="s">
        <v>174</v>
      </c>
      <c r="B902" s="53"/>
      <c r="C902" s="4" t="s">
        <v>67</v>
      </c>
      <c r="D902" s="4" t="s">
        <v>66</v>
      </c>
      <c r="E902" s="109" t="s">
        <v>638</v>
      </c>
      <c r="F902" s="4"/>
      <c r="G902" s="6">
        <f>G903</f>
        <v>14222.5</v>
      </c>
      <c r="H902" s="6">
        <f t="shared" si="446"/>
        <v>13315.4</v>
      </c>
      <c r="I902" s="6">
        <f t="shared" si="446"/>
        <v>13315.4</v>
      </c>
    </row>
    <row r="903" spans="1:9" ht="31.5" x14ac:dyDescent="0.25">
      <c r="A903" s="102" t="s">
        <v>670</v>
      </c>
      <c r="B903" s="53"/>
      <c r="C903" s="4" t="s">
        <v>67</v>
      </c>
      <c r="D903" s="4" t="s">
        <v>66</v>
      </c>
      <c r="E903" s="109" t="s">
        <v>671</v>
      </c>
      <c r="F903" s="4"/>
      <c r="G903" s="6">
        <f>G904+G907+G910+G912</f>
        <v>14222.5</v>
      </c>
      <c r="H903" s="6">
        <f t="shared" ref="H903:I903" si="447">H904+H907+H910+H912</f>
        <v>13315.4</v>
      </c>
      <c r="I903" s="6">
        <f t="shared" si="447"/>
        <v>13315.4</v>
      </c>
    </row>
    <row r="904" spans="1:9" x14ac:dyDescent="0.25">
      <c r="A904" s="102" t="s">
        <v>30</v>
      </c>
      <c r="B904" s="53"/>
      <c r="C904" s="4" t="s">
        <v>67</v>
      </c>
      <c r="D904" s="4" t="s">
        <v>66</v>
      </c>
      <c r="E904" s="109" t="s">
        <v>672</v>
      </c>
      <c r="F904" s="4"/>
      <c r="G904" s="6">
        <f>G905+G906</f>
        <v>13142.5</v>
      </c>
      <c r="H904" s="6">
        <f t="shared" ref="H904:I904" si="448">H905+H906</f>
        <v>11212.6</v>
      </c>
      <c r="I904" s="6">
        <f t="shared" si="448"/>
        <v>11212.6</v>
      </c>
    </row>
    <row r="905" spans="1:9" ht="47.25" x14ac:dyDescent="0.25">
      <c r="A905" s="102" t="s">
        <v>24</v>
      </c>
      <c r="B905" s="53"/>
      <c r="C905" s="4" t="s">
        <v>67</v>
      </c>
      <c r="D905" s="4" t="s">
        <v>66</v>
      </c>
      <c r="E905" s="109" t="s">
        <v>672</v>
      </c>
      <c r="F905" s="4">
        <v>100</v>
      </c>
      <c r="G905" s="6">
        <v>13141.5</v>
      </c>
      <c r="H905" s="6">
        <v>11211.6</v>
      </c>
      <c r="I905" s="6">
        <v>11211.6</v>
      </c>
    </row>
    <row r="906" spans="1:9" ht="31.5" x14ac:dyDescent="0.25">
      <c r="A906" s="102" t="s">
        <v>25</v>
      </c>
      <c r="B906" s="53"/>
      <c r="C906" s="4" t="s">
        <v>67</v>
      </c>
      <c r="D906" s="4" t="s">
        <v>66</v>
      </c>
      <c r="E906" s="109" t="s">
        <v>672</v>
      </c>
      <c r="F906" s="4">
        <v>200</v>
      </c>
      <c r="G906" s="6">
        <v>1</v>
      </c>
      <c r="H906" s="6">
        <v>1</v>
      </c>
      <c r="I906" s="6">
        <v>1</v>
      </c>
    </row>
    <row r="907" spans="1:9" x14ac:dyDescent="0.25">
      <c r="A907" s="102" t="s">
        <v>40</v>
      </c>
      <c r="B907" s="53"/>
      <c r="C907" s="4" t="s">
        <v>67</v>
      </c>
      <c r="D907" s="4" t="s">
        <v>66</v>
      </c>
      <c r="E907" s="109" t="s">
        <v>673</v>
      </c>
      <c r="F907" s="4"/>
      <c r="G907" s="6">
        <f>G908+G909</f>
        <v>216.9</v>
      </c>
      <c r="H907" s="6">
        <f t="shared" ref="H907:I907" si="449">H908+H909</f>
        <v>406.79999999999995</v>
      </c>
      <c r="I907" s="6">
        <f t="shared" si="449"/>
        <v>406.79999999999995</v>
      </c>
    </row>
    <row r="908" spans="1:9" ht="31.5" x14ac:dyDescent="0.25">
      <c r="A908" s="102" t="s">
        <v>25</v>
      </c>
      <c r="B908" s="53"/>
      <c r="C908" s="4" t="s">
        <v>67</v>
      </c>
      <c r="D908" s="4" t="s">
        <v>66</v>
      </c>
      <c r="E908" s="109" t="s">
        <v>673</v>
      </c>
      <c r="F908" s="4">
        <v>200</v>
      </c>
      <c r="G908" s="6">
        <v>190</v>
      </c>
      <c r="H908" s="6">
        <v>379.9</v>
      </c>
      <c r="I908" s="6">
        <v>379.9</v>
      </c>
    </row>
    <row r="909" spans="1:9" x14ac:dyDescent="0.25">
      <c r="A909" s="102" t="s">
        <v>13</v>
      </c>
      <c r="B909" s="53"/>
      <c r="C909" s="4" t="s">
        <v>67</v>
      </c>
      <c r="D909" s="4" t="s">
        <v>66</v>
      </c>
      <c r="E909" s="109" t="s">
        <v>673</v>
      </c>
      <c r="F909" s="4">
        <v>800</v>
      </c>
      <c r="G909" s="6">
        <v>26.9</v>
      </c>
      <c r="H909" s="6">
        <v>26.9</v>
      </c>
      <c r="I909" s="6">
        <v>26.9</v>
      </c>
    </row>
    <row r="910" spans="1:9" ht="31.5" x14ac:dyDescent="0.25">
      <c r="A910" s="102" t="s">
        <v>42</v>
      </c>
      <c r="B910" s="53"/>
      <c r="C910" s="4" t="s">
        <v>67</v>
      </c>
      <c r="D910" s="4" t="s">
        <v>66</v>
      </c>
      <c r="E910" s="109" t="s">
        <v>674</v>
      </c>
      <c r="F910" s="4"/>
      <c r="G910" s="6">
        <f>G911</f>
        <v>610.1</v>
      </c>
      <c r="H910" s="6">
        <f t="shared" ref="H910:I910" si="450">H911</f>
        <v>1220.2</v>
      </c>
      <c r="I910" s="6">
        <f t="shared" si="450"/>
        <v>1220.2</v>
      </c>
    </row>
    <row r="911" spans="1:9" ht="31.5" x14ac:dyDescent="0.25">
      <c r="A911" s="102" t="s">
        <v>25</v>
      </c>
      <c r="B911" s="53"/>
      <c r="C911" s="4" t="s">
        <v>67</v>
      </c>
      <c r="D911" s="4" t="s">
        <v>66</v>
      </c>
      <c r="E911" s="109" t="s">
        <v>674</v>
      </c>
      <c r="F911" s="4">
        <v>200</v>
      </c>
      <c r="G911" s="6">
        <v>610.1</v>
      </c>
      <c r="H911" s="6">
        <v>1220.2</v>
      </c>
      <c r="I911" s="6">
        <v>1220.2</v>
      </c>
    </row>
    <row r="912" spans="1:9" ht="31.5" x14ac:dyDescent="0.25">
      <c r="A912" s="102" t="s">
        <v>43</v>
      </c>
      <c r="B912" s="53"/>
      <c r="C912" s="4" t="s">
        <v>67</v>
      </c>
      <c r="D912" s="4" t="s">
        <v>66</v>
      </c>
      <c r="E912" s="109" t="s">
        <v>675</v>
      </c>
      <c r="F912" s="4"/>
      <c r="G912" s="6">
        <f>G913+G914</f>
        <v>253</v>
      </c>
      <c r="H912" s="6">
        <f t="shared" ref="H912:I912" si="451">H913+H914</f>
        <v>475.79999999999995</v>
      </c>
      <c r="I912" s="6">
        <f t="shared" si="451"/>
        <v>475.79999999999995</v>
      </c>
    </row>
    <row r="913" spans="1:12" ht="31.5" x14ac:dyDescent="0.25">
      <c r="A913" s="102" t="s">
        <v>25</v>
      </c>
      <c r="B913" s="53"/>
      <c r="C913" s="4" t="s">
        <v>67</v>
      </c>
      <c r="D913" s="4" t="s">
        <v>66</v>
      </c>
      <c r="E913" s="109" t="s">
        <v>675</v>
      </c>
      <c r="F913" s="4">
        <v>200</v>
      </c>
      <c r="G913" s="6">
        <v>222.6</v>
      </c>
      <c r="H913" s="6">
        <v>445.4</v>
      </c>
      <c r="I913" s="6">
        <v>445.4</v>
      </c>
    </row>
    <row r="914" spans="1:12" x14ac:dyDescent="0.25">
      <c r="A914" s="102" t="s">
        <v>13</v>
      </c>
      <c r="B914" s="53"/>
      <c r="C914" s="4" t="s">
        <v>67</v>
      </c>
      <c r="D914" s="4" t="s">
        <v>66</v>
      </c>
      <c r="E914" s="109" t="s">
        <v>675</v>
      </c>
      <c r="F914" s="4">
        <v>800</v>
      </c>
      <c r="G914" s="6">
        <v>30.4</v>
      </c>
      <c r="H914" s="6">
        <v>30.4</v>
      </c>
      <c r="I914" s="6">
        <v>30.4</v>
      </c>
    </row>
    <row r="915" spans="1:12" ht="26.25" customHeight="1" x14ac:dyDescent="0.25">
      <c r="A915" s="63" t="s">
        <v>497</v>
      </c>
      <c r="B915" s="64" t="s">
        <v>439</v>
      </c>
      <c r="C915" s="64"/>
      <c r="D915" s="64"/>
      <c r="E915" s="64"/>
      <c r="F915" s="64"/>
      <c r="G915" s="65">
        <f>G916+G1166+G1193</f>
        <v>4216561.5</v>
      </c>
      <c r="H915" s="65">
        <f>H916+H1166+H1193</f>
        <v>4188482.2999999993</v>
      </c>
      <c r="I915" s="65">
        <f>I916+I1166+I1193</f>
        <v>4399351.6000000006</v>
      </c>
    </row>
    <row r="916" spans="1:12" x14ac:dyDescent="0.25">
      <c r="A916" s="102" t="s">
        <v>51</v>
      </c>
      <c r="B916" s="4"/>
      <c r="C916" s="4" t="s">
        <v>52</v>
      </c>
      <c r="D916" s="4" t="s">
        <v>18</v>
      </c>
      <c r="E916" s="4"/>
      <c r="F916" s="4"/>
      <c r="G916" s="6">
        <f>G917+G966+G1060+G1086+G1111</f>
        <v>4129063.1999999997</v>
      </c>
      <c r="H916" s="6">
        <f>H917+H966+H1060+H1086+H1111</f>
        <v>4100691.4999999995</v>
      </c>
      <c r="I916" s="6">
        <f>I917+I966+I1060+I1086+I1111</f>
        <v>4311560.8000000007</v>
      </c>
    </row>
    <row r="917" spans="1:12" x14ac:dyDescent="0.25">
      <c r="A917" s="102" t="s">
        <v>76</v>
      </c>
      <c r="B917" s="4"/>
      <c r="C917" s="4" t="s">
        <v>52</v>
      </c>
      <c r="D917" s="4" t="s">
        <v>20</v>
      </c>
      <c r="E917" s="4"/>
      <c r="F917" s="4"/>
      <c r="G917" s="6">
        <f>G918+G927</f>
        <v>1341139.3999999999</v>
      </c>
      <c r="H917" s="6">
        <f>H918+H927</f>
        <v>1363333.1999999997</v>
      </c>
      <c r="I917" s="6">
        <f>I918+I927</f>
        <v>1415254.6999999997</v>
      </c>
    </row>
    <row r="918" spans="1:12" s="98" customFormat="1" ht="31.5" x14ac:dyDescent="0.25">
      <c r="A918" s="90" t="s">
        <v>226</v>
      </c>
      <c r="B918" s="99"/>
      <c r="C918" s="95" t="s">
        <v>52</v>
      </c>
      <c r="D918" s="95" t="s">
        <v>20</v>
      </c>
      <c r="E918" s="96" t="s">
        <v>225</v>
      </c>
      <c r="F918" s="96"/>
      <c r="G918" s="97">
        <f>G919</f>
        <v>1709.3999999999999</v>
      </c>
      <c r="H918" s="97">
        <f>H919</f>
        <v>1709.3999999999999</v>
      </c>
      <c r="I918" s="97">
        <f>I919</f>
        <v>1709.3999999999999</v>
      </c>
    </row>
    <row r="919" spans="1:12" x14ac:dyDescent="0.25">
      <c r="A919" s="68" t="s">
        <v>174</v>
      </c>
      <c r="B919" s="103"/>
      <c r="C919" s="4" t="s">
        <v>52</v>
      </c>
      <c r="D919" s="4" t="s">
        <v>20</v>
      </c>
      <c r="E919" s="21" t="s">
        <v>227</v>
      </c>
      <c r="F919" s="4"/>
      <c r="G919" s="6">
        <f>G923+G920</f>
        <v>1709.3999999999999</v>
      </c>
      <c r="H919" s="6">
        <f>H923+H920</f>
        <v>1709.3999999999999</v>
      </c>
      <c r="I919" s="6">
        <f>I923+I920</f>
        <v>1709.3999999999999</v>
      </c>
    </row>
    <row r="920" spans="1:12" ht="31.5" x14ac:dyDescent="0.25">
      <c r="A920" s="149" t="s">
        <v>367</v>
      </c>
      <c r="B920" s="150"/>
      <c r="C920" s="4" t="s">
        <v>52</v>
      </c>
      <c r="D920" s="4" t="s">
        <v>20</v>
      </c>
      <c r="E920" s="21" t="s">
        <v>368</v>
      </c>
      <c r="F920" s="4"/>
      <c r="G920" s="6">
        <f>G921</f>
        <v>30</v>
      </c>
      <c r="H920" s="6">
        <f>H921</f>
        <v>30</v>
      </c>
      <c r="I920" s="6">
        <f>I921</f>
        <v>30</v>
      </c>
    </row>
    <row r="921" spans="1:12" x14ac:dyDescent="0.25">
      <c r="A921" s="149" t="s">
        <v>21</v>
      </c>
      <c r="B921" s="4"/>
      <c r="C921" s="4" t="s">
        <v>52</v>
      </c>
      <c r="D921" s="4" t="s">
        <v>20</v>
      </c>
      <c r="E921" s="21" t="s">
        <v>369</v>
      </c>
      <c r="F921" s="19"/>
      <c r="G921" s="6">
        <f>SUM(G922:G922)</f>
        <v>30</v>
      </c>
      <c r="H921" s="6">
        <f>SUM(H922:H922)</f>
        <v>30</v>
      </c>
      <c r="I921" s="6">
        <f>SUM(I922:I922)</f>
        <v>30</v>
      </c>
    </row>
    <row r="922" spans="1:12" ht="31.5" x14ac:dyDescent="0.25">
      <c r="A922" s="149" t="s">
        <v>96</v>
      </c>
      <c r="B922" s="4"/>
      <c r="C922" s="4" t="s">
        <v>52</v>
      </c>
      <c r="D922" s="4" t="s">
        <v>20</v>
      </c>
      <c r="E922" s="21" t="s">
        <v>369</v>
      </c>
      <c r="F922" s="4" t="s">
        <v>54</v>
      </c>
      <c r="G922" s="6">
        <v>30</v>
      </c>
      <c r="H922" s="6">
        <v>30</v>
      </c>
      <c r="I922" s="6">
        <v>30</v>
      </c>
      <c r="L922" s="190"/>
    </row>
    <row r="923" spans="1:12" ht="31.5" x14ac:dyDescent="0.25">
      <c r="A923" s="176" t="s">
        <v>434</v>
      </c>
      <c r="B923" s="150"/>
      <c r="C923" s="4" t="s">
        <v>52</v>
      </c>
      <c r="D923" s="4" t="s">
        <v>20</v>
      </c>
      <c r="E923" s="21" t="s">
        <v>362</v>
      </c>
      <c r="F923" s="4"/>
      <c r="G923" s="6">
        <f>G924</f>
        <v>1679.3999999999999</v>
      </c>
      <c r="H923" s="6">
        <f>H924</f>
        <v>1679.3999999999999</v>
      </c>
      <c r="I923" s="6">
        <f>I924</f>
        <v>1679.3999999999999</v>
      </c>
    </row>
    <row r="924" spans="1:12" ht="47.25" x14ac:dyDescent="0.25">
      <c r="A924" s="149" t="s">
        <v>786</v>
      </c>
      <c r="B924" s="150"/>
      <c r="C924" s="4" t="s">
        <v>52</v>
      </c>
      <c r="D924" s="4" t="s">
        <v>20</v>
      </c>
      <c r="E924" s="21" t="s">
        <v>377</v>
      </c>
      <c r="F924" s="4"/>
      <c r="G924" s="6">
        <f>SUM(G925:G926)</f>
        <v>1679.3999999999999</v>
      </c>
      <c r="H924" s="6">
        <f>SUM(H925:H926)</f>
        <v>1679.3999999999999</v>
      </c>
      <c r="I924" s="6">
        <f>SUM(I925:I926)</f>
        <v>1679.3999999999999</v>
      </c>
    </row>
    <row r="925" spans="1:12" ht="47.25" x14ac:dyDescent="0.25">
      <c r="A925" s="149" t="s">
        <v>24</v>
      </c>
      <c r="B925" s="150"/>
      <c r="C925" s="4" t="s">
        <v>52</v>
      </c>
      <c r="D925" s="4" t="s">
        <v>20</v>
      </c>
      <c r="E925" s="21" t="s">
        <v>377</v>
      </c>
      <c r="F925" s="150" t="s">
        <v>35</v>
      </c>
      <c r="G925" s="6">
        <v>1548.3</v>
      </c>
      <c r="H925" s="6">
        <v>1548.3</v>
      </c>
      <c r="I925" s="6">
        <v>1548.3</v>
      </c>
    </row>
    <row r="926" spans="1:12" ht="31.5" x14ac:dyDescent="0.25">
      <c r="A926" s="149" t="s">
        <v>96</v>
      </c>
      <c r="B926" s="4"/>
      <c r="C926" s="4" t="s">
        <v>52</v>
      </c>
      <c r="D926" s="4" t="s">
        <v>20</v>
      </c>
      <c r="E926" s="21" t="s">
        <v>377</v>
      </c>
      <c r="F926" s="4" t="s">
        <v>54</v>
      </c>
      <c r="G926" s="6">
        <v>131.1</v>
      </c>
      <c r="H926" s="6">
        <v>131.1</v>
      </c>
      <c r="I926" s="6">
        <v>131.1</v>
      </c>
    </row>
    <row r="927" spans="1:12" s="98" customFormat="1" ht="31.5" x14ac:dyDescent="0.25">
      <c r="A927" s="90" t="s">
        <v>440</v>
      </c>
      <c r="B927" s="99"/>
      <c r="C927" s="95" t="s">
        <v>52</v>
      </c>
      <c r="D927" s="95" t="s">
        <v>20</v>
      </c>
      <c r="E927" s="96" t="s">
        <v>295</v>
      </c>
      <c r="F927" s="96"/>
      <c r="G927" s="97">
        <f>G928+G932+G948</f>
        <v>1339430</v>
      </c>
      <c r="H927" s="97">
        <f>H928+H932+H948</f>
        <v>1361623.7999999998</v>
      </c>
      <c r="I927" s="97">
        <f>I928+I932+I948</f>
        <v>1413545.2999999998</v>
      </c>
    </row>
    <row r="928" spans="1:12" s="98" customFormat="1" x14ac:dyDescent="0.25">
      <c r="A928" s="149" t="s">
        <v>177</v>
      </c>
      <c r="B928" s="4"/>
      <c r="C928" s="150" t="s">
        <v>52</v>
      </c>
      <c r="D928" s="150" t="s">
        <v>20</v>
      </c>
      <c r="E928" s="21" t="s">
        <v>455</v>
      </c>
      <c r="F928" s="21"/>
      <c r="G928" s="8">
        <f>G929</f>
        <v>0</v>
      </c>
      <c r="H928" s="8">
        <f t="shared" ref="H928:I929" si="452">H929</f>
        <v>0</v>
      </c>
      <c r="I928" s="8">
        <f t="shared" si="452"/>
        <v>30710.6</v>
      </c>
    </row>
    <row r="929" spans="1:9" s="98" customFormat="1" x14ac:dyDescent="0.25">
      <c r="A929" s="149" t="s">
        <v>823</v>
      </c>
      <c r="B929" s="4"/>
      <c r="C929" s="150" t="s">
        <v>52</v>
      </c>
      <c r="D929" s="150" t="s">
        <v>20</v>
      </c>
      <c r="E929" s="21" t="s">
        <v>824</v>
      </c>
      <c r="F929" s="21"/>
      <c r="G929" s="8">
        <f t="shared" ref="G929" si="453">G930</f>
        <v>0</v>
      </c>
      <c r="H929" s="8">
        <f t="shared" si="452"/>
        <v>0</v>
      </c>
      <c r="I929" s="8">
        <f>I930</f>
        <v>30710.6</v>
      </c>
    </row>
    <row r="930" spans="1:9" s="98" customFormat="1" ht="47.25" x14ac:dyDescent="0.25">
      <c r="A930" s="149" t="s">
        <v>825</v>
      </c>
      <c r="B930" s="4"/>
      <c r="C930" s="150" t="s">
        <v>52</v>
      </c>
      <c r="D930" s="150" t="s">
        <v>20</v>
      </c>
      <c r="E930" s="21" t="s">
        <v>947</v>
      </c>
      <c r="F930" s="21"/>
      <c r="G930" s="8">
        <f>G931</f>
        <v>0</v>
      </c>
      <c r="H930" s="8">
        <f t="shared" ref="H930:I930" si="454">H931</f>
        <v>0</v>
      </c>
      <c r="I930" s="8">
        <f t="shared" si="454"/>
        <v>30710.6</v>
      </c>
    </row>
    <row r="931" spans="1:9" s="98" customFormat="1" ht="31.5" x14ac:dyDescent="0.25">
      <c r="A931" s="149" t="s">
        <v>25</v>
      </c>
      <c r="B931" s="4"/>
      <c r="C931" s="4" t="s">
        <v>52</v>
      </c>
      <c r="D931" s="4" t="s">
        <v>20</v>
      </c>
      <c r="E931" s="21" t="s">
        <v>947</v>
      </c>
      <c r="F931" s="4" t="s">
        <v>36</v>
      </c>
      <c r="G931" s="6">
        <v>0</v>
      </c>
      <c r="H931" s="6">
        <v>0</v>
      </c>
      <c r="I931" s="6">
        <v>30710.6</v>
      </c>
    </row>
    <row r="932" spans="1:9" s="98" customFormat="1" x14ac:dyDescent="0.25">
      <c r="A932" s="149" t="s">
        <v>811</v>
      </c>
      <c r="B932" s="4"/>
      <c r="C932" s="150" t="s">
        <v>52</v>
      </c>
      <c r="D932" s="150" t="s">
        <v>20</v>
      </c>
      <c r="E932" s="21" t="s">
        <v>812</v>
      </c>
      <c r="F932" s="21"/>
      <c r="G932" s="8">
        <f>G933+G937</f>
        <v>796999.20000000007</v>
      </c>
      <c r="H932" s="8">
        <f t="shared" ref="H932:I932" si="455">H933+H937</f>
        <v>780195.19999999984</v>
      </c>
      <c r="I932" s="8">
        <f t="shared" si="455"/>
        <v>798252.19999999984</v>
      </c>
    </row>
    <row r="933" spans="1:9" s="98" customFormat="1" ht="31.5" x14ac:dyDescent="0.25">
      <c r="A933" s="149" t="s">
        <v>813</v>
      </c>
      <c r="B933" s="69"/>
      <c r="C933" s="69" t="s">
        <v>52</v>
      </c>
      <c r="D933" s="69" t="s">
        <v>20</v>
      </c>
      <c r="E933" s="70" t="s">
        <v>814</v>
      </c>
      <c r="F933" s="69"/>
      <c r="G933" s="6">
        <f>G934</f>
        <v>0</v>
      </c>
      <c r="H933" s="6">
        <f t="shared" ref="H933:I933" si="456">H934</f>
        <v>3660.1</v>
      </c>
      <c r="I933" s="6">
        <f t="shared" si="456"/>
        <v>20752.599999999999</v>
      </c>
    </row>
    <row r="934" spans="1:9" s="98" customFormat="1" ht="31.5" x14ac:dyDescent="0.25">
      <c r="A934" s="149" t="s">
        <v>452</v>
      </c>
      <c r="B934" s="4"/>
      <c r="C934" s="4" t="s">
        <v>52</v>
      </c>
      <c r="D934" s="4" t="s">
        <v>20</v>
      </c>
      <c r="E934" s="21" t="s">
        <v>815</v>
      </c>
      <c r="F934" s="4"/>
      <c r="G934" s="6">
        <f>G935+G936</f>
        <v>0</v>
      </c>
      <c r="H934" s="6">
        <f t="shared" ref="H934:I934" si="457">H935+H936</f>
        <v>3660.1</v>
      </c>
      <c r="I934" s="6">
        <f t="shared" si="457"/>
        <v>20752.599999999999</v>
      </c>
    </row>
    <row r="935" spans="1:9" s="98" customFormat="1" ht="31.5" x14ac:dyDescent="0.25">
      <c r="A935" s="149" t="s">
        <v>25</v>
      </c>
      <c r="B935" s="4"/>
      <c r="C935" s="4" t="s">
        <v>52</v>
      </c>
      <c r="D935" s="4" t="s">
        <v>20</v>
      </c>
      <c r="E935" s="21" t="s">
        <v>815</v>
      </c>
      <c r="F935" s="4" t="s">
        <v>36</v>
      </c>
      <c r="G935" s="6">
        <v>0</v>
      </c>
      <c r="H935" s="6">
        <v>650</v>
      </c>
      <c r="I935" s="6">
        <v>0</v>
      </c>
    </row>
    <row r="936" spans="1:9" s="98" customFormat="1" ht="31.5" x14ac:dyDescent="0.25">
      <c r="A936" s="149" t="s">
        <v>96</v>
      </c>
      <c r="B936" s="4"/>
      <c r="C936" s="4" t="s">
        <v>52</v>
      </c>
      <c r="D936" s="4" t="s">
        <v>20</v>
      </c>
      <c r="E936" s="21" t="s">
        <v>815</v>
      </c>
      <c r="F936" s="4" t="s">
        <v>54</v>
      </c>
      <c r="G936" s="6">
        <v>0</v>
      </c>
      <c r="H936" s="6">
        <v>3010.1</v>
      </c>
      <c r="I936" s="6">
        <v>20752.599999999999</v>
      </c>
    </row>
    <row r="937" spans="1:9" s="98" customFormat="1" ht="31.5" x14ac:dyDescent="0.25">
      <c r="A937" s="149" t="s">
        <v>816</v>
      </c>
      <c r="B937" s="4"/>
      <c r="C937" s="69" t="s">
        <v>52</v>
      </c>
      <c r="D937" s="69" t="s">
        <v>20</v>
      </c>
      <c r="E937" s="21" t="s">
        <v>817</v>
      </c>
      <c r="F937" s="21"/>
      <c r="G937" s="8">
        <f>G938+G942+G944+G946</f>
        <v>796999.20000000007</v>
      </c>
      <c r="H937" s="8">
        <f t="shared" ref="H937:I937" si="458">H938+H942+H944+H946</f>
        <v>776535.09999999986</v>
      </c>
      <c r="I937" s="8">
        <f t="shared" si="458"/>
        <v>777499.59999999986</v>
      </c>
    </row>
    <row r="938" spans="1:9" s="98" customFormat="1" ht="47.25" x14ac:dyDescent="0.25">
      <c r="A938" s="149" t="s">
        <v>443</v>
      </c>
      <c r="B938" s="4"/>
      <c r="C938" s="4" t="s">
        <v>52</v>
      </c>
      <c r="D938" s="4" t="s">
        <v>20</v>
      </c>
      <c r="E938" s="19" t="s">
        <v>818</v>
      </c>
      <c r="F938" s="4"/>
      <c r="G938" s="6">
        <f>SUM(G939:G941)</f>
        <v>794826.3</v>
      </c>
      <c r="H938" s="6">
        <f t="shared" ref="H938:I938" si="459">SUM(H939:H941)</f>
        <v>774804.19999999984</v>
      </c>
      <c r="I938" s="6">
        <f t="shared" si="459"/>
        <v>775326.69999999984</v>
      </c>
    </row>
    <row r="939" spans="1:9" s="98" customFormat="1" ht="47.25" x14ac:dyDescent="0.25">
      <c r="A939" s="149" t="s">
        <v>24</v>
      </c>
      <c r="B939" s="4"/>
      <c r="C939" s="4" t="s">
        <v>52</v>
      </c>
      <c r="D939" s="4" t="s">
        <v>20</v>
      </c>
      <c r="E939" s="19" t="s">
        <v>818</v>
      </c>
      <c r="F939" s="4" t="s">
        <v>35</v>
      </c>
      <c r="G939" s="6">
        <v>42694.5</v>
      </c>
      <c r="H939" s="6">
        <v>22672.400000000001</v>
      </c>
      <c r="I939" s="6">
        <v>23194.9</v>
      </c>
    </row>
    <row r="940" spans="1:9" s="98" customFormat="1" ht="31.5" x14ac:dyDescent="0.25">
      <c r="A940" s="149" t="s">
        <v>25</v>
      </c>
      <c r="B940" s="4"/>
      <c r="C940" s="4" t="s">
        <v>52</v>
      </c>
      <c r="D940" s="4" t="s">
        <v>20</v>
      </c>
      <c r="E940" s="19" t="s">
        <v>818</v>
      </c>
      <c r="F940" s="4" t="s">
        <v>36</v>
      </c>
      <c r="G940" s="6">
        <v>340.8</v>
      </c>
      <c r="H940" s="6">
        <v>340.8</v>
      </c>
      <c r="I940" s="6">
        <v>340.8</v>
      </c>
    </row>
    <row r="941" spans="1:9" s="98" customFormat="1" ht="31.5" x14ac:dyDescent="0.25">
      <c r="A941" s="149" t="s">
        <v>96</v>
      </c>
      <c r="B941" s="4"/>
      <c r="C941" s="4" t="s">
        <v>52</v>
      </c>
      <c r="D941" s="4" t="s">
        <v>20</v>
      </c>
      <c r="E941" s="19" t="s">
        <v>818</v>
      </c>
      <c r="F941" s="4" t="s">
        <v>54</v>
      </c>
      <c r="G941" s="6">
        <v>751791</v>
      </c>
      <c r="H941" s="6">
        <v>751790.99999999988</v>
      </c>
      <c r="I941" s="6">
        <v>751790.99999999988</v>
      </c>
    </row>
    <row r="942" spans="1:9" s="98" customFormat="1" ht="63" x14ac:dyDescent="0.25">
      <c r="A942" s="149" t="s">
        <v>819</v>
      </c>
      <c r="B942" s="4"/>
      <c r="C942" s="69" t="s">
        <v>52</v>
      </c>
      <c r="D942" s="69" t="s">
        <v>20</v>
      </c>
      <c r="E942" s="21" t="s">
        <v>820</v>
      </c>
      <c r="F942" s="21"/>
      <c r="G942" s="8">
        <f>G943</f>
        <v>883.9</v>
      </c>
      <c r="H942" s="8">
        <f t="shared" ref="H942:I942" si="460">H943</f>
        <v>441.9</v>
      </c>
      <c r="I942" s="8">
        <f t="shared" si="460"/>
        <v>883.9</v>
      </c>
    </row>
    <row r="943" spans="1:9" s="98" customFormat="1" ht="31.5" x14ac:dyDescent="0.25">
      <c r="A943" s="149" t="s">
        <v>96</v>
      </c>
      <c r="B943" s="69"/>
      <c r="C943" s="69" t="s">
        <v>52</v>
      </c>
      <c r="D943" s="69" t="s">
        <v>20</v>
      </c>
      <c r="E943" s="70" t="s">
        <v>820</v>
      </c>
      <c r="F943" s="69" t="s">
        <v>54</v>
      </c>
      <c r="G943" s="6">
        <v>883.9</v>
      </c>
      <c r="H943" s="6">
        <v>441.9</v>
      </c>
      <c r="I943" s="6">
        <v>883.9</v>
      </c>
    </row>
    <row r="944" spans="1:9" s="98" customFormat="1" ht="47.25" x14ac:dyDescent="0.25">
      <c r="A944" s="149" t="s">
        <v>448</v>
      </c>
      <c r="B944" s="69"/>
      <c r="C944" s="69" t="s">
        <v>52</v>
      </c>
      <c r="D944" s="69" t="s">
        <v>20</v>
      </c>
      <c r="E944" s="21" t="s">
        <v>821</v>
      </c>
      <c r="F944" s="69"/>
      <c r="G944" s="6">
        <f>G945</f>
        <v>563.5</v>
      </c>
      <c r="H944" s="6">
        <f t="shared" ref="H944:I944" si="461">H945</f>
        <v>563.5</v>
      </c>
      <c r="I944" s="6">
        <f t="shared" si="461"/>
        <v>563.5</v>
      </c>
    </row>
    <row r="945" spans="1:9" s="98" customFormat="1" ht="31.5" x14ac:dyDescent="0.25">
      <c r="A945" s="149" t="s">
        <v>96</v>
      </c>
      <c r="B945" s="69"/>
      <c r="C945" s="69" t="s">
        <v>52</v>
      </c>
      <c r="D945" s="69" t="s">
        <v>20</v>
      </c>
      <c r="E945" s="70" t="s">
        <v>821</v>
      </c>
      <c r="F945" s="69" t="s">
        <v>54</v>
      </c>
      <c r="G945" s="6">
        <v>563.5</v>
      </c>
      <c r="H945" s="6">
        <v>563.5</v>
      </c>
      <c r="I945" s="6">
        <v>563.5</v>
      </c>
    </row>
    <row r="946" spans="1:9" s="98" customFormat="1" ht="47.25" x14ac:dyDescent="0.25">
      <c r="A946" s="149" t="s">
        <v>454</v>
      </c>
      <c r="B946" s="69"/>
      <c r="C946" s="69" t="s">
        <v>52</v>
      </c>
      <c r="D946" s="69" t="s">
        <v>20</v>
      </c>
      <c r="E946" s="70" t="s">
        <v>822</v>
      </c>
      <c r="F946" s="69"/>
      <c r="G946" s="6">
        <f>G947</f>
        <v>725.5</v>
      </c>
      <c r="H946" s="6">
        <f t="shared" ref="H946:I946" si="462">H947</f>
        <v>725.5</v>
      </c>
      <c r="I946" s="6">
        <f t="shared" si="462"/>
        <v>725.5</v>
      </c>
    </row>
    <row r="947" spans="1:9" s="98" customFormat="1" ht="31.5" x14ac:dyDescent="0.25">
      <c r="A947" s="149" t="s">
        <v>96</v>
      </c>
      <c r="B947" s="69"/>
      <c r="C947" s="69" t="s">
        <v>52</v>
      </c>
      <c r="D947" s="69" t="s">
        <v>20</v>
      </c>
      <c r="E947" s="70" t="s">
        <v>822</v>
      </c>
      <c r="F947" s="69" t="s">
        <v>54</v>
      </c>
      <c r="G947" s="6">
        <v>725.5</v>
      </c>
      <c r="H947" s="6">
        <v>725.5</v>
      </c>
      <c r="I947" s="6">
        <v>725.5</v>
      </c>
    </row>
    <row r="948" spans="1:9" x14ac:dyDescent="0.25">
      <c r="A948" s="68" t="s">
        <v>174</v>
      </c>
      <c r="B948" s="150"/>
      <c r="C948" s="4" t="s">
        <v>52</v>
      </c>
      <c r="D948" s="4" t="s">
        <v>20</v>
      </c>
      <c r="E948" s="21" t="s">
        <v>441</v>
      </c>
      <c r="F948" s="4"/>
      <c r="G948" s="6">
        <f>G949+G955+G959+G962</f>
        <v>542430.80000000005</v>
      </c>
      <c r="H948" s="6">
        <f t="shared" ref="H948:I948" si="463">H949+H955+H959+H962</f>
        <v>581428.6</v>
      </c>
      <c r="I948" s="6">
        <f t="shared" si="463"/>
        <v>584582.5</v>
      </c>
    </row>
    <row r="949" spans="1:9" ht="31.5" x14ac:dyDescent="0.25">
      <c r="A949" s="149" t="s">
        <v>647</v>
      </c>
      <c r="B949" s="4"/>
      <c r="C949" s="4" t="s">
        <v>52</v>
      </c>
      <c r="D949" s="4" t="s">
        <v>20</v>
      </c>
      <c r="E949" s="21" t="s">
        <v>442</v>
      </c>
      <c r="F949" s="4"/>
      <c r="G949" s="6">
        <f>G950</f>
        <v>524606.9</v>
      </c>
      <c r="H949" s="6">
        <f t="shared" ref="H949:I949" si="464">H950</f>
        <v>576304</v>
      </c>
      <c r="I949" s="6">
        <f t="shared" si="464"/>
        <v>576304</v>
      </c>
    </row>
    <row r="950" spans="1:9" x14ac:dyDescent="0.25">
      <c r="A950" s="149" t="s">
        <v>262</v>
      </c>
      <c r="B950" s="4"/>
      <c r="C950" s="4" t="s">
        <v>52</v>
      </c>
      <c r="D950" s="4" t="s">
        <v>20</v>
      </c>
      <c r="E950" s="21" t="s">
        <v>444</v>
      </c>
      <c r="F950" s="4"/>
      <c r="G950" s="6">
        <f>SUM(G951:G954)</f>
        <v>524606.9</v>
      </c>
      <c r="H950" s="6">
        <f>SUM(H951:H954)</f>
        <v>576304</v>
      </c>
      <c r="I950" s="6">
        <f>SUM(I951:I954)</f>
        <v>576304</v>
      </c>
    </row>
    <row r="951" spans="1:9" ht="47.25" x14ac:dyDescent="0.25">
      <c r="A951" s="149" t="s">
        <v>24</v>
      </c>
      <c r="B951" s="4"/>
      <c r="C951" s="4" t="s">
        <v>52</v>
      </c>
      <c r="D951" s="4" t="s">
        <v>20</v>
      </c>
      <c r="E951" s="21" t="s">
        <v>444</v>
      </c>
      <c r="F951" s="4" t="s">
        <v>35</v>
      </c>
      <c r="G951" s="6">
        <v>18486.400000000001</v>
      </c>
      <c r="H951" s="6">
        <v>18486.400000000001</v>
      </c>
      <c r="I951" s="6">
        <v>18486.400000000001</v>
      </c>
    </row>
    <row r="952" spans="1:9" ht="31.5" x14ac:dyDescent="0.25">
      <c r="A952" s="149" t="s">
        <v>25</v>
      </c>
      <c r="B952" s="4"/>
      <c r="C952" s="4" t="s">
        <v>52</v>
      </c>
      <c r="D952" s="4" t="s">
        <v>20</v>
      </c>
      <c r="E952" s="21" t="s">
        <v>444</v>
      </c>
      <c r="F952" s="4" t="s">
        <v>36</v>
      </c>
      <c r="G952" s="6">
        <v>15049.4</v>
      </c>
      <c r="H952" s="6">
        <v>17947.099999999999</v>
      </c>
      <c r="I952" s="6">
        <v>17947.099999999999</v>
      </c>
    </row>
    <row r="953" spans="1:9" ht="31.5" x14ac:dyDescent="0.25">
      <c r="A953" s="149" t="s">
        <v>96</v>
      </c>
      <c r="B953" s="4"/>
      <c r="C953" s="4" t="s">
        <v>52</v>
      </c>
      <c r="D953" s="4" t="s">
        <v>20</v>
      </c>
      <c r="E953" s="21" t="s">
        <v>444</v>
      </c>
      <c r="F953" s="4" t="s">
        <v>54</v>
      </c>
      <c r="G953" s="6">
        <v>490604.5</v>
      </c>
      <c r="H953" s="6">
        <f>413239.2+126164.7</f>
        <v>539403.9</v>
      </c>
      <c r="I953" s="6">
        <f>413239.2+126164.7</f>
        <v>539403.9</v>
      </c>
    </row>
    <row r="954" spans="1:9" x14ac:dyDescent="0.25">
      <c r="A954" s="149" t="s">
        <v>13</v>
      </c>
      <c r="B954" s="4"/>
      <c r="C954" s="4" t="s">
        <v>52</v>
      </c>
      <c r="D954" s="4" t="s">
        <v>20</v>
      </c>
      <c r="E954" s="21" t="s">
        <v>444</v>
      </c>
      <c r="F954" s="4" t="s">
        <v>41</v>
      </c>
      <c r="G954" s="6">
        <f>466.6</f>
        <v>466.6</v>
      </c>
      <c r="H954" s="6">
        <v>466.6</v>
      </c>
      <c r="I954" s="6">
        <v>466.6</v>
      </c>
    </row>
    <row r="955" spans="1:9" ht="31.5" x14ac:dyDescent="0.25">
      <c r="A955" s="149" t="s">
        <v>445</v>
      </c>
      <c r="B955" s="4"/>
      <c r="C955" s="4" t="s">
        <v>52</v>
      </c>
      <c r="D955" s="4" t="s">
        <v>20</v>
      </c>
      <c r="E955" s="21" t="s">
        <v>446</v>
      </c>
      <c r="F955" s="4"/>
      <c r="G955" s="6">
        <f>G956</f>
        <v>791.5</v>
      </c>
      <c r="H955" s="6">
        <f>H956</f>
        <v>0</v>
      </c>
      <c r="I955" s="6">
        <f>I956</f>
        <v>0</v>
      </c>
    </row>
    <row r="956" spans="1:9" x14ac:dyDescent="0.25">
      <c r="A956" s="149" t="s">
        <v>21</v>
      </c>
      <c r="B956" s="4"/>
      <c r="C956" s="4" t="s">
        <v>52</v>
      </c>
      <c r="D956" s="4" t="s">
        <v>20</v>
      </c>
      <c r="E956" s="21" t="s">
        <v>447</v>
      </c>
      <c r="F956" s="4"/>
      <c r="G956" s="6">
        <f>SUM(G957:G958)</f>
        <v>791.5</v>
      </c>
      <c r="H956" s="6">
        <f>SUM(H957:H958)</f>
        <v>0</v>
      </c>
      <c r="I956" s="6">
        <f>SUM(I957:I958)</f>
        <v>0</v>
      </c>
    </row>
    <row r="957" spans="1:9" ht="31.5" x14ac:dyDescent="0.25">
      <c r="A957" s="149" t="s">
        <v>25</v>
      </c>
      <c r="B957" s="4"/>
      <c r="C957" s="4" t="s">
        <v>52</v>
      </c>
      <c r="D957" s="4" t="s">
        <v>20</v>
      </c>
      <c r="E957" s="21" t="s">
        <v>447</v>
      </c>
      <c r="F957" s="4" t="s">
        <v>36</v>
      </c>
      <c r="G957" s="6">
        <v>165</v>
      </c>
      <c r="H957" s="6">
        <v>0</v>
      </c>
      <c r="I957" s="6">
        <v>0</v>
      </c>
    </row>
    <row r="958" spans="1:9" ht="31.5" x14ac:dyDescent="0.25">
      <c r="A958" s="149" t="s">
        <v>96</v>
      </c>
      <c r="B958" s="4"/>
      <c r="C958" s="4" t="s">
        <v>52</v>
      </c>
      <c r="D958" s="4" t="s">
        <v>20</v>
      </c>
      <c r="E958" s="21" t="s">
        <v>447</v>
      </c>
      <c r="F958" s="4" t="s">
        <v>54</v>
      </c>
      <c r="G958" s="6">
        <v>626.5</v>
      </c>
      <c r="H958" s="6">
        <v>0</v>
      </c>
      <c r="I958" s="6">
        <v>0</v>
      </c>
    </row>
    <row r="959" spans="1:9" ht="31.5" x14ac:dyDescent="0.25">
      <c r="A959" s="149" t="s">
        <v>468</v>
      </c>
      <c r="B959" s="4"/>
      <c r="C959" s="4" t="s">
        <v>52</v>
      </c>
      <c r="D959" s="4" t="s">
        <v>20</v>
      </c>
      <c r="E959" s="21" t="s">
        <v>496</v>
      </c>
      <c r="F959" s="4"/>
      <c r="G959" s="6">
        <f>G960</f>
        <v>30</v>
      </c>
      <c r="H959" s="6">
        <f>H960</f>
        <v>0</v>
      </c>
      <c r="I959" s="6">
        <f>I960</f>
        <v>0</v>
      </c>
    </row>
    <row r="960" spans="1:9" x14ac:dyDescent="0.25">
      <c r="A960" s="149" t="s">
        <v>21</v>
      </c>
      <c r="B960" s="4"/>
      <c r="C960" s="4" t="s">
        <v>52</v>
      </c>
      <c r="D960" s="4" t="s">
        <v>20</v>
      </c>
      <c r="E960" s="21" t="s">
        <v>826</v>
      </c>
      <c r="F960" s="4"/>
      <c r="G960" s="6">
        <f>SUM(G961:G961)</f>
        <v>30</v>
      </c>
      <c r="H960" s="6">
        <f>SUM(H961:H961)</f>
        <v>0</v>
      </c>
      <c r="I960" s="6">
        <f>SUM(I961:I961)</f>
        <v>0</v>
      </c>
    </row>
    <row r="961" spans="1:9" ht="31.5" x14ac:dyDescent="0.25">
      <c r="A961" s="149" t="s">
        <v>96</v>
      </c>
      <c r="B961" s="4"/>
      <c r="C961" s="4" t="s">
        <v>52</v>
      </c>
      <c r="D961" s="4" t="s">
        <v>20</v>
      </c>
      <c r="E961" s="21" t="s">
        <v>826</v>
      </c>
      <c r="F961" s="4" t="s">
        <v>54</v>
      </c>
      <c r="G961" s="6">
        <v>30</v>
      </c>
      <c r="H961" s="6">
        <v>0</v>
      </c>
      <c r="I961" s="6">
        <v>0</v>
      </c>
    </row>
    <row r="962" spans="1:9" ht="47.25" x14ac:dyDescent="0.25">
      <c r="A962" s="149" t="s">
        <v>737</v>
      </c>
      <c r="B962" s="4"/>
      <c r="C962" s="4" t="s">
        <v>52</v>
      </c>
      <c r="D962" s="4" t="s">
        <v>20</v>
      </c>
      <c r="E962" s="21" t="s">
        <v>472</v>
      </c>
      <c r="F962" s="4"/>
      <c r="G962" s="6">
        <f>G963</f>
        <v>17002.400000000001</v>
      </c>
      <c r="H962" s="6">
        <f>H963</f>
        <v>5124.6000000000004</v>
      </c>
      <c r="I962" s="6">
        <f>I963</f>
        <v>8278.5</v>
      </c>
    </row>
    <row r="963" spans="1:9" x14ac:dyDescent="0.25">
      <c r="A963" s="149" t="s">
        <v>21</v>
      </c>
      <c r="B963" s="4"/>
      <c r="C963" s="4" t="s">
        <v>52</v>
      </c>
      <c r="D963" s="4" t="s">
        <v>20</v>
      </c>
      <c r="E963" s="21" t="s">
        <v>473</v>
      </c>
      <c r="F963" s="4"/>
      <c r="G963" s="6">
        <f>SUM(G964:G965)</f>
        <v>17002.400000000001</v>
      </c>
      <c r="H963" s="6">
        <f>SUM(H964:H965)</f>
        <v>5124.6000000000004</v>
      </c>
      <c r="I963" s="6">
        <f>SUM(I964:I965)</f>
        <v>8278.5</v>
      </c>
    </row>
    <row r="964" spans="1:9" ht="31.5" x14ac:dyDescent="0.25">
      <c r="A964" s="149" t="s">
        <v>25</v>
      </c>
      <c r="B964" s="4"/>
      <c r="C964" s="4" t="s">
        <v>52</v>
      </c>
      <c r="D964" s="4" t="s">
        <v>20</v>
      </c>
      <c r="E964" s="21" t="s">
        <v>473</v>
      </c>
      <c r="F964" s="4" t="s">
        <v>36</v>
      </c>
      <c r="G964" s="6">
        <v>1462</v>
      </c>
      <c r="H964" s="6">
        <v>0</v>
      </c>
      <c r="I964" s="6">
        <v>1408.1</v>
      </c>
    </row>
    <row r="965" spans="1:9" ht="31.5" x14ac:dyDescent="0.25">
      <c r="A965" s="149" t="s">
        <v>96</v>
      </c>
      <c r="B965" s="4"/>
      <c r="C965" s="4" t="s">
        <v>52</v>
      </c>
      <c r="D965" s="4" t="s">
        <v>20</v>
      </c>
      <c r="E965" s="21" t="s">
        <v>473</v>
      </c>
      <c r="F965" s="4" t="s">
        <v>54</v>
      </c>
      <c r="G965" s="6">
        <v>15540.4</v>
      </c>
      <c r="H965" s="6">
        <v>5124.6000000000004</v>
      </c>
      <c r="I965" s="6">
        <f>8472.1-1601.7</f>
        <v>6870.4000000000005</v>
      </c>
    </row>
    <row r="966" spans="1:9" x14ac:dyDescent="0.25">
      <c r="A966" s="149" t="s">
        <v>77</v>
      </c>
      <c r="B966" s="4"/>
      <c r="C966" s="4" t="s">
        <v>52</v>
      </c>
      <c r="D966" s="4" t="s">
        <v>23</v>
      </c>
      <c r="E966" s="4"/>
      <c r="F966" s="4"/>
      <c r="G966" s="6">
        <f>G967+G977</f>
        <v>2407756.4000000004</v>
      </c>
      <c r="H966" s="6">
        <f>H967+H977</f>
        <v>2358058.9</v>
      </c>
      <c r="I966" s="6">
        <f>I967+I977</f>
        <v>2516933.2000000007</v>
      </c>
    </row>
    <row r="967" spans="1:9" s="98" customFormat="1" ht="31.5" x14ac:dyDescent="0.25">
      <c r="A967" s="90" t="s">
        <v>226</v>
      </c>
      <c r="B967" s="99"/>
      <c r="C967" s="95" t="s">
        <v>52</v>
      </c>
      <c r="D967" s="95" t="s">
        <v>23</v>
      </c>
      <c r="E967" s="96" t="s">
        <v>225</v>
      </c>
      <c r="F967" s="96"/>
      <c r="G967" s="97">
        <f>G968</f>
        <v>5444.5999999999995</v>
      </c>
      <c r="H967" s="97">
        <f>H968</f>
        <v>5444.5999999999995</v>
      </c>
      <c r="I967" s="97">
        <f>I968</f>
        <v>5444.5999999999995</v>
      </c>
    </row>
    <row r="968" spans="1:9" x14ac:dyDescent="0.25">
      <c r="A968" s="68" t="s">
        <v>174</v>
      </c>
      <c r="B968" s="150"/>
      <c r="C968" s="4" t="s">
        <v>52</v>
      </c>
      <c r="D968" s="4" t="s">
        <v>23</v>
      </c>
      <c r="E968" s="21" t="s">
        <v>227</v>
      </c>
      <c r="F968" s="4"/>
      <c r="G968" s="6">
        <f>G973+G969</f>
        <v>5444.5999999999995</v>
      </c>
      <c r="H968" s="6">
        <f>H973+H969</f>
        <v>5444.5999999999995</v>
      </c>
      <c r="I968" s="6">
        <f>I973+I969</f>
        <v>5444.5999999999995</v>
      </c>
    </row>
    <row r="969" spans="1:9" ht="31.5" hidden="1" x14ac:dyDescent="0.25">
      <c r="A969" s="149" t="s">
        <v>367</v>
      </c>
      <c r="B969" s="150"/>
      <c r="C969" s="4" t="s">
        <v>52</v>
      </c>
      <c r="D969" s="4" t="s">
        <v>23</v>
      </c>
      <c r="E969" s="21" t="s">
        <v>368</v>
      </c>
      <c r="F969" s="4"/>
      <c r="G969" s="6">
        <f>G970</f>
        <v>0</v>
      </c>
      <c r="H969" s="6">
        <f>H970</f>
        <v>0</v>
      </c>
      <c r="I969" s="6">
        <f>I970</f>
        <v>0</v>
      </c>
    </row>
    <row r="970" spans="1:9" hidden="1" x14ac:dyDescent="0.25">
      <c r="A970" s="149" t="s">
        <v>21</v>
      </c>
      <c r="B970" s="4"/>
      <c r="C970" s="4" t="s">
        <v>52</v>
      </c>
      <c r="D970" s="4" t="s">
        <v>23</v>
      </c>
      <c r="E970" s="21" t="s">
        <v>369</v>
      </c>
      <c r="F970" s="19"/>
      <c r="G970" s="6">
        <f>SUM(G971:G972)</f>
        <v>0</v>
      </c>
      <c r="H970" s="6">
        <f>SUM(H971:H972)</f>
        <v>0</v>
      </c>
      <c r="I970" s="6">
        <f>SUM(I971:I972)</f>
        <v>0</v>
      </c>
    </row>
    <row r="971" spans="1:9" ht="31.5" hidden="1" x14ac:dyDescent="0.25">
      <c r="A971" s="149" t="s">
        <v>25</v>
      </c>
      <c r="B971" s="4"/>
      <c r="C971" s="4" t="s">
        <v>52</v>
      </c>
      <c r="D971" s="4" t="s">
        <v>23</v>
      </c>
      <c r="E971" s="21" t="s">
        <v>369</v>
      </c>
      <c r="F971" s="4" t="s">
        <v>36</v>
      </c>
      <c r="G971" s="6"/>
      <c r="H971" s="6"/>
      <c r="I971" s="6"/>
    </row>
    <row r="972" spans="1:9" ht="31.5" hidden="1" x14ac:dyDescent="0.25">
      <c r="A972" s="149" t="s">
        <v>96</v>
      </c>
      <c r="B972" s="4"/>
      <c r="C972" s="4" t="s">
        <v>52</v>
      </c>
      <c r="D972" s="4" t="s">
        <v>23</v>
      </c>
      <c r="E972" s="21" t="s">
        <v>369</v>
      </c>
      <c r="F972" s="4" t="s">
        <v>54</v>
      </c>
      <c r="G972" s="6"/>
      <c r="H972" s="6"/>
      <c r="I972" s="6"/>
    </row>
    <row r="973" spans="1:9" ht="31.5" x14ac:dyDescent="0.25">
      <c r="A973" s="149" t="s">
        <v>434</v>
      </c>
      <c r="B973" s="150"/>
      <c r="C973" s="4" t="s">
        <v>52</v>
      </c>
      <c r="D973" s="4" t="s">
        <v>23</v>
      </c>
      <c r="E973" s="21" t="s">
        <v>362</v>
      </c>
      <c r="F973" s="4"/>
      <c r="G973" s="6">
        <f>G974</f>
        <v>5444.5999999999995</v>
      </c>
      <c r="H973" s="6">
        <f>H974</f>
        <v>5444.5999999999995</v>
      </c>
      <c r="I973" s="6">
        <f>I974</f>
        <v>5444.5999999999995</v>
      </c>
    </row>
    <row r="974" spans="1:9" ht="47.25" x14ac:dyDescent="0.25">
      <c r="A974" s="149" t="s">
        <v>786</v>
      </c>
      <c r="B974" s="150"/>
      <c r="C974" s="4" t="s">
        <v>52</v>
      </c>
      <c r="D974" s="4" t="s">
        <v>23</v>
      </c>
      <c r="E974" s="21" t="s">
        <v>377</v>
      </c>
      <c r="F974" s="4"/>
      <c r="G974" s="6">
        <f>SUM(G975:G976)</f>
        <v>5444.5999999999995</v>
      </c>
      <c r="H974" s="6">
        <f>SUM(H975:H976)</f>
        <v>5444.5999999999995</v>
      </c>
      <c r="I974" s="6">
        <f>SUM(I975:I976)</f>
        <v>5444.5999999999995</v>
      </c>
    </row>
    <row r="975" spans="1:9" ht="47.25" x14ac:dyDescent="0.25">
      <c r="A975" s="149" t="s">
        <v>24</v>
      </c>
      <c r="B975" s="150"/>
      <c r="C975" s="4" t="s">
        <v>52</v>
      </c>
      <c r="D975" s="4" t="s">
        <v>23</v>
      </c>
      <c r="E975" s="21" t="s">
        <v>377</v>
      </c>
      <c r="F975" s="150" t="s">
        <v>35</v>
      </c>
      <c r="G975" s="6">
        <v>4896.2</v>
      </c>
      <c r="H975" s="6">
        <v>4896.2</v>
      </c>
      <c r="I975" s="6">
        <v>4896.2</v>
      </c>
    </row>
    <row r="976" spans="1:9" ht="31.5" x14ac:dyDescent="0.25">
      <c r="A976" s="149" t="s">
        <v>96</v>
      </c>
      <c r="B976" s="4"/>
      <c r="C976" s="4" t="s">
        <v>52</v>
      </c>
      <c r="D976" s="4" t="s">
        <v>23</v>
      </c>
      <c r="E976" s="21" t="s">
        <v>377</v>
      </c>
      <c r="F976" s="4" t="s">
        <v>54</v>
      </c>
      <c r="G976" s="6">
        <v>548.4</v>
      </c>
      <c r="H976" s="6">
        <v>548.4</v>
      </c>
      <c r="I976" s="6">
        <v>548.4</v>
      </c>
    </row>
    <row r="977" spans="1:15" s="98" customFormat="1" ht="31.5" x14ac:dyDescent="0.25">
      <c r="A977" s="90" t="s">
        <v>440</v>
      </c>
      <c r="B977" s="99"/>
      <c r="C977" s="95" t="s">
        <v>52</v>
      </c>
      <c r="D977" s="95" t="s">
        <v>23</v>
      </c>
      <c r="E977" s="96" t="s">
        <v>295</v>
      </c>
      <c r="F977" s="96"/>
      <c r="G977" s="97">
        <f>G978+G1002+G1006+G1038</f>
        <v>2402311.8000000003</v>
      </c>
      <c r="H977" s="97">
        <f t="shared" ref="H977:I977" si="465">H978+H1002+H1006+H1038</f>
        <v>2352614.2999999998</v>
      </c>
      <c r="I977" s="97">
        <f t="shared" si="465"/>
        <v>2511488.6000000006</v>
      </c>
    </row>
    <row r="978" spans="1:15" x14ac:dyDescent="0.25">
      <c r="A978" s="149" t="s">
        <v>177</v>
      </c>
      <c r="B978" s="4"/>
      <c r="C978" s="4" t="s">
        <v>52</v>
      </c>
      <c r="D978" s="4" t="s">
        <v>23</v>
      </c>
      <c r="E978" s="21" t="s">
        <v>455</v>
      </c>
      <c r="F978" s="4"/>
      <c r="G978" s="6">
        <f>G979+G992</f>
        <v>140601.60000000003</v>
      </c>
      <c r="H978" s="6">
        <f>H979+H992</f>
        <v>108125.8</v>
      </c>
      <c r="I978" s="6">
        <f>I979+I992</f>
        <v>253881</v>
      </c>
    </row>
    <row r="979" spans="1:15" x14ac:dyDescent="0.25">
      <c r="A979" s="68" t="s">
        <v>827</v>
      </c>
      <c r="B979" s="150"/>
      <c r="C979" s="4" t="s">
        <v>52</v>
      </c>
      <c r="D979" s="4" t="s">
        <v>23</v>
      </c>
      <c r="E979" s="21" t="s">
        <v>828</v>
      </c>
      <c r="F979" s="4"/>
      <c r="G979" s="6">
        <f>G985+G980+G987+G990+G982</f>
        <v>34388.300000000003</v>
      </c>
      <c r="H979" s="6">
        <f t="shared" ref="H979:I979" si="466">H985+H980+H987+H990+H982</f>
        <v>1453.3</v>
      </c>
      <c r="I979" s="6">
        <f t="shared" si="466"/>
        <v>149889.9</v>
      </c>
    </row>
    <row r="980" spans="1:15" ht="47.25" x14ac:dyDescent="0.25">
      <c r="A980" s="149" t="s">
        <v>459</v>
      </c>
      <c r="B980" s="4"/>
      <c r="C980" s="4" t="s">
        <v>52</v>
      </c>
      <c r="D980" s="4" t="s">
        <v>23</v>
      </c>
      <c r="E980" s="21" t="s">
        <v>949</v>
      </c>
      <c r="F980" s="4"/>
      <c r="G980" s="6">
        <f>G981</f>
        <v>20428.7</v>
      </c>
      <c r="H980" s="6">
        <f t="shared" ref="H980:I980" si="467">H981</f>
        <v>0</v>
      </c>
      <c r="I980" s="6">
        <f t="shared" si="467"/>
        <v>0</v>
      </c>
    </row>
    <row r="981" spans="1:15" ht="31.5" x14ac:dyDescent="0.25">
      <c r="A981" s="149" t="s">
        <v>25</v>
      </c>
      <c r="B981" s="4"/>
      <c r="C981" s="4" t="s">
        <v>52</v>
      </c>
      <c r="D981" s="4" t="s">
        <v>23</v>
      </c>
      <c r="E981" s="21" t="s">
        <v>949</v>
      </c>
      <c r="F981" s="4" t="s">
        <v>36</v>
      </c>
      <c r="G981" s="6">
        <v>20428.7</v>
      </c>
      <c r="H981" s="6">
        <v>0</v>
      </c>
      <c r="I981" s="6">
        <v>0</v>
      </c>
    </row>
    <row r="982" spans="1:15" ht="31.5" x14ac:dyDescent="0.25">
      <c r="A982" s="68" t="s">
        <v>832</v>
      </c>
      <c r="B982" s="177"/>
      <c r="C982" s="4" t="s">
        <v>52</v>
      </c>
      <c r="D982" s="4" t="s">
        <v>23</v>
      </c>
      <c r="E982" s="21" t="s">
        <v>950</v>
      </c>
      <c r="F982" s="4"/>
      <c r="G982" s="6">
        <f>G983+G984</f>
        <v>3784.3999999999996</v>
      </c>
      <c r="H982" s="6">
        <f t="shared" ref="H982:I982" si="468">H983+H984</f>
        <v>0</v>
      </c>
      <c r="I982" s="6">
        <f t="shared" si="468"/>
        <v>0</v>
      </c>
    </row>
    <row r="983" spans="1:15" ht="31.5" x14ac:dyDescent="0.25">
      <c r="A983" s="176" t="s">
        <v>25</v>
      </c>
      <c r="B983" s="177"/>
      <c r="C983" s="4" t="s">
        <v>52</v>
      </c>
      <c r="D983" s="4" t="s">
        <v>23</v>
      </c>
      <c r="E983" s="21" t="s">
        <v>950</v>
      </c>
      <c r="F983" s="4" t="s">
        <v>36</v>
      </c>
      <c r="G983" s="6">
        <v>1182.3</v>
      </c>
      <c r="H983" s="6"/>
      <c r="I983" s="6"/>
    </row>
    <row r="984" spans="1:15" ht="31.5" x14ac:dyDescent="0.25">
      <c r="A984" s="176" t="s">
        <v>96</v>
      </c>
      <c r="B984" s="177"/>
      <c r="C984" s="4" t="s">
        <v>52</v>
      </c>
      <c r="D984" s="4" t="s">
        <v>23</v>
      </c>
      <c r="E984" s="21" t="s">
        <v>950</v>
      </c>
      <c r="F984" s="4" t="s">
        <v>54</v>
      </c>
      <c r="G984" s="6">
        <v>2602.1</v>
      </c>
      <c r="H984" s="6"/>
      <c r="I984" s="6"/>
    </row>
    <row r="985" spans="1:15" x14ac:dyDescent="0.25">
      <c r="A985" s="149" t="s">
        <v>458</v>
      </c>
      <c r="B985" s="4"/>
      <c r="C985" s="4" t="s">
        <v>52</v>
      </c>
      <c r="D985" s="4" t="s">
        <v>23</v>
      </c>
      <c r="E985" s="21" t="s">
        <v>948</v>
      </c>
      <c r="F985" s="4"/>
      <c r="G985" s="6">
        <f>G986</f>
        <v>0</v>
      </c>
      <c r="H985" s="6">
        <f t="shared" ref="H985:I985" si="469">H986</f>
        <v>0</v>
      </c>
      <c r="I985" s="6">
        <f t="shared" si="469"/>
        <v>148450.5</v>
      </c>
    </row>
    <row r="986" spans="1:15" ht="31.5" x14ac:dyDescent="0.25">
      <c r="A986" s="149" t="s">
        <v>96</v>
      </c>
      <c r="B986" s="4"/>
      <c r="C986" s="4" t="s">
        <v>52</v>
      </c>
      <c r="D986" s="4" t="s">
        <v>23</v>
      </c>
      <c r="E986" s="21" t="s">
        <v>948</v>
      </c>
      <c r="F986" s="4" t="s">
        <v>54</v>
      </c>
      <c r="G986" s="6">
        <v>0</v>
      </c>
      <c r="H986" s="6">
        <v>0</v>
      </c>
      <c r="I986" s="6">
        <v>148450.5</v>
      </c>
    </row>
    <row r="987" spans="1:15" ht="31.5" x14ac:dyDescent="0.25">
      <c r="A987" s="149" t="s">
        <v>460</v>
      </c>
      <c r="B987" s="4"/>
      <c r="C987" s="4" t="s">
        <v>52</v>
      </c>
      <c r="D987" s="4" t="s">
        <v>23</v>
      </c>
      <c r="E987" s="21" t="s">
        <v>829</v>
      </c>
      <c r="F987" s="4"/>
      <c r="G987" s="6">
        <f>G988+G989</f>
        <v>1027.5999999999999</v>
      </c>
      <c r="H987" s="6">
        <f t="shared" ref="H987:I987" si="470">H988+H989</f>
        <v>1453.3</v>
      </c>
      <c r="I987" s="6">
        <f t="shared" si="470"/>
        <v>1439.4</v>
      </c>
    </row>
    <row r="988" spans="1:15" ht="31.5" x14ac:dyDescent="0.25">
      <c r="A988" s="149" t="s">
        <v>25</v>
      </c>
      <c r="B988" s="4"/>
      <c r="C988" s="4" t="s">
        <v>52</v>
      </c>
      <c r="D988" s="4" t="s">
        <v>23</v>
      </c>
      <c r="E988" s="21" t="s">
        <v>829</v>
      </c>
      <c r="F988" s="4" t="s">
        <v>36</v>
      </c>
      <c r="G988" s="6">
        <v>0</v>
      </c>
      <c r="H988" s="6">
        <v>581.29999999999995</v>
      </c>
      <c r="I988" s="6">
        <v>863.6</v>
      </c>
    </row>
    <row r="989" spans="1:15" ht="31.5" x14ac:dyDescent="0.25">
      <c r="A989" s="149" t="s">
        <v>96</v>
      </c>
      <c r="B989" s="4"/>
      <c r="C989" s="4" t="s">
        <v>52</v>
      </c>
      <c r="D989" s="4" t="s">
        <v>23</v>
      </c>
      <c r="E989" s="21" t="s">
        <v>829</v>
      </c>
      <c r="F989" s="4" t="s">
        <v>54</v>
      </c>
      <c r="G989" s="6">
        <v>1027.5999999999999</v>
      </c>
      <c r="H989" s="6">
        <v>872</v>
      </c>
      <c r="I989" s="6">
        <v>575.79999999999995</v>
      </c>
    </row>
    <row r="990" spans="1:15" ht="63" x14ac:dyDescent="0.25">
      <c r="A990" s="149" t="s">
        <v>830</v>
      </c>
      <c r="B990" s="4"/>
      <c r="C990" s="4" t="s">
        <v>52</v>
      </c>
      <c r="D990" s="4" t="s">
        <v>23</v>
      </c>
      <c r="E990" s="21" t="s">
        <v>831</v>
      </c>
      <c r="F990" s="4"/>
      <c r="G990" s="6">
        <f>G991</f>
        <v>9147.6</v>
      </c>
      <c r="H990" s="6">
        <f t="shared" ref="H990:I990" si="471">H991</f>
        <v>0</v>
      </c>
      <c r="I990" s="6">
        <f t="shared" si="471"/>
        <v>0</v>
      </c>
      <c r="K990" s="101"/>
      <c r="L990" s="101"/>
      <c r="M990" s="101"/>
      <c r="N990" s="101"/>
      <c r="O990" s="101"/>
    </row>
    <row r="991" spans="1:15" ht="31.5" x14ac:dyDescent="0.25">
      <c r="A991" s="149" t="s">
        <v>25</v>
      </c>
      <c r="B991" s="4"/>
      <c r="C991" s="4" t="s">
        <v>52</v>
      </c>
      <c r="D991" s="4" t="s">
        <v>23</v>
      </c>
      <c r="E991" s="21" t="s">
        <v>831</v>
      </c>
      <c r="F991" s="4" t="s">
        <v>36</v>
      </c>
      <c r="G991" s="6">
        <v>9147.6</v>
      </c>
      <c r="H991" s="6">
        <v>0</v>
      </c>
      <c r="I991" s="6">
        <v>0</v>
      </c>
      <c r="J991" s="166"/>
      <c r="K991" s="101"/>
      <c r="L991" s="101"/>
      <c r="M991" s="101"/>
    </row>
    <row r="992" spans="1:15" x14ac:dyDescent="0.25">
      <c r="A992" s="149" t="s">
        <v>833</v>
      </c>
      <c r="B992" s="4"/>
      <c r="C992" s="4" t="s">
        <v>52</v>
      </c>
      <c r="D992" s="4" t="s">
        <v>23</v>
      </c>
      <c r="E992" s="21" t="s">
        <v>834</v>
      </c>
      <c r="F992" s="4"/>
      <c r="G992" s="6">
        <f>G993+G996+G999</f>
        <v>106213.30000000002</v>
      </c>
      <c r="H992" s="6">
        <f t="shared" ref="H992:I992" si="472">H993+H996+H999</f>
        <v>106672.5</v>
      </c>
      <c r="I992" s="6">
        <f t="shared" si="472"/>
        <v>103991.09999999999</v>
      </c>
    </row>
    <row r="993" spans="1:9" ht="47.25" x14ac:dyDescent="0.25">
      <c r="A993" s="2" t="s">
        <v>835</v>
      </c>
      <c r="B993" s="4"/>
      <c r="C993" s="4" t="s">
        <v>52</v>
      </c>
      <c r="D993" s="4" t="s">
        <v>23</v>
      </c>
      <c r="E993" s="19" t="s">
        <v>836</v>
      </c>
      <c r="F993" s="4"/>
      <c r="G993" s="6">
        <f>G994+G995</f>
        <v>3527.8999999999996</v>
      </c>
      <c r="H993" s="6">
        <f t="shared" ref="H993:I993" si="473">H994+H995</f>
        <v>3527.8999999999996</v>
      </c>
      <c r="I993" s="6">
        <f t="shared" si="473"/>
        <v>3527.8999999999996</v>
      </c>
    </row>
    <row r="994" spans="1:9" ht="47.25" x14ac:dyDescent="0.25">
      <c r="A994" s="2" t="s">
        <v>24</v>
      </c>
      <c r="B994" s="4"/>
      <c r="C994" s="4" t="s">
        <v>52</v>
      </c>
      <c r="D994" s="4" t="s">
        <v>23</v>
      </c>
      <c r="E994" s="19" t="s">
        <v>836</v>
      </c>
      <c r="F994" s="4" t="s">
        <v>35</v>
      </c>
      <c r="G994" s="6">
        <v>1168.7</v>
      </c>
      <c r="H994" s="6">
        <v>1168.7</v>
      </c>
      <c r="I994" s="6">
        <v>1168.7</v>
      </c>
    </row>
    <row r="995" spans="1:9" ht="31.5" x14ac:dyDescent="0.25">
      <c r="A995" s="149" t="s">
        <v>96</v>
      </c>
      <c r="B995" s="4"/>
      <c r="C995" s="4" t="s">
        <v>52</v>
      </c>
      <c r="D995" s="4" t="s">
        <v>23</v>
      </c>
      <c r="E995" s="19" t="s">
        <v>836</v>
      </c>
      <c r="F995" s="4" t="s">
        <v>54</v>
      </c>
      <c r="G995" s="6">
        <v>2359.1999999999998</v>
      </c>
      <c r="H995" s="6">
        <v>2359.1999999999998</v>
      </c>
      <c r="I995" s="6">
        <v>2359.1999999999998</v>
      </c>
    </row>
    <row r="996" spans="1:9" ht="47.25" x14ac:dyDescent="0.25">
      <c r="A996" s="149" t="s">
        <v>837</v>
      </c>
      <c r="B996" s="4"/>
      <c r="C996" s="4" t="s">
        <v>52</v>
      </c>
      <c r="D996" s="4" t="s">
        <v>23</v>
      </c>
      <c r="E996" s="21" t="s">
        <v>838</v>
      </c>
      <c r="F996" s="4"/>
      <c r="G996" s="6">
        <f>G997+G998</f>
        <v>8568.2000000000007</v>
      </c>
      <c r="H996" s="6">
        <f t="shared" ref="H996:I996" si="474">H997+H998</f>
        <v>8698.2000000000007</v>
      </c>
      <c r="I996" s="6">
        <f t="shared" si="474"/>
        <v>8855.5</v>
      </c>
    </row>
    <row r="997" spans="1:9" ht="47.25" x14ac:dyDescent="0.25">
      <c r="A997" s="149" t="s">
        <v>24</v>
      </c>
      <c r="B997" s="4"/>
      <c r="C997" s="4" t="s">
        <v>52</v>
      </c>
      <c r="D997" s="4" t="s">
        <v>23</v>
      </c>
      <c r="E997" s="21" t="s">
        <v>838</v>
      </c>
      <c r="F997" s="4" t="s">
        <v>35</v>
      </c>
      <c r="G997" s="6">
        <v>2301.6</v>
      </c>
      <c r="H997" s="6">
        <v>2349.6</v>
      </c>
      <c r="I997" s="6">
        <v>2349.6</v>
      </c>
    </row>
    <row r="998" spans="1:9" ht="31.5" x14ac:dyDescent="0.25">
      <c r="A998" s="149" t="s">
        <v>96</v>
      </c>
      <c r="B998" s="4"/>
      <c r="C998" s="4" t="s">
        <v>52</v>
      </c>
      <c r="D998" s="4" t="s">
        <v>23</v>
      </c>
      <c r="E998" s="21" t="s">
        <v>838</v>
      </c>
      <c r="F998" s="4" t="s">
        <v>54</v>
      </c>
      <c r="G998" s="6">
        <v>6266.6</v>
      </c>
      <c r="H998" s="6">
        <v>6348.6</v>
      </c>
      <c r="I998" s="6">
        <v>6505.9</v>
      </c>
    </row>
    <row r="999" spans="1:9" ht="47.25" x14ac:dyDescent="0.25">
      <c r="A999" s="149" t="s">
        <v>471</v>
      </c>
      <c r="B999" s="4"/>
      <c r="C999" s="4" t="s">
        <v>52</v>
      </c>
      <c r="D999" s="4" t="s">
        <v>23</v>
      </c>
      <c r="E999" s="19" t="s">
        <v>839</v>
      </c>
      <c r="F999" s="4"/>
      <c r="G999" s="6">
        <f>G1000+G1001</f>
        <v>94117.200000000012</v>
      </c>
      <c r="H999" s="6">
        <f t="shared" ref="H999:I999" si="475">H1000+H1001</f>
        <v>94446.399999999994</v>
      </c>
      <c r="I999" s="6">
        <f t="shared" si="475"/>
        <v>91607.7</v>
      </c>
    </row>
    <row r="1000" spans="1:9" ht="47.25" x14ac:dyDescent="0.25">
      <c r="A1000" s="2" t="s">
        <v>24</v>
      </c>
      <c r="B1000" s="4"/>
      <c r="C1000" s="4" t="s">
        <v>52</v>
      </c>
      <c r="D1000" s="4" t="s">
        <v>23</v>
      </c>
      <c r="E1000" s="19" t="s">
        <v>839</v>
      </c>
      <c r="F1000" s="4" t="s">
        <v>35</v>
      </c>
      <c r="G1000" s="6">
        <v>32614.400000000001</v>
      </c>
      <c r="H1000" s="6">
        <v>32726.5</v>
      </c>
      <c r="I1000" s="6">
        <v>30534</v>
      </c>
    </row>
    <row r="1001" spans="1:9" ht="31.5" x14ac:dyDescent="0.25">
      <c r="A1001" s="149" t="s">
        <v>96</v>
      </c>
      <c r="B1001" s="4"/>
      <c r="C1001" s="4" t="s">
        <v>52</v>
      </c>
      <c r="D1001" s="4" t="s">
        <v>23</v>
      </c>
      <c r="E1001" s="19" t="s">
        <v>839</v>
      </c>
      <c r="F1001" s="4" t="s">
        <v>54</v>
      </c>
      <c r="G1001" s="6">
        <v>61502.8</v>
      </c>
      <c r="H1001" s="6">
        <v>61719.9</v>
      </c>
      <c r="I1001" s="6">
        <v>61073.7</v>
      </c>
    </row>
    <row r="1002" spans="1:9" x14ac:dyDescent="0.25">
      <c r="A1002" s="149" t="s">
        <v>217</v>
      </c>
      <c r="B1002" s="4"/>
      <c r="C1002" s="4" t="s">
        <v>52</v>
      </c>
      <c r="D1002" s="4" t="s">
        <v>23</v>
      </c>
      <c r="E1002" s="19" t="s">
        <v>456</v>
      </c>
      <c r="F1002" s="4"/>
      <c r="G1002" s="6">
        <f>G1003</f>
        <v>0</v>
      </c>
      <c r="H1002" s="6">
        <f t="shared" ref="H1002:I1004" si="476">H1003</f>
        <v>0</v>
      </c>
      <c r="I1002" s="6">
        <f t="shared" si="476"/>
        <v>20010</v>
      </c>
    </row>
    <row r="1003" spans="1:9" ht="31.5" x14ac:dyDescent="0.25">
      <c r="A1003" s="149" t="s">
        <v>840</v>
      </c>
      <c r="B1003" s="4"/>
      <c r="C1003" s="4" t="s">
        <v>52</v>
      </c>
      <c r="D1003" s="4" t="s">
        <v>23</v>
      </c>
      <c r="E1003" s="19" t="s">
        <v>841</v>
      </c>
      <c r="F1003" s="4"/>
      <c r="G1003" s="6">
        <f>G1004</f>
        <v>0</v>
      </c>
      <c r="H1003" s="6">
        <f t="shared" si="476"/>
        <v>0</v>
      </c>
      <c r="I1003" s="6">
        <f t="shared" si="476"/>
        <v>20010</v>
      </c>
    </row>
    <row r="1004" spans="1:9" x14ac:dyDescent="0.25">
      <c r="A1004" s="149" t="s">
        <v>467</v>
      </c>
      <c r="B1004" s="4"/>
      <c r="C1004" s="4" t="s">
        <v>52</v>
      </c>
      <c r="D1004" s="4" t="s">
        <v>23</v>
      </c>
      <c r="E1004" s="21" t="s">
        <v>842</v>
      </c>
      <c r="F1004" s="4"/>
      <c r="G1004" s="6">
        <f>G1005</f>
        <v>0</v>
      </c>
      <c r="H1004" s="6">
        <f t="shared" si="476"/>
        <v>0</v>
      </c>
      <c r="I1004" s="6">
        <f t="shared" si="476"/>
        <v>20010</v>
      </c>
    </row>
    <row r="1005" spans="1:9" ht="31.5" x14ac:dyDescent="0.25">
      <c r="A1005" s="149" t="s">
        <v>96</v>
      </c>
      <c r="B1005" s="4"/>
      <c r="C1005" s="4" t="s">
        <v>52</v>
      </c>
      <c r="D1005" s="4" t="s">
        <v>23</v>
      </c>
      <c r="E1005" s="21" t="s">
        <v>842</v>
      </c>
      <c r="F1005" s="4" t="s">
        <v>54</v>
      </c>
      <c r="G1005" s="6">
        <v>0</v>
      </c>
      <c r="H1005" s="6">
        <v>0</v>
      </c>
      <c r="I1005" s="6">
        <v>20010</v>
      </c>
    </row>
    <row r="1006" spans="1:9" x14ac:dyDescent="0.25">
      <c r="A1006" s="149" t="s">
        <v>811</v>
      </c>
      <c r="B1006" s="4"/>
      <c r="C1006" s="150" t="s">
        <v>52</v>
      </c>
      <c r="D1006" s="150" t="s">
        <v>23</v>
      </c>
      <c r="E1006" s="21" t="s">
        <v>812</v>
      </c>
      <c r="F1006" s="4"/>
      <c r="G1006" s="6">
        <f>G1007+G1035</f>
        <v>1512009.3</v>
      </c>
      <c r="H1006" s="6">
        <f t="shared" ref="H1006:I1006" si="477">H1007+H1035</f>
        <v>1504686</v>
      </c>
      <c r="I1006" s="6">
        <f t="shared" si="477"/>
        <v>1502127.4000000004</v>
      </c>
    </row>
    <row r="1007" spans="1:9" ht="31.5" x14ac:dyDescent="0.25">
      <c r="A1007" s="149" t="s">
        <v>813</v>
      </c>
      <c r="B1007" s="69"/>
      <c r="C1007" s="69" t="s">
        <v>52</v>
      </c>
      <c r="D1007" s="69" t="s">
        <v>23</v>
      </c>
      <c r="E1007" s="70" t="s">
        <v>814</v>
      </c>
      <c r="F1007" s="4"/>
      <c r="G1007" s="6">
        <f>G1008+G1011+G1015+G1018+G1021+G1024+G1027+G1030+G1033</f>
        <v>1512009.3</v>
      </c>
      <c r="H1007" s="6">
        <f t="shared" ref="H1007:I1007" si="478">H1008+H1011+H1015+H1018+H1021+H1024+H1027+H1030+H1033</f>
        <v>1504244</v>
      </c>
      <c r="I1007" s="6">
        <f t="shared" si="478"/>
        <v>1502127.4000000004</v>
      </c>
    </row>
    <row r="1008" spans="1:9" ht="78.75" x14ac:dyDescent="0.25">
      <c r="A1008" s="167" t="s">
        <v>461</v>
      </c>
      <c r="B1008" s="4"/>
      <c r="C1008" s="4" t="s">
        <v>52</v>
      </c>
      <c r="D1008" s="4" t="s">
        <v>23</v>
      </c>
      <c r="E1008" s="21" t="s">
        <v>843</v>
      </c>
      <c r="F1008" s="4"/>
      <c r="G1008" s="6">
        <f>G1009+G1010</f>
        <v>65592.100000000006</v>
      </c>
      <c r="H1008" s="6">
        <f t="shared" ref="H1008:I1008" si="479">H1009+H1010</f>
        <v>65102.200000000004</v>
      </c>
      <c r="I1008" s="6">
        <f t="shared" si="479"/>
        <v>66179.8</v>
      </c>
    </row>
    <row r="1009" spans="1:9" ht="47.25" x14ac:dyDescent="0.25">
      <c r="A1009" s="2" t="s">
        <v>24</v>
      </c>
      <c r="B1009" s="4"/>
      <c r="C1009" s="4" t="s">
        <v>52</v>
      </c>
      <c r="D1009" s="4" t="s">
        <v>23</v>
      </c>
      <c r="E1009" s="21" t="s">
        <v>843</v>
      </c>
      <c r="F1009" s="4" t="s">
        <v>35</v>
      </c>
      <c r="G1009" s="72">
        <v>61458.400000000009</v>
      </c>
      <c r="H1009" s="72">
        <v>61458.400000000001</v>
      </c>
      <c r="I1009" s="72">
        <v>62073</v>
      </c>
    </row>
    <row r="1010" spans="1:9" ht="31.5" x14ac:dyDescent="0.25">
      <c r="A1010" s="149" t="s">
        <v>25</v>
      </c>
      <c r="B1010" s="4"/>
      <c r="C1010" s="4" t="s">
        <v>52</v>
      </c>
      <c r="D1010" s="4" t="s">
        <v>23</v>
      </c>
      <c r="E1010" s="21" t="s">
        <v>843</v>
      </c>
      <c r="F1010" s="4" t="s">
        <v>36</v>
      </c>
      <c r="G1010" s="72">
        <v>4133.7</v>
      </c>
      <c r="H1010" s="72">
        <v>3643.8</v>
      </c>
      <c r="I1010" s="72">
        <v>4106.8</v>
      </c>
    </row>
    <row r="1011" spans="1:9" ht="63" x14ac:dyDescent="0.25">
      <c r="A1011" s="149" t="s">
        <v>462</v>
      </c>
      <c r="B1011" s="4"/>
      <c r="C1011" s="4" t="s">
        <v>52</v>
      </c>
      <c r="D1011" s="4" t="s">
        <v>23</v>
      </c>
      <c r="E1011" s="21" t="s">
        <v>844</v>
      </c>
      <c r="F1011" s="4"/>
      <c r="G1011" s="6">
        <f>SUM(G1012:G1014)</f>
        <v>1273700.7000000002</v>
      </c>
      <c r="H1011" s="6">
        <f t="shared" ref="H1011:I1011" si="480">SUM(H1012:H1014)</f>
        <v>1274620.7</v>
      </c>
      <c r="I1011" s="6">
        <f t="shared" si="480"/>
        <v>1275577.5</v>
      </c>
    </row>
    <row r="1012" spans="1:9" ht="47.25" x14ac:dyDescent="0.25">
      <c r="A1012" s="149" t="s">
        <v>24</v>
      </c>
      <c r="B1012" s="4"/>
      <c r="C1012" s="4" t="s">
        <v>52</v>
      </c>
      <c r="D1012" s="4" t="s">
        <v>23</v>
      </c>
      <c r="E1012" s="21" t="s">
        <v>844</v>
      </c>
      <c r="F1012" s="4" t="s">
        <v>35</v>
      </c>
      <c r="G1012" s="6">
        <v>309712.90000000002</v>
      </c>
      <c r="H1012" s="6">
        <v>297467.59999999998</v>
      </c>
      <c r="I1012" s="6">
        <v>297689.59999999998</v>
      </c>
    </row>
    <row r="1013" spans="1:9" ht="31.5" x14ac:dyDescent="0.25">
      <c r="A1013" s="149" t="s">
        <v>25</v>
      </c>
      <c r="B1013" s="4"/>
      <c r="C1013" s="4" t="s">
        <v>52</v>
      </c>
      <c r="D1013" s="4" t="s">
        <v>23</v>
      </c>
      <c r="E1013" s="21" t="s">
        <v>844</v>
      </c>
      <c r="F1013" s="4" t="s">
        <v>36</v>
      </c>
      <c r="G1013" s="6">
        <v>11063.4</v>
      </c>
      <c r="H1013" s="6">
        <v>14860.5</v>
      </c>
      <c r="I1013" s="6">
        <v>14860.5</v>
      </c>
    </row>
    <row r="1014" spans="1:9" ht="31.5" x14ac:dyDescent="0.25">
      <c r="A1014" s="149" t="s">
        <v>96</v>
      </c>
      <c r="B1014" s="4"/>
      <c r="C1014" s="4" t="s">
        <v>52</v>
      </c>
      <c r="D1014" s="4" t="s">
        <v>23</v>
      </c>
      <c r="E1014" s="21" t="s">
        <v>844</v>
      </c>
      <c r="F1014" s="4" t="s">
        <v>54</v>
      </c>
      <c r="G1014" s="72">
        <v>952924.4</v>
      </c>
      <c r="H1014" s="72">
        <v>962292.6</v>
      </c>
      <c r="I1014" s="72">
        <v>963027.4</v>
      </c>
    </row>
    <row r="1015" spans="1:9" ht="141.75" x14ac:dyDescent="0.25">
      <c r="A1015" s="149" t="s">
        <v>845</v>
      </c>
      <c r="B1015" s="4"/>
      <c r="C1015" s="4" t="s">
        <v>52</v>
      </c>
      <c r="D1015" s="4" t="s">
        <v>23</v>
      </c>
      <c r="E1015" s="19" t="s">
        <v>846</v>
      </c>
      <c r="F1015" s="19"/>
      <c r="G1015" s="6">
        <f>G1016+G1017</f>
        <v>5669.9000000000005</v>
      </c>
      <c r="H1015" s="6">
        <f t="shared" ref="H1015:I1015" si="481">H1016+H1017</f>
        <v>5896.7</v>
      </c>
      <c r="I1015" s="6">
        <f t="shared" si="481"/>
        <v>6132.6</v>
      </c>
    </row>
    <row r="1016" spans="1:9" ht="31.5" x14ac:dyDescent="0.25">
      <c r="A1016" s="149" t="s">
        <v>25</v>
      </c>
      <c r="B1016" s="4"/>
      <c r="C1016" s="4" t="s">
        <v>52</v>
      </c>
      <c r="D1016" s="4" t="s">
        <v>23</v>
      </c>
      <c r="E1016" s="19" t="s">
        <v>846</v>
      </c>
      <c r="F1016" s="19">
        <v>200</v>
      </c>
      <c r="G1016" s="6">
        <v>1341.3</v>
      </c>
      <c r="H1016" s="6">
        <v>1395</v>
      </c>
      <c r="I1016" s="6">
        <v>1450.9</v>
      </c>
    </row>
    <row r="1017" spans="1:9" ht="31.5" x14ac:dyDescent="0.25">
      <c r="A1017" s="149" t="s">
        <v>96</v>
      </c>
      <c r="B1017" s="4"/>
      <c r="C1017" s="4" t="s">
        <v>52</v>
      </c>
      <c r="D1017" s="4" t="s">
        <v>23</v>
      </c>
      <c r="E1017" s="19" t="s">
        <v>846</v>
      </c>
      <c r="F1017" s="19">
        <v>600</v>
      </c>
      <c r="G1017" s="6">
        <v>4328.6000000000004</v>
      </c>
      <c r="H1017" s="6">
        <v>4501.7</v>
      </c>
      <c r="I1017" s="6">
        <v>4681.7</v>
      </c>
    </row>
    <row r="1018" spans="1:9" ht="173.25" x14ac:dyDescent="0.25">
      <c r="A1018" s="149" t="s">
        <v>847</v>
      </c>
      <c r="B1018" s="4"/>
      <c r="C1018" s="4" t="s">
        <v>52</v>
      </c>
      <c r="D1018" s="4" t="s">
        <v>23</v>
      </c>
      <c r="E1018" s="19" t="s">
        <v>848</v>
      </c>
      <c r="F1018" s="19"/>
      <c r="G1018" s="6">
        <f>G1019+G1020</f>
        <v>17832.5</v>
      </c>
      <c r="H1018" s="6">
        <f t="shared" ref="H1018:I1018" si="482">H1019+H1020</f>
        <v>17832.5</v>
      </c>
      <c r="I1018" s="6">
        <f t="shared" si="482"/>
        <v>17832.5</v>
      </c>
    </row>
    <row r="1019" spans="1:9" ht="31.5" x14ac:dyDescent="0.25">
      <c r="A1019" s="149" t="s">
        <v>25</v>
      </c>
      <c r="B1019" s="4"/>
      <c r="C1019" s="4" t="s">
        <v>52</v>
      </c>
      <c r="D1019" s="4" t="s">
        <v>23</v>
      </c>
      <c r="E1019" s="19" t="s">
        <v>848</v>
      </c>
      <c r="F1019" s="19">
        <v>200</v>
      </c>
      <c r="G1019" s="6">
        <v>16449.2</v>
      </c>
      <c r="H1019" s="6">
        <v>16449.2</v>
      </c>
      <c r="I1019" s="6">
        <v>16449.2</v>
      </c>
    </row>
    <row r="1020" spans="1:9" ht="31.5" x14ac:dyDescent="0.25">
      <c r="A1020" s="149" t="s">
        <v>96</v>
      </c>
      <c r="B1020" s="4"/>
      <c r="C1020" s="4" t="s">
        <v>52</v>
      </c>
      <c r="D1020" s="4" t="s">
        <v>23</v>
      </c>
      <c r="E1020" s="19" t="s">
        <v>848</v>
      </c>
      <c r="F1020" s="19">
        <v>600</v>
      </c>
      <c r="G1020" s="6">
        <v>1383.3</v>
      </c>
      <c r="H1020" s="6">
        <v>1383.3</v>
      </c>
      <c r="I1020" s="6">
        <v>1383.3</v>
      </c>
    </row>
    <row r="1021" spans="1:9" ht="47.25" x14ac:dyDescent="0.25">
      <c r="A1021" s="149" t="s">
        <v>463</v>
      </c>
      <c r="B1021" s="4"/>
      <c r="C1021" s="4" t="s">
        <v>52</v>
      </c>
      <c r="D1021" s="4" t="s">
        <v>23</v>
      </c>
      <c r="E1021" s="21" t="s">
        <v>849</v>
      </c>
      <c r="F1021" s="4"/>
      <c r="G1021" s="6">
        <f>G1022+G1023</f>
        <v>121087.4</v>
      </c>
      <c r="H1021" s="6">
        <f t="shared" ref="H1021:I1021" si="483">H1022+H1023</f>
        <v>108588.6</v>
      </c>
      <c r="I1021" s="6">
        <f t="shared" si="483"/>
        <v>103693.29999999999</v>
      </c>
    </row>
    <row r="1022" spans="1:9" ht="31.5" x14ac:dyDescent="0.25">
      <c r="A1022" s="149" t="s">
        <v>25</v>
      </c>
      <c r="B1022" s="4"/>
      <c r="C1022" s="4" t="s">
        <v>52</v>
      </c>
      <c r="D1022" s="4" t="s">
        <v>23</v>
      </c>
      <c r="E1022" s="21" t="s">
        <v>849</v>
      </c>
      <c r="F1022" s="4" t="s">
        <v>36</v>
      </c>
      <c r="G1022" s="6">
        <v>24069.1</v>
      </c>
      <c r="H1022" s="6">
        <v>21584.5</v>
      </c>
      <c r="I1022" s="6">
        <v>20611.400000000001</v>
      </c>
    </row>
    <row r="1023" spans="1:9" ht="31.5" x14ac:dyDescent="0.25">
      <c r="A1023" s="149" t="s">
        <v>96</v>
      </c>
      <c r="B1023" s="4"/>
      <c r="C1023" s="4" t="s">
        <v>52</v>
      </c>
      <c r="D1023" s="4" t="s">
        <v>23</v>
      </c>
      <c r="E1023" s="21" t="s">
        <v>849</v>
      </c>
      <c r="F1023" s="4" t="s">
        <v>54</v>
      </c>
      <c r="G1023" s="6">
        <v>97018.3</v>
      </c>
      <c r="H1023" s="6">
        <v>87004.1</v>
      </c>
      <c r="I1023" s="6">
        <v>83081.899999999994</v>
      </c>
    </row>
    <row r="1024" spans="1:9" ht="47.25" x14ac:dyDescent="0.25">
      <c r="A1024" s="149" t="s">
        <v>464</v>
      </c>
      <c r="B1024" s="4"/>
      <c r="C1024" s="4" t="s">
        <v>52</v>
      </c>
      <c r="D1024" s="4" t="s">
        <v>23</v>
      </c>
      <c r="E1024" s="19" t="s">
        <v>850</v>
      </c>
      <c r="F1024" s="19"/>
      <c r="G1024" s="6">
        <f>G1025+G1026</f>
        <v>10163.5</v>
      </c>
      <c r="H1024" s="6">
        <f t="shared" ref="H1024:I1024" si="484">H1025+H1026</f>
        <v>10163.5</v>
      </c>
      <c r="I1024" s="6">
        <f t="shared" si="484"/>
        <v>10163.5</v>
      </c>
    </row>
    <row r="1025" spans="1:9" ht="31.5" x14ac:dyDescent="0.25">
      <c r="A1025" s="149" t="s">
        <v>25</v>
      </c>
      <c r="B1025" s="4"/>
      <c r="C1025" s="4" t="s">
        <v>52</v>
      </c>
      <c r="D1025" s="4" t="s">
        <v>23</v>
      </c>
      <c r="E1025" s="19" t="s">
        <v>850</v>
      </c>
      <c r="F1025" s="4" t="s">
        <v>36</v>
      </c>
      <c r="G1025" s="72">
        <v>5977.1</v>
      </c>
      <c r="H1025" s="6">
        <v>5977.1</v>
      </c>
      <c r="I1025" s="6">
        <v>5977.1</v>
      </c>
    </row>
    <row r="1026" spans="1:9" ht="31.5" x14ac:dyDescent="0.25">
      <c r="A1026" s="149" t="s">
        <v>96</v>
      </c>
      <c r="B1026" s="4"/>
      <c r="C1026" s="4" t="s">
        <v>52</v>
      </c>
      <c r="D1026" s="4" t="s">
        <v>23</v>
      </c>
      <c r="E1026" s="19" t="s">
        <v>850</v>
      </c>
      <c r="F1026" s="4" t="s">
        <v>54</v>
      </c>
      <c r="G1026" s="72">
        <v>4186.3999999999996</v>
      </c>
      <c r="H1026" s="6">
        <v>4186.3999999999996</v>
      </c>
      <c r="I1026" s="6">
        <v>4186.3999999999996</v>
      </c>
    </row>
    <row r="1027" spans="1:9" ht="47.25" x14ac:dyDescent="0.25">
      <c r="A1027" s="149" t="s">
        <v>465</v>
      </c>
      <c r="B1027" s="4"/>
      <c r="C1027" s="4" t="s">
        <v>52</v>
      </c>
      <c r="D1027" s="4" t="s">
        <v>23</v>
      </c>
      <c r="E1027" s="19" t="s">
        <v>851</v>
      </c>
      <c r="F1027" s="4"/>
      <c r="G1027" s="6">
        <f>G1028+G1029</f>
        <v>15266.900000000001</v>
      </c>
      <c r="H1027" s="6">
        <f t="shared" ref="H1027:I1027" si="485">H1028+H1029</f>
        <v>15329.8</v>
      </c>
      <c r="I1027" s="6">
        <f t="shared" si="485"/>
        <v>15329.8</v>
      </c>
    </row>
    <row r="1028" spans="1:9" ht="31.5" x14ac:dyDescent="0.25">
      <c r="A1028" s="149" t="s">
        <v>25</v>
      </c>
      <c r="B1028" s="4"/>
      <c r="C1028" s="4" t="s">
        <v>52</v>
      </c>
      <c r="D1028" s="4" t="s">
        <v>23</v>
      </c>
      <c r="E1028" s="19" t="s">
        <v>851</v>
      </c>
      <c r="F1028" s="4" t="s">
        <v>36</v>
      </c>
      <c r="G1028" s="6">
        <v>3050.3</v>
      </c>
      <c r="H1028" s="6">
        <v>3113.2</v>
      </c>
      <c r="I1028" s="6">
        <v>3113.2</v>
      </c>
    </row>
    <row r="1029" spans="1:9" ht="31.5" x14ac:dyDescent="0.25">
      <c r="A1029" s="149" t="s">
        <v>96</v>
      </c>
      <c r="B1029" s="4"/>
      <c r="C1029" s="4" t="s">
        <v>52</v>
      </c>
      <c r="D1029" s="4" t="s">
        <v>23</v>
      </c>
      <c r="E1029" s="19" t="s">
        <v>851</v>
      </c>
      <c r="F1029" s="4" t="s">
        <v>54</v>
      </c>
      <c r="G1029" s="6">
        <v>12216.6</v>
      </c>
      <c r="H1029" s="6">
        <v>12216.6</v>
      </c>
      <c r="I1029" s="6">
        <v>12216.6</v>
      </c>
    </row>
    <row r="1030" spans="1:9" ht="31.5" x14ac:dyDescent="0.25">
      <c r="A1030" s="149" t="s">
        <v>452</v>
      </c>
      <c r="B1030" s="4"/>
      <c r="C1030" s="4" t="s">
        <v>52</v>
      </c>
      <c r="D1030" s="4" t="s">
        <v>23</v>
      </c>
      <c r="E1030" s="21" t="s">
        <v>815</v>
      </c>
      <c r="F1030" s="4"/>
      <c r="G1030" s="6">
        <f>G1031+G1032</f>
        <v>500</v>
      </c>
      <c r="H1030" s="6">
        <f t="shared" ref="H1030:I1030" si="486">H1031+H1032</f>
        <v>4513.7</v>
      </c>
      <c r="I1030" s="6">
        <f t="shared" si="486"/>
        <v>5022.1000000000004</v>
      </c>
    </row>
    <row r="1031" spans="1:9" ht="31.5" x14ac:dyDescent="0.25">
      <c r="A1031" s="149" t="s">
        <v>25</v>
      </c>
      <c r="B1031" s="4"/>
      <c r="C1031" s="4" t="s">
        <v>52</v>
      </c>
      <c r="D1031" s="4" t="s">
        <v>23</v>
      </c>
      <c r="E1031" s="21" t="s">
        <v>815</v>
      </c>
      <c r="F1031" s="4" t="s">
        <v>36</v>
      </c>
      <c r="G1031" s="6">
        <v>0</v>
      </c>
      <c r="H1031" s="6">
        <v>2100</v>
      </c>
      <c r="I1031" s="6">
        <v>5000</v>
      </c>
    </row>
    <row r="1032" spans="1:9" ht="31.5" x14ac:dyDescent="0.25">
      <c r="A1032" s="149" t="s">
        <v>96</v>
      </c>
      <c r="B1032" s="4"/>
      <c r="C1032" s="4" t="s">
        <v>52</v>
      </c>
      <c r="D1032" s="4" t="s">
        <v>23</v>
      </c>
      <c r="E1032" s="21" t="s">
        <v>815</v>
      </c>
      <c r="F1032" s="4" t="s">
        <v>54</v>
      </c>
      <c r="G1032" s="6">
        <v>500</v>
      </c>
      <c r="H1032" s="6">
        <v>2413.6999999999998</v>
      </c>
      <c r="I1032" s="6">
        <v>22.1</v>
      </c>
    </row>
    <row r="1033" spans="1:9" ht="31.5" x14ac:dyDescent="0.25">
      <c r="A1033" s="149" t="s">
        <v>466</v>
      </c>
      <c r="B1033" s="4"/>
      <c r="C1033" s="4" t="s">
        <v>52</v>
      </c>
      <c r="D1033" s="4" t="s">
        <v>23</v>
      </c>
      <c r="E1033" s="19" t="s">
        <v>852</v>
      </c>
      <c r="F1033" s="4"/>
      <c r="G1033" s="72">
        <f>G1034</f>
        <v>2196.3000000000002</v>
      </c>
      <c r="H1033" s="72">
        <f t="shared" ref="H1033:I1033" si="487">H1034</f>
        <v>2196.3000000000002</v>
      </c>
      <c r="I1033" s="72">
        <f t="shared" si="487"/>
        <v>2196.3000000000002</v>
      </c>
    </row>
    <row r="1034" spans="1:9" ht="31.5" x14ac:dyDescent="0.25">
      <c r="A1034" s="149" t="s">
        <v>96</v>
      </c>
      <c r="B1034" s="4"/>
      <c r="C1034" s="4" t="s">
        <v>52</v>
      </c>
      <c r="D1034" s="4" t="s">
        <v>23</v>
      </c>
      <c r="E1034" s="19" t="s">
        <v>852</v>
      </c>
      <c r="F1034" s="4" t="s">
        <v>54</v>
      </c>
      <c r="G1034" s="72">
        <v>2196.3000000000002</v>
      </c>
      <c r="H1034" s="72">
        <v>2196.3000000000002</v>
      </c>
      <c r="I1034" s="72">
        <v>2196.3000000000002</v>
      </c>
    </row>
    <row r="1035" spans="1:9" ht="31.5" x14ac:dyDescent="0.25">
      <c r="A1035" s="149" t="s">
        <v>816</v>
      </c>
      <c r="B1035" s="4"/>
      <c r="C1035" s="69" t="s">
        <v>52</v>
      </c>
      <c r="D1035" s="69" t="s">
        <v>23</v>
      </c>
      <c r="E1035" s="21" t="s">
        <v>817</v>
      </c>
      <c r="F1035" s="4"/>
      <c r="G1035" s="72">
        <f>G1036</f>
        <v>0</v>
      </c>
      <c r="H1035" s="72">
        <f t="shared" ref="H1035:I1036" si="488">H1036</f>
        <v>442</v>
      </c>
      <c r="I1035" s="72">
        <f t="shared" si="488"/>
        <v>0</v>
      </c>
    </row>
    <row r="1036" spans="1:9" ht="63" x14ac:dyDescent="0.25">
      <c r="A1036" s="149" t="s">
        <v>819</v>
      </c>
      <c r="B1036" s="69"/>
      <c r="C1036" s="69" t="s">
        <v>52</v>
      </c>
      <c r="D1036" s="4" t="s">
        <v>23</v>
      </c>
      <c r="E1036" s="70" t="s">
        <v>820</v>
      </c>
      <c r="F1036" s="69"/>
      <c r="G1036" s="6">
        <f>G1037</f>
        <v>0</v>
      </c>
      <c r="H1036" s="6">
        <f t="shared" si="488"/>
        <v>442</v>
      </c>
      <c r="I1036" s="6">
        <f t="shared" si="488"/>
        <v>0</v>
      </c>
    </row>
    <row r="1037" spans="1:9" ht="31.5" x14ac:dyDescent="0.25">
      <c r="A1037" s="149" t="s">
        <v>96</v>
      </c>
      <c r="B1037" s="69"/>
      <c r="C1037" s="69" t="s">
        <v>52</v>
      </c>
      <c r="D1037" s="4" t="s">
        <v>23</v>
      </c>
      <c r="E1037" s="70" t="s">
        <v>820</v>
      </c>
      <c r="F1037" s="69" t="s">
        <v>54</v>
      </c>
      <c r="G1037" s="6">
        <v>0</v>
      </c>
      <c r="H1037" s="6">
        <v>442</v>
      </c>
      <c r="I1037" s="6">
        <v>0</v>
      </c>
    </row>
    <row r="1038" spans="1:9" x14ac:dyDescent="0.25">
      <c r="A1038" s="68" t="s">
        <v>174</v>
      </c>
      <c r="B1038" s="150"/>
      <c r="C1038" s="4" t="s">
        <v>52</v>
      </c>
      <c r="D1038" s="4" t="s">
        <v>23</v>
      </c>
      <c r="E1038" s="21" t="s">
        <v>441</v>
      </c>
      <c r="F1038" s="4"/>
      <c r="G1038" s="6">
        <f>G1039+G1045+G1049+G1056+G1053</f>
        <v>749700.9</v>
      </c>
      <c r="H1038" s="6">
        <f t="shared" ref="H1038:I1038" si="489">H1039+H1045+H1049+H1056+H1053</f>
        <v>739802.49999999988</v>
      </c>
      <c r="I1038" s="6">
        <f t="shared" si="489"/>
        <v>735470.2</v>
      </c>
    </row>
    <row r="1039" spans="1:9" ht="31.5" x14ac:dyDescent="0.25">
      <c r="A1039" s="149" t="s">
        <v>853</v>
      </c>
      <c r="B1039" s="4"/>
      <c r="C1039" s="4" t="s">
        <v>52</v>
      </c>
      <c r="D1039" s="4" t="s">
        <v>23</v>
      </c>
      <c r="E1039" s="21" t="s">
        <v>442</v>
      </c>
      <c r="F1039" s="4"/>
      <c r="G1039" s="6">
        <f>G1040</f>
        <v>674574.1</v>
      </c>
      <c r="H1039" s="6">
        <f t="shared" ref="H1039:I1039" si="490">H1040</f>
        <v>710043.89999999991</v>
      </c>
      <c r="I1039" s="6">
        <f t="shared" si="490"/>
        <v>709977.2</v>
      </c>
    </row>
    <row r="1040" spans="1:9" x14ac:dyDescent="0.25">
      <c r="A1040" s="149" t="s">
        <v>262</v>
      </c>
      <c r="B1040" s="4"/>
      <c r="C1040" s="4" t="s">
        <v>52</v>
      </c>
      <c r="D1040" s="4" t="s">
        <v>23</v>
      </c>
      <c r="E1040" s="21" t="s">
        <v>444</v>
      </c>
      <c r="F1040" s="4"/>
      <c r="G1040" s="6">
        <f>SUM(G1041:G1044)</f>
        <v>674574.1</v>
      </c>
      <c r="H1040" s="6">
        <f t="shared" ref="H1040:I1040" si="491">SUM(H1041:H1044)</f>
        <v>710043.89999999991</v>
      </c>
      <c r="I1040" s="6">
        <f t="shared" si="491"/>
        <v>709977.2</v>
      </c>
    </row>
    <row r="1041" spans="1:9" ht="47.25" x14ac:dyDescent="0.25">
      <c r="A1041" s="149" t="s">
        <v>24</v>
      </c>
      <c r="B1041" s="4"/>
      <c r="C1041" s="4" t="s">
        <v>52</v>
      </c>
      <c r="D1041" s="4" t="s">
        <v>23</v>
      </c>
      <c r="E1041" s="21" t="s">
        <v>444</v>
      </c>
      <c r="F1041" s="4" t="s">
        <v>35</v>
      </c>
      <c r="G1041" s="6">
        <v>130215.7</v>
      </c>
      <c r="H1041" s="6">
        <v>129086</v>
      </c>
      <c r="I1041" s="6">
        <v>129086.1</v>
      </c>
    </row>
    <row r="1042" spans="1:9" ht="31.5" x14ac:dyDescent="0.25">
      <c r="A1042" s="149" t="s">
        <v>25</v>
      </c>
      <c r="B1042" s="4"/>
      <c r="C1042" s="4" t="s">
        <v>52</v>
      </c>
      <c r="D1042" s="4" t="s">
        <v>23</v>
      </c>
      <c r="E1042" s="21" t="s">
        <v>444</v>
      </c>
      <c r="F1042" s="4" t="s">
        <v>36</v>
      </c>
      <c r="G1042" s="6">
        <v>95065</v>
      </c>
      <c r="H1042" s="6">
        <v>107267.3</v>
      </c>
      <c r="I1042" s="6">
        <v>107200.5</v>
      </c>
    </row>
    <row r="1043" spans="1:9" ht="31.5" x14ac:dyDescent="0.25">
      <c r="A1043" s="149" t="s">
        <v>96</v>
      </c>
      <c r="B1043" s="4"/>
      <c r="C1043" s="4" t="s">
        <v>52</v>
      </c>
      <c r="D1043" s="4" t="s">
        <v>23</v>
      </c>
      <c r="E1043" s="21" t="s">
        <v>444</v>
      </c>
      <c r="F1043" s="4" t="s">
        <v>54</v>
      </c>
      <c r="G1043" s="6">
        <v>441248.7</v>
      </c>
      <c r="H1043" s="6">
        <v>465651.9</v>
      </c>
      <c r="I1043" s="6">
        <v>465651.9</v>
      </c>
    </row>
    <row r="1044" spans="1:9" x14ac:dyDescent="0.25">
      <c r="A1044" s="149" t="s">
        <v>13</v>
      </c>
      <c r="B1044" s="4"/>
      <c r="C1044" s="4" t="s">
        <v>52</v>
      </c>
      <c r="D1044" s="4" t="s">
        <v>23</v>
      </c>
      <c r="E1044" s="21" t="s">
        <v>444</v>
      </c>
      <c r="F1044" s="4" t="s">
        <v>41</v>
      </c>
      <c r="G1044" s="6">
        <v>8044.7</v>
      </c>
      <c r="H1044" s="6">
        <v>8038.7</v>
      </c>
      <c r="I1044" s="6">
        <v>8038.7</v>
      </c>
    </row>
    <row r="1045" spans="1:9" ht="31.5" x14ac:dyDescent="0.25">
      <c r="A1045" s="149" t="s">
        <v>445</v>
      </c>
      <c r="B1045" s="4"/>
      <c r="C1045" s="4" t="s">
        <v>52</v>
      </c>
      <c r="D1045" s="4" t="s">
        <v>23</v>
      </c>
      <c r="E1045" s="21" t="s">
        <v>446</v>
      </c>
      <c r="F1045" s="4"/>
      <c r="G1045" s="6">
        <f>G1046</f>
        <v>33546.299999999996</v>
      </c>
      <c r="H1045" s="6">
        <f t="shared" ref="H1045:I1045" si="492">H1046</f>
        <v>12500</v>
      </c>
      <c r="I1045" s="6">
        <f t="shared" si="492"/>
        <v>0</v>
      </c>
    </row>
    <row r="1046" spans="1:9" x14ac:dyDescent="0.25">
      <c r="A1046" s="149" t="s">
        <v>21</v>
      </c>
      <c r="B1046" s="4"/>
      <c r="C1046" s="4" t="s">
        <v>52</v>
      </c>
      <c r="D1046" s="4" t="s">
        <v>23</v>
      </c>
      <c r="E1046" s="21" t="s">
        <v>447</v>
      </c>
      <c r="F1046" s="4"/>
      <c r="G1046" s="6">
        <f>G1047+G1048</f>
        <v>33546.299999999996</v>
      </c>
      <c r="H1046" s="6">
        <f t="shared" ref="H1046:I1046" si="493">H1047+H1048</f>
        <v>12500</v>
      </c>
      <c r="I1046" s="6">
        <f t="shared" si="493"/>
        <v>0</v>
      </c>
    </row>
    <row r="1047" spans="1:9" ht="31.5" x14ac:dyDescent="0.25">
      <c r="A1047" s="149" t="s">
        <v>25</v>
      </c>
      <c r="B1047" s="4"/>
      <c r="C1047" s="4" t="s">
        <v>52</v>
      </c>
      <c r="D1047" s="4" t="s">
        <v>23</v>
      </c>
      <c r="E1047" s="21" t="s">
        <v>447</v>
      </c>
      <c r="F1047" s="4" t="s">
        <v>36</v>
      </c>
      <c r="G1047" s="6">
        <v>1873.7</v>
      </c>
      <c r="H1047" s="6">
        <v>12500</v>
      </c>
      <c r="I1047" s="6">
        <v>0</v>
      </c>
    </row>
    <row r="1048" spans="1:9" ht="31.5" x14ac:dyDescent="0.25">
      <c r="A1048" s="149" t="s">
        <v>96</v>
      </c>
      <c r="B1048" s="4"/>
      <c r="C1048" s="4" t="s">
        <v>52</v>
      </c>
      <c r="D1048" s="4" t="s">
        <v>23</v>
      </c>
      <c r="E1048" s="21" t="s">
        <v>447</v>
      </c>
      <c r="F1048" s="4" t="s">
        <v>54</v>
      </c>
      <c r="G1048" s="6">
        <v>31672.6</v>
      </c>
      <c r="H1048" s="6">
        <v>0</v>
      </c>
      <c r="I1048" s="6">
        <v>0</v>
      </c>
    </row>
    <row r="1049" spans="1:9" ht="31.5" x14ac:dyDescent="0.25">
      <c r="A1049" s="149" t="s">
        <v>468</v>
      </c>
      <c r="B1049" s="4"/>
      <c r="C1049" s="4" t="s">
        <v>52</v>
      </c>
      <c r="D1049" s="4" t="s">
        <v>23</v>
      </c>
      <c r="E1049" s="21" t="s">
        <v>496</v>
      </c>
      <c r="F1049" s="4"/>
      <c r="G1049" s="6">
        <f>G1050</f>
        <v>145</v>
      </c>
      <c r="H1049" s="6">
        <f t="shared" ref="H1049:I1049" si="494">H1050</f>
        <v>0</v>
      </c>
      <c r="I1049" s="6">
        <f t="shared" si="494"/>
        <v>0</v>
      </c>
    </row>
    <row r="1050" spans="1:9" x14ac:dyDescent="0.25">
      <c r="A1050" s="149" t="s">
        <v>21</v>
      </c>
      <c r="B1050" s="4"/>
      <c r="C1050" s="4" t="s">
        <v>52</v>
      </c>
      <c r="D1050" s="4" t="s">
        <v>23</v>
      </c>
      <c r="E1050" s="21" t="s">
        <v>826</v>
      </c>
      <c r="F1050" s="4"/>
      <c r="G1050" s="6">
        <f>G1051+G1052</f>
        <v>145</v>
      </c>
      <c r="H1050" s="6">
        <f t="shared" ref="H1050:I1050" si="495">H1051+H1052</f>
        <v>0</v>
      </c>
      <c r="I1050" s="6">
        <f t="shared" si="495"/>
        <v>0</v>
      </c>
    </row>
    <row r="1051" spans="1:9" ht="31.5" x14ac:dyDescent="0.25">
      <c r="A1051" s="149" t="s">
        <v>25</v>
      </c>
      <c r="B1051" s="4"/>
      <c r="C1051" s="4" t="s">
        <v>52</v>
      </c>
      <c r="D1051" s="4" t="s">
        <v>23</v>
      </c>
      <c r="E1051" s="21" t="s">
        <v>826</v>
      </c>
      <c r="F1051" s="4" t="s">
        <v>36</v>
      </c>
      <c r="G1051" s="6">
        <v>120</v>
      </c>
      <c r="H1051" s="6">
        <v>0</v>
      </c>
      <c r="I1051" s="6">
        <v>0</v>
      </c>
    </row>
    <row r="1052" spans="1:9" ht="31.5" x14ac:dyDescent="0.25">
      <c r="A1052" s="149" t="s">
        <v>96</v>
      </c>
      <c r="B1052" s="4"/>
      <c r="C1052" s="4" t="s">
        <v>52</v>
      </c>
      <c r="D1052" s="4" t="s">
        <v>23</v>
      </c>
      <c r="E1052" s="21" t="s">
        <v>826</v>
      </c>
      <c r="F1052" s="4" t="s">
        <v>54</v>
      </c>
      <c r="G1052" s="6">
        <v>25</v>
      </c>
      <c r="H1052" s="6">
        <v>0</v>
      </c>
      <c r="I1052" s="6">
        <v>0</v>
      </c>
    </row>
    <row r="1053" spans="1:9" ht="47.25" x14ac:dyDescent="0.25">
      <c r="A1053" s="191" t="s">
        <v>855</v>
      </c>
      <c r="B1053" s="155"/>
      <c r="C1053" s="155" t="s">
        <v>52</v>
      </c>
      <c r="D1053" s="157" t="s">
        <v>23</v>
      </c>
      <c r="E1053" s="155" t="s">
        <v>469</v>
      </c>
      <c r="F1053" s="157"/>
      <c r="G1053" s="195">
        <f t="shared" ref="G1053:I1054" si="496">G1054</f>
        <v>10</v>
      </c>
      <c r="H1053" s="195">
        <f t="shared" si="496"/>
        <v>0</v>
      </c>
      <c r="I1053" s="195">
        <f t="shared" si="496"/>
        <v>0</v>
      </c>
    </row>
    <row r="1054" spans="1:9" x14ac:dyDescent="0.25">
      <c r="A1054" s="191" t="s">
        <v>21</v>
      </c>
      <c r="B1054" s="156"/>
      <c r="C1054" s="155" t="s">
        <v>52</v>
      </c>
      <c r="D1054" s="155" t="s">
        <v>23</v>
      </c>
      <c r="E1054" s="155" t="s">
        <v>470</v>
      </c>
      <c r="F1054" s="155"/>
      <c r="G1054" s="195">
        <f t="shared" si="496"/>
        <v>10</v>
      </c>
      <c r="H1054" s="195">
        <f t="shared" si="496"/>
        <v>0</v>
      </c>
      <c r="I1054" s="195">
        <f t="shared" si="496"/>
        <v>0</v>
      </c>
    </row>
    <row r="1055" spans="1:9" ht="31.5" x14ac:dyDescent="0.25">
      <c r="A1055" s="191" t="s">
        <v>96</v>
      </c>
      <c r="B1055" s="156"/>
      <c r="C1055" s="155" t="s">
        <v>52</v>
      </c>
      <c r="D1055" s="155" t="s">
        <v>23</v>
      </c>
      <c r="E1055" s="155" t="s">
        <v>470</v>
      </c>
      <c r="F1055" s="155" t="s">
        <v>54</v>
      </c>
      <c r="G1055" s="6">
        <f>0+10</f>
        <v>10</v>
      </c>
      <c r="H1055" s="195">
        <v>0</v>
      </c>
      <c r="I1055" s="195">
        <v>0</v>
      </c>
    </row>
    <row r="1056" spans="1:9" ht="47.25" x14ac:dyDescent="0.25">
      <c r="A1056" s="149" t="s">
        <v>737</v>
      </c>
      <c r="B1056" s="4"/>
      <c r="C1056" s="4" t="s">
        <v>52</v>
      </c>
      <c r="D1056" s="4" t="s">
        <v>23</v>
      </c>
      <c r="E1056" s="21" t="s">
        <v>472</v>
      </c>
      <c r="F1056" s="4"/>
      <c r="G1056" s="6">
        <f>G1057</f>
        <v>41425.5</v>
      </c>
      <c r="H1056" s="6">
        <f t="shared" ref="H1056:I1056" si="497">H1057</f>
        <v>17258.599999999999</v>
      </c>
      <c r="I1056" s="6">
        <f t="shared" si="497"/>
        <v>25493</v>
      </c>
    </row>
    <row r="1057" spans="1:9" x14ac:dyDescent="0.25">
      <c r="A1057" s="149" t="s">
        <v>21</v>
      </c>
      <c r="B1057" s="4"/>
      <c r="C1057" s="4" t="s">
        <v>52</v>
      </c>
      <c r="D1057" s="4" t="s">
        <v>23</v>
      </c>
      <c r="E1057" s="21" t="s">
        <v>473</v>
      </c>
      <c r="F1057" s="4"/>
      <c r="G1057" s="6">
        <f>G1058+G1059</f>
        <v>41425.5</v>
      </c>
      <c r="H1057" s="6">
        <f t="shared" ref="H1057:I1057" si="498">H1058+H1059</f>
        <v>17258.599999999999</v>
      </c>
      <c r="I1057" s="6">
        <f t="shared" si="498"/>
        <v>25493</v>
      </c>
    </row>
    <row r="1058" spans="1:9" ht="31.5" x14ac:dyDescent="0.25">
      <c r="A1058" s="149" t="s">
        <v>25</v>
      </c>
      <c r="B1058" s="4"/>
      <c r="C1058" s="4" t="s">
        <v>52</v>
      </c>
      <c r="D1058" s="4" t="s">
        <v>23</v>
      </c>
      <c r="E1058" s="21" t="s">
        <v>473</v>
      </c>
      <c r="F1058" s="4" t="s">
        <v>36</v>
      </c>
      <c r="G1058" s="6">
        <v>18682.3</v>
      </c>
      <c r="H1058" s="6">
        <v>0</v>
      </c>
      <c r="I1058" s="6">
        <v>10600</v>
      </c>
    </row>
    <row r="1059" spans="1:9" ht="31.5" x14ac:dyDescent="0.25">
      <c r="A1059" s="149" t="s">
        <v>96</v>
      </c>
      <c r="B1059" s="4"/>
      <c r="C1059" s="4" t="s">
        <v>52</v>
      </c>
      <c r="D1059" s="4" t="s">
        <v>23</v>
      </c>
      <c r="E1059" s="21" t="s">
        <v>473</v>
      </c>
      <c r="F1059" s="4" t="s">
        <v>54</v>
      </c>
      <c r="G1059" s="6">
        <v>22743.200000000001</v>
      </c>
      <c r="H1059" s="6">
        <v>17258.599999999999</v>
      </c>
      <c r="I1059" s="6">
        <v>14893</v>
      </c>
    </row>
    <row r="1060" spans="1:9" x14ac:dyDescent="0.25">
      <c r="A1060" s="149" t="s">
        <v>53</v>
      </c>
      <c r="B1060" s="4"/>
      <c r="C1060" s="4" t="s">
        <v>52</v>
      </c>
      <c r="D1060" s="4" t="s">
        <v>27</v>
      </c>
      <c r="E1060" s="4"/>
      <c r="F1060" s="4"/>
      <c r="G1060" s="6">
        <f>G1061</f>
        <v>223260.3</v>
      </c>
      <c r="H1060" s="6">
        <f>H1061</f>
        <v>225117.5</v>
      </c>
      <c r="I1060" s="6">
        <f>I1061</f>
        <v>225109.2</v>
      </c>
    </row>
    <row r="1061" spans="1:9" s="98" customFormat="1" ht="31.5" x14ac:dyDescent="0.25">
      <c r="A1061" s="90" t="s">
        <v>440</v>
      </c>
      <c r="B1061" s="99"/>
      <c r="C1061" s="95" t="s">
        <v>52</v>
      </c>
      <c r="D1061" s="95" t="s">
        <v>27</v>
      </c>
      <c r="E1061" s="96" t="s">
        <v>295</v>
      </c>
      <c r="F1061" s="96"/>
      <c r="G1061" s="97">
        <f>G1062+G1070</f>
        <v>223260.3</v>
      </c>
      <c r="H1061" s="97">
        <f t="shared" ref="H1061:I1061" si="499">H1062+H1070</f>
        <v>225117.5</v>
      </c>
      <c r="I1061" s="97">
        <f t="shared" si="499"/>
        <v>225109.2</v>
      </c>
    </row>
    <row r="1062" spans="1:9" x14ac:dyDescent="0.25">
      <c r="A1062" s="149" t="s">
        <v>811</v>
      </c>
      <c r="B1062" s="4"/>
      <c r="C1062" s="4" t="s">
        <v>52</v>
      </c>
      <c r="D1062" s="21" t="s">
        <v>27</v>
      </c>
      <c r="E1062" s="21" t="s">
        <v>812</v>
      </c>
      <c r="F1062" s="4"/>
      <c r="G1062" s="6">
        <f>G1063</f>
        <v>35853.600000000006</v>
      </c>
      <c r="H1062" s="6">
        <f t="shared" ref="H1062:I1062" si="500">H1063</f>
        <v>36335.600000000006</v>
      </c>
      <c r="I1062" s="6">
        <f t="shared" si="500"/>
        <v>36226.200000000004</v>
      </c>
    </row>
    <row r="1063" spans="1:9" ht="31.5" x14ac:dyDescent="0.25">
      <c r="A1063" s="149" t="s">
        <v>813</v>
      </c>
      <c r="B1063" s="69"/>
      <c r="C1063" s="69" t="s">
        <v>52</v>
      </c>
      <c r="D1063" s="69" t="s">
        <v>27</v>
      </c>
      <c r="E1063" s="70" t="s">
        <v>814</v>
      </c>
      <c r="F1063" s="4"/>
      <c r="G1063" s="6">
        <f>G1064+G1066+G1068</f>
        <v>35853.600000000006</v>
      </c>
      <c r="H1063" s="6">
        <f t="shared" ref="H1063:I1063" si="501">H1064+H1066+H1068</f>
        <v>36335.600000000006</v>
      </c>
      <c r="I1063" s="6">
        <f t="shared" si="501"/>
        <v>36226.200000000004</v>
      </c>
    </row>
    <row r="1064" spans="1:9" ht="63.75" customHeight="1" x14ac:dyDescent="0.25">
      <c r="A1064" s="149" t="s">
        <v>462</v>
      </c>
      <c r="B1064" s="4"/>
      <c r="C1064" s="4" t="s">
        <v>52</v>
      </c>
      <c r="D1064" s="4" t="s">
        <v>27</v>
      </c>
      <c r="E1064" s="21" t="s">
        <v>844</v>
      </c>
      <c r="F1064" s="4"/>
      <c r="G1064" s="6">
        <f>G1065</f>
        <v>19218.7</v>
      </c>
      <c r="H1064" s="6">
        <f t="shared" ref="H1064:I1064" si="502">H1065</f>
        <v>19218.7</v>
      </c>
      <c r="I1064" s="6">
        <f t="shared" si="502"/>
        <v>19218.7</v>
      </c>
    </row>
    <row r="1065" spans="1:9" ht="31.5" x14ac:dyDescent="0.25">
      <c r="A1065" s="149" t="s">
        <v>96</v>
      </c>
      <c r="B1065" s="4"/>
      <c r="C1065" s="4" t="s">
        <v>52</v>
      </c>
      <c r="D1065" s="4" t="s">
        <v>27</v>
      </c>
      <c r="E1065" s="21" t="s">
        <v>844</v>
      </c>
      <c r="F1065" s="4" t="s">
        <v>54</v>
      </c>
      <c r="G1065" s="72">
        <v>19218.7</v>
      </c>
      <c r="H1065" s="72">
        <v>19218.7</v>
      </c>
      <c r="I1065" s="72">
        <v>19218.7</v>
      </c>
    </row>
    <row r="1066" spans="1:9" ht="94.5" x14ac:dyDescent="0.25">
      <c r="A1066" s="149" t="s">
        <v>474</v>
      </c>
      <c r="B1066" s="4"/>
      <c r="C1066" s="4" t="s">
        <v>52</v>
      </c>
      <c r="D1066" s="4" t="s">
        <v>27</v>
      </c>
      <c r="E1066" s="21" t="s">
        <v>854</v>
      </c>
      <c r="F1066" s="4"/>
      <c r="G1066" s="6">
        <f>G1067</f>
        <v>16384.900000000001</v>
      </c>
      <c r="H1066" s="6">
        <f t="shared" ref="H1066:I1066" si="503">H1067</f>
        <v>16384.900000000001</v>
      </c>
      <c r="I1066" s="6">
        <f t="shared" si="503"/>
        <v>16384.900000000001</v>
      </c>
    </row>
    <row r="1067" spans="1:9" ht="31.5" x14ac:dyDescent="0.25">
      <c r="A1067" s="149" t="s">
        <v>96</v>
      </c>
      <c r="B1067" s="4"/>
      <c r="C1067" s="4" t="s">
        <v>52</v>
      </c>
      <c r="D1067" s="4" t="s">
        <v>27</v>
      </c>
      <c r="E1067" s="21" t="s">
        <v>854</v>
      </c>
      <c r="F1067" s="4" t="s">
        <v>54</v>
      </c>
      <c r="G1067" s="72">
        <v>16384.900000000001</v>
      </c>
      <c r="H1067" s="72">
        <v>16384.900000000001</v>
      </c>
      <c r="I1067" s="72">
        <v>16384.900000000001</v>
      </c>
    </row>
    <row r="1068" spans="1:9" ht="31.5" x14ac:dyDescent="0.25">
      <c r="A1068" s="176" t="s">
        <v>452</v>
      </c>
      <c r="B1068" s="4"/>
      <c r="C1068" s="4" t="s">
        <v>52</v>
      </c>
      <c r="D1068" s="4" t="s">
        <v>27</v>
      </c>
      <c r="E1068" s="21" t="s">
        <v>815</v>
      </c>
      <c r="F1068" s="4"/>
      <c r="G1068" s="72">
        <f>G1069</f>
        <v>250</v>
      </c>
      <c r="H1068" s="72">
        <f t="shared" ref="H1068:I1068" si="504">H1069</f>
        <v>732</v>
      </c>
      <c r="I1068" s="72">
        <f t="shared" si="504"/>
        <v>622.6</v>
      </c>
    </row>
    <row r="1069" spans="1:9" ht="31.5" x14ac:dyDescent="0.25">
      <c r="A1069" s="176" t="s">
        <v>96</v>
      </c>
      <c r="B1069" s="4"/>
      <c r="C1069" s="4" t="s">
        <v>52</v>
      </c>
      <c r="D1069" s="4" t="s">
        <v>27</v>
      </c>
      <c r="E1069" s="21" t="s">
        <v>815</v>
      </c>
      <c r="F1069" s="4" t="s">
        <v>54</v>
      </c>
      <c r="G1069" s="72">
        <v>250</v>
      </c>
      <c r="H1069" s="72">
        <v>732</v>
      </c>
      <c r="I1069" s="72">
        <v>622.6</v>
      </c>
    </row>
    <row r="1070" spans="1:9" x14ac:dyDescent="0.25">
      <c r="A1070" s="68" t="s">
        <v>174</v>
      </c>
      <c r="B1070" s="150"/>
      <c r="C1070" s="4" t="s">
        <v>52</v>
      </c>
      <c r="D1070" s="4" t="s">
        <v>27</v>
      </c>
      <c r="E1070" s="21" t="s">
        <v>441</v>
      </c>
      <c r="F1070" s="4"/>
      <c r="G1070" s="6">
        <f>G1071+G1078+G1081</f>
        <v>187406.69999999998</v>
      </c>
      <c r="H1070" s="6">
        <f t="shared" ref="H1070:I1070" si="505">H1071+H1078+H1081</f>
        <v>188781.9</v>
      </c>
      <c r="I1070" s="6">
        <f t="shared" si="505"/>
        <v>188883</v>
      </c>
    </row>
    <row r="1071" spans="1:9" ht="31.5" x14ac:dyDescent="0.25">
      <c r="A1071" s="149" t="s">
        <v>853</v>
      </c>
      <c r="B1071" s="4"/>
      <c r="C1071" s="4" t="s">
        <v>52</v>
      </c>
      <c r="D1071" s="21" t="s">
        <v>27</v>
      </c>
      <c r="E1071" s="21" t="s">
        <v>442</v>
      </c>
      <c r="F1071" s="4"/>
      <c r="G1071" s="6">
        <f>G1072+G1074+G1076</f>
        <v>186406.69999999998</v>
      </c>
      <c r="H1071" s="6">
        <f t="shared" ref="H1071:I1071" si="506">H1072+H1074+H1076</f>
        <v>187781.9</v>
      </c>
      <c r="I1071" s="6">
        <f t="shared" si="506"/>
        <v>187883</v>
      </c>
    </row>
    <row r="1072" spans="1:9" ht="30" customHeight="1" x14ac:dyDescent="0.25">
      <c r="A1072" s="149" t="s">
        <v>262</v>
      </c>
      <c r="B1072" s="4"/>
      <c r="C1072" s="4" t="s">
        <v>52</v>
      </c>
      <c r="D1072" s="4" t="s">
        <v>27</v>
      </c>
      <c r="E1072" s="21" t="s">
        <v>444</v>
      </c>
      <c r="F1072" s="4"/>
      <c r="G1072" s="6">
        <f>G1073</f>
        <v>146884.79999999999</v>
      </c>
      <c r="H1072" s="6">
        <f t="shared" ref="H1072:I1072" si="507">H1073</f>
        <v>148166.20000000001</v>
      </c>
      <c r="I1072" s="6">
        <f t="shared" si="507"/>
        <v>148166.20000000001</v>
      </c>
    </row>
    <row r="1073" spans="1:9" ht="30" customHeight="1" x14ac:dyDescent="0.25">
      <c r="A1073" s="149" t="s">
        <v>96</v>
      </c>
      <c r="B1073" s="4"/>
      <c r="C1073" s="4" t="s">
        <v>52</v>
      </c>
      <c r="D1073" s="4" t="s">
        <v>27</v>
      </c>
      <c r="E1073" s="21" t="s">
        <v>444</v>
      </c>
      <c r="F1073" s="4">
        <v>600</v>
      </c>
      <c r="G1073" s="6">
        <v>146884.79999999999</v>
      </c>
      <c r="H1073" s="72">
        <v>148166.20000000001</v>
      </c>
      <c r="I1073" s="72">
        <v>148166.20000000001</v>
      </c>
    </row>
    <row r="1074" spans="1:9" ht="52.5" customHeight="1" x14ac:dyDescent="0.25">
      <c r="A1074" s="149" t="s">
        <v>475</v>
      </c>
      <c r="B1074" s="4"/>
      <c r="C1074" s="4" t="s">
        <v>52</v>
      </c>
      <c r="D1074" s="4" t="s">
        <v>27</v>
      </c>
      <c r="E1074" s="19" t="s">
        <v>476</v>
      </c>
      <c r="F1074" s="4"/>
      <c r="G1074" s="6">
        <f>G1075</f>
        <v>37573.9</v>
      </c>
      <c r="H1074" s="6">
        <f t="shared" ref="H1074:I1074" si="508">H1075</f>
        <v>37573.9</v>
      </c>
      <c r="I1074" s="6">
        <f t="shared" si="508"/>
        <v>37573.9</v>
      </c>
    </row>
    <row r="1075" spans="1:9" ht="31.5" x14ac:dyDescent="0.25">
      <c r="A1075" s="149" t="s">
        <v>96</v>
      </c>
      <c r="B1075" s="4"/>
      <c r="C1075" s="4" t="s">
        <v>52</v>
      </c>
      <c r="D1075" s="4" t="s">
        <v>27</v>
      </c>
      <c r="E1075" s="19" t="s">
        <v>476</v>
      </c>
      <c r="F1075" s="4" t="s">
        <v>54</v>
      </c>
      <c r="G1075" s="6">
        <v>37573.9</v>
      </c>
      <c r="H1075" s="6">
        <v>37573.9</v>
      </c>
      <c r="I1075" s="6">
        <v>37573.9</v>
      </c>
    </row>
    <row r="1076" spans="1:9" ht="78.75" x14ac:dyDescent="0.25">
      <c r="A1076" s="149" t="s">
        <v>477</v>
      </c>
      <c r="B1076" s="4"/>
      <c r="C1076" s="4" t="s">
        <v>52</v>
      </c>
      <c r="D1076" s="4" t="s">
        <v>27</v>
      </c>
      <c r="E1076" s="19" t="s">
        <v>478</v>
      </c>
      <c r="F1076" s="4"/>
      <c r="G1076" s="6">
        <f>G1077</f>
        <v>1948</v>
      </c>
      <c r="H1076" s="6">
        <f t="shared" ref="H1076:I1076" si="509">H1077</f>
        <v>2041.8</v>
      </c>
      <c r="I1076" s="6">
        <f t="shared" si="509"/>
        <v>2142.9</v>
      </c>
    </row>
    <row r="1077" spans="1:9" ht="31.5" x14ac:dyDescent="0.25">
      <c r="A1077" s="149" t="s">
        <v>96</v>
      </c>
      <c r="B1077" s="4"/>
      <c r="C1077" s="4" t="s">
        <v>52</v>
      </c>
      <c r="D1077" s="4" t="s">
        <v>27</v>
      </c>
      <c r="E1077" s="19" t="s">
        <v>478</v>
      </c>
      <c r="F1077" s="4" t="s">
        <v>54</v>
      </c>
      <c r="G1077" s="6">
        <v>1948</v>
      </c>
      <c r="H1077" s="6">
        <v>2041.8</v>
      </c>
      <c r="I1077" s="6">
        <v>2142.9</v>
      </c>
    </row>
    <row r="1078" spans="1:9" ht="31.5" x14ac:dyDescent="0.25">
      <c r="A1078" s="149" t="s">
        <v>468</v>
      </c>
      <c r="B1078" s="4"/>
      <c r="C1078" s="4" t="s">
        <v>52</v>
      </c>
      <c r="D1078" s="4" t="s">
        <v>27</v>
      </c>
      <c r="E1078" s="21" t="s">
        <v>496</v>
      </c>
      <c r="F1078" s="4"/>
      <c r="G1078" s="6">
        <f>G1079</f>
        <v>500</v>
      </c>
      <c r="H1078" s="6">
        <f t="shared" ref="H1078:I1079" si="510">H1079</f>
        <v>0</v>
      </c>
      <c r="I1078" s="6">
        <f t="shared" si="510"/>
        <v>0</v>
      </c>
    </row>
    <row r="1079" spans="1:9" x14ac:dyDescent="0.25">
      <c r="A1079" s="149" t="s">
        <v>21</v>
      </c>
      <c r="B1079" s="4"/>
      <c r="C1079" s="4" t="s">
        <v>52</v>
      </c>
      <c r="D1079" s="4" t="s">
        <v>27</v>
      </c>
      <c r="E1079" s="21" t="s">
        <v>826</v>
      </c>
      <c r="F1079" s="4"/>
      <c r="G1079" s="6">
        <f>G1080</f>
        <v>500</v>
      </c>
      <c r="H1079" s="6">
        <f t="shared" si="510"/>
        <v>0</v>
      </c>
      <c r="I1079" s="6">
        <f t="shared" si="510"/>
        <v>0</v>
      </c>
    </row>
    <row r="1080" spans="1:9" ht="31.5" x14ac:dyDescent="0.25">
      <c r="A1080" s="149" t="s">
        <v>96</v>
      </c>
      <c r="B1080" s="4"/>
      <c r="C1080" s="4" t="s">
        <v>52</v>
      </c>
      <c r="D1080" s="4" t="s">
        <v>27</v>
      </c>
      <c r="E1080" s="21" t="s">
        <v>826</v>
      </c>
      <c r="F1080" s="4" t="s">
        <v>54</v>
      </c>
      <c r="G1080" s="6">
        <v>500</v>
      </c>
      <c r="H1080" s="6">
        <v>0</v>
      </c>
      <c r="I1080" s="6">
        <v>0</v>
      </c>
    </row>
    <row r="1081" spans="1:9" ht="47.25" x14ac:dyDescent="0.25">
      <c r="A1081" s="149" t="s">
        <v>855</v>
      </c>
      <c r="B1081" s="4"/>
      <c r="C1081" s="4" t="s">
        <v>52</v>
      </c>
      <c r="D1081" s="4" t="s">
        <v>27</v>
      </c>
      <c r="E1081" s="21" t="s">
        <v>469</v>
      </c>
      <c r="F1081" s="4"/>
      <c r="G1081" s="6">
        <f>G1082</f>
        <v>500</v>
      </c>
      <c r="H1081" s="6">
        <f t="shared" ref="H1081:I1082" si="511">H1082</f>
        <v>1000</v>
      </c>
      <c r="I1081" s="6">
        <f t="shared" si="511"/>
        <v>1000</v>
      </c>
    </row>
    <row r="1082" spans="1:9" x14ac:dyDescent="0.25">
      <c r="A1082" s="149" t="s">
        <v>21</v>
      </c>
      <c r="B1082" s="4"/>
      <c r="C1082" s="4" t="s">
        <v>52</v>
      </c>
      <c r="D1082" s="4" t="s">
        <v>27</v>
      </c>
      <c r="E1082" s="21" t="s">
        <v>470</v>
      </c>
      <c r="F1082" s="4"/>
      <c r="G1082" s="6">
        <f>G1083</f>
        <v>500</v>
      </c>
      <c r="H1082" s="6">
        <f t="shared" si="511"/>
        <v>1000</v>
      </c>
      <c r="I1082" s="6">
        <f t="shared" si="511"/>
        <v>1000</v>
      </c>
    </row>
    <row r="1083" spans="1:9" ht="31.5" x14ac:dyDescent="0.25">
      <c r="A1083" s="149" t="s">
        <v>96</v>
      </c>
      <c r="B1083" s="4"/>
      <c r="C1083" s="4" t="s">
        <v>52</v>
      </c>
      <c r="D1083" s="4" t="s">
        <v>27</v>
      </c>
      <c r="E1083" s="21" t="s">
        <v>470</v>
      </c>
      <c r="F1083" s="4" t="s">
        <v>54</v>
      </c>
      <c r="G1083" s="6">
        <v>500</v>
      </c>
      <c r="H1083" s="6">
        <v>1000</v>
      </c>
      <c r="I1083" s="6">
        <v>1000</v>
      </c>
    </row>
    <row r="1084" spans="1:9" ht="31.5" hidden="1" x14ac:dyDescent="0.25">
      <c r="A1084" s="149" t="s">
        <v>452</v>
      </c>
      <c r="B1084" s="4"/>
      <c r="C1084" s="4" t="s">
        <v>52</v>
      </c>
      <c r="D1084" s="4" t="s">
        <v>27</v>
      </c>
      <c r="E1084" s="21" t="s">
        <v>453</v>
      </c>
      <c r="F1084" s="4"/>
      <c r="G1084" s="6">
        <f>G1085</f>
        <v>0</v>
      </c>
      <c r="H1084" s="6">
        <f>H1085</f>
        <v>0</v>
      </c>
      <c r="I1084" s="6">
        <f>I1085</f>
        <v>0</v>
      </c>
    </row>
    <row r="1085" spans="1:9" ht="31.5" hidden="1" x14ac:dyDescent="0.25">
      <c r="A1085" s="149" t="s">
        <v>96</v>
      </c>
      <c r="B1085" s="4"/>
      <c r="C1085" s="4" t="s">
        <v>52</v>
      </c>
      <c r="D1085" s="4" t="s">
        <v>27</v>
      </c>
      <c r="E1085" s="21" t="s">
        <v>453</v>
      </c>
      <c r="F1085" s="4" t="s">
        <v>54</v>
      </c>
      <c r="G1085" s="6"/>
      <c r="H1085" s="6"/>
      <c r="I1085" s="6"/>
    </row>
    <row r="1086" spans="1:9" x14ac:dyDescent="0.25">
      <c r="A1086" s="149" t="s">
        <v>479</v>
      </c>
      <c r="B1086" s="4"/>
      <c r="C1086" s="4" t="s">
        <v>52</v>
      </c>
      <c r="D1086" s="4" t="s">
        <v>52</v>
      </c>
      <c r="E1086" s="4"/>
      <c r="F1086" s="4"/>
      <c r="G1086" s="6">
        <f>SUM(G1092+G1106)+G1087</f>
        <v>7628.2999999999993</v>
      </c>
      <c r="H1086" s="6">
        <f t="shared" ref="H1086:I1086" si="512">SUM(H1092+H1106)+H1087</f>
        <v>8986.2999999999993</v>
      </c>
      <c r="I1086" s="6">
        <f t="shared" si="512"/>
        <v>8986.2999999999993</v>
      </c>
    </row>
    <row r="1087" spans="1:9" ht="31.5" x14ac:dyDescent="0.25">
      <c r="A1087" s="193" t="s">
        <v>958</v>
      </c>
      <c r="B1087" s="4"/>
      <c r="C1087" s="194" t="s">
        <v>52</v>
      </c>
      <c r="D1087" s="194" t="s">
        <v>52</v>
      </c>
      <c r="E1087" s="21" t="s">
        <v>956</v>
      </c>
      <c r="F1087" s="21"/>
      <c r="G1087" s="8">
        <f t="shared" ref="G1087:I1088" si="513">G1088</f>
        <v>253</v>
      </c>
      <c r="H1087" s="8">
        <f t="shared" si="513"/>
        <v>111</v>
      </c>
      <c r="I1087" s="8">
        <f t="shared" si="513"/>
        <v>111</v>
      </c>
    </row>
    <row r="1088" spans="1:9" x14ac:dyDescent="0.25">
      <c r="A1088" s="193" t="s">
        <v>178</v>
      </c>
      <c r="B1088" s="194"/>
      <c r="C1088" s="194" t="s">
        <v>52</v>
      </c>
      <c r="D1088" s="194" t="s">
        <v>52</v>
      </c>
      <c r="E1088" s="194" t="s">
        <v>959</v>
      </c>
      <c r="F1088" s="194"/>
      <c r="G1088" s="8">
        <f t="shared" si="513"/>
        <v>253</v>
      </c>
      <c r="H1088" s="8">
        <f t="shared" si="513"/>
        <v>111</v>
      </c>
      <c r="I1088" s="8">
        <f t="shared" si="513"/>
        <v>111</v>
      </c>
    </row>
    <row r="1089" spans="1:9" ht="47.25" x14ac:dyDescent="0.25">
      <c r="A1089" s="193" t="s">
        <v>960</v>
      </c>
      <c r="B1089" s="194"/>
      <c r="C1089" s="194" t="s">
        <v>52</v>
      </c>
      <c r="D1089" s="194" t="s">
        <v>52</v>
      </c>
      <c r="E1089" s="194" t="s">
        <v>961</v>
      </c>
      <c r="F1089" s="194"/>
      <c r="G1089" s="8">
        <f t="shared" ref="G1089:I1090" si="514">SUM(G1090)</f>
        <v>253</v>
      </c>
      <c r="H1089" s="8">
        <f t="shared" si="514"/>
        <v>111</v>
      </c>
      <c r="I1089" s="8">
        <f t="shared" si="514"/>
        <v>111</v>
      </c>
    </row>
    <row r="1090" spans="1:9" x14ac:dyDescent="0.25">
      <c r="A1090" s="193" t="s">
        <v>246</v>
      </c>
      <c r="B1090" s="194"/>
      <c r="C1090" s="194" t="s">
        <v>52</v>
      </c>
      <c r="D1090" s="194" t="s">
        <v>52</v>
      </c>
      <c r="E1090" s="194" t="s">
        <v>962</v>
      </c>
      <c r="F1090" s="194"/>
      <c r="G1090" s="8">
        <f t="shared" si="514"/>
        <v>253</v>
      </c>
      <c r="H1090" s="8">
        <f t="shared" si="514"/>
        <v>111</v>
      </c>
      <c r="I1090" s="8">
        <f t="shared" si="514"/>
        <v>111</v>
      </c>
    </row>
    <row r="1091" spans="1:9" ht="31.5" x14ac:dyDescent="0.25">
      <c r="A1091" s="193" t="s">
        <v>25</v>
      </c>
      <c r="B1091" s="194"/>
      <c r="C1091" s="194" t="s">
        <v>52</v>
      </c>
      <c r="D1091" s="194" t="s">
        <v>52</v>
      </c>
      <c r="E1091" s="194" t="s">
        <v>962</v>
      </c>
      <c r="F1091" s="194" t="s">
        <v>36</v>
      </c>
      <c r="G1091" s="8">
        <f>111+142</f>
        <v>253</v>
      </c>
      <c r="H1091" s="8">
        <v>111</v>
      </c>
      <c r="I1091" s="8">
        <v>111</v>
      </c>
    </row>
    <row r="1092" spans="1:9" s="98" customFormat="1" ht="31.5" x14ac:dyDescent="0.25">
      <c r="A1092" s="149" t="s">
        <v>440</v>
      </c>
      <c r="B1092" s="4"/>
      <c r="C1092" s="150" t="s">
        <v>52</v>
      </c>
      <c r="D1092" s="150" t="s">
        <v>52</v>
      </c>
      <c r="E1092" s="21" t="s">
        <v>295</v>
      </c>
      <c r="F1092" s="21"/>
      <c r="G1092" s="8">
        <f>G1093+G1099</f>
        <v>7196.7999999999993</v>
      </c>
      <c r="H1092" s="8">
        <f t="shared" ref="H1092:I1092" si="515">H1093+H1099</f>
        <v>8696.7999999999993</v>
      </c>
      <c r="I1092" s="8">
        <f t="shared" si="515"/>
        <v>8696.7999999999993</v>
      </c>
    </row>
    <row r="1093" spans="1:9" x14ac:dyDescent="0.25">
      <c r="A1093" s="149" t="s">
        <v>177</v>
      </c>
      <c r="B1093" s="4"/>
      <c r="C1093" s="4" t="s">
        <v>52</v>
      </c>
      <c r="D1093" s="4" t="s">
        <v>52</v>
      </c>
      <c r="E1093" s="21" t="s">
        <v>455</v>
      </c>
      <c r="F1093" s="4"/>
      <c r="G1093" s="6">
        <f>G1094</f>
        <v>421</v>
      </c>
      <c r="H1093" s="6">
        <f t="shared" ref="H1093:I1093" si="516">H1094</f>
        <v>421</v>
      </c>
      <c r="I1093" s="6">
        <f t="shared" si="516"/>
        <v>421</v>
      </c>
    </row>
    <row r="1094" spans="1:9" ht="31.5" x14ac:dyDescent="0.25">
      <c r="A1094" s="149" t="s">
        <v>856</v>
      </c>
      <c r="B1094" s="4"/>
      <c r="C1094" s="4" t="s">
        <v>52</v>
      </c>
      <c r="D1094" s="4" t="s">
        <v>52</v>
      </c>
      <c r="E1094" s="21" t="s">
        <v>857</v>
      </c>
      <c r="F1094" s="4"/>
      <c r="G1094" s="6">
        <f>G1095</f>
        <v>421</v>
      </c>
      <c r="H1094" s="6">
        <f t="shared" ref="H1094:I1094" si="517">H1095</f>
        <v>421</v>
      </c>
      <c r="I1094" s="6">
        <f t="shared" si="517"/>
        <v>421</v>
      </c>
    </row>
    <row r="1095" spans="1:9" x14ac:dyDescent="0.25">
      <c r="A1095" s="149" t="s">
        <v>484</v>
      </c>
      <c r="B1095" s="4"/>
      <c r="C1095" s="4" t="s">
        <v>52</v>
      </c>
      <c r="D1095" s="4" t="s">
        <v>52</v>
      </c>
      <c r="E1095" s="4" t="s">
        <v>858</v>
      </c>
      <c r="F1095" s="4"/>
      <c r="G1095" s="6">
        <f>G1096+G1097</f>
        <v>421</v>
      </c>
      <c r="H1095" s="6">
        <f t="shared" ref="H1095:I1095" si="518">H1096+H1097</f>
        <v>421</v>
      </c>
      <c r="I1095" s="6">
        <f t="shared" si="518"/>
        <v>421</v>
      </c>
    </row>
    <row r="1096" spans="1:9" ht="31.5" x14ac:dyDescent="0.25">
      <c r="A1096" s="149" t="s">
        <v>25</v>
      </c>
      <c r="B1096" s="4"/>
      <c r="C1096" s="4" t="s">
        <v>52</v>
      </c>
      <c r="D1096" s="4" t="s">
        <v>52</v>
      </c>
      <c r="E1096" s="4" t="s">
        <v>858</v>
      </c>
      <c r="F1096" s="4" t="s">
        <v>36</v>
      </c>
      <c r="G1096" s="6">
        <v>371</v>
      </c>
      <c r="H1096" s="6">
        <v>421</v>
      </c>
      <c r="I1096" s="6">
        <v>421</v>
      </c>
    </row>
    <row r="1097" spans="1:9" x14ac:dyDescent="0.25">
      <c r="A1097" s="149" t="s">
        <v>22</v>
      </c>
      <c r="B1097" s="4"/>
      <c r="C1097" s="4" t="s">
        <v>52</v>
      </c>
      <c r="D1097" s="4" t="s">
        <v>52</v>
      </c>
      <c r="E1097" s="4" t="s">
        <v>858</v>
      </c>
      <c r="F1097" s="4" t="s">
        <v>44</v>
      </c>
      <c r="G1097" s="6">
        <v>50</v>
      </c>
      <c r="H1097" s="6">
        <v>0</v>
      </c>
      <c r="I1097" s="6">
        <v>0</v>
      </c>
    </row>
    <row r="1098" spans="1:9" x14ac:dyDescent="0.25">
      <c r="A1098" s="149" t="s">
        <v>178</v>
      </c>
      <c r="B1098" s="4"/>
      <c r="C1098" s="4" t="s">
        <v>52</v>
      </c>
      <c r="D1098" s="4" t="s">
        <v>52</v>
      </c>
      <c r="E1098" s="4" t="s">
        <v>441</v>
      </c>
      <c r="F1098" s="4"/>
      <c r="G1098" s="6">
        <f>G1099</f>
        <v>6775.7999999999993</v>
      </c>
      <c r="H1098" s="6">
        <f t="shared" ref="H1098:I1098" si="519">H1099</f>
        <v>8275.7999999999993</v>
      </c>
      <c r="I1098" s="6">
        <f t="shared" si="519"/>
        <v>8275.7999999999993</v>
      </c>
    </row>
    <row r="1099" spans="1:9" ht="47.25" x14ac:dyDescent="0.25">
      <c r="A1099" s="149" t="s">
        <v>855</v>
      </c>
      <c r="B1099" s="4"/>
      <c r="C1099" s="4" t="s">
        <v>52</v>
      </c>
      <c r="D1099" s="150" t="s">
        <v>52</v>
      </c>
      <c r="E1099" s="4" t="s">
        <v>469</v>
      </c>
      <c r="F1099" s="150"/>
      <c r="G1099" s="6">
        <f>G1100+G1102</f>
        <v>6775.7999999999993</v>
      </c>
      <c r="H1099" s="6">
        <f t="shared" ref="H1099:I1099" si="520">H1100+H1102</f>
        <v>8275.7999999999993</v>
      </c>
      <c r="I1099" s="6">
        <f t="shared" si="520"/>
        <v>8275.7999999999993</v>
      </c>
    </row>
    <row r="1100" spans="1:9" x14ac:dyDescent="0.25">
      <c r="A1100" s="149" t="s">
        <v>21</v>
      </c>
      <c r="B1100" s="21"/>
      <c r="C1100" s="4" t="s">
        <v>52</v>
      </c>
      <c r="D1100" s="4" t="s">
        <v>52</v>
      </c>
      <c r="E1100" s="4" t="s">
        <v>470</v>
      </c>
      <c r="F1100" s="4"/>
      <c r="G1100" s="6">
        <f>G1101</f>
        <v>500</v>
      </c>
      <c r="H1100" s="6">
        <f t="shared" ref="H1100:I1100" si="521">H1101</f>
        <v>2000</v>
      </c>
      <c r="I1100" s="6">
        <f t="shared" si="521"/>
        <v>2000</v>
      </c>
    </row>
    <row r="1101" spans="1:9" ht="31.5" x14ac:dyDescent="0.25">
      <c r="A1101" s="149" t="s">
        <v>25</v>
      </c>
      <c r="B1101" s="21"/>
      <c r="C1101" s="4" t="s">
        <v>52</v>
      </c>
      <c r="D1101" s="4" t="s">
        <v>52</v>
      </c>
      <c r="E1101" s="4" t="s">
        <v>470</v>
      </c>
      <c r="F1101" s="4" t="s">
        <v>36</v>
      </c>
      <c r="G1101" s="6">
        <v>500</v>
      </c>
      <c r="H1101" s="6">
        <v>2000</v>
      </c>
      <c r="I1101" s="6">
        <v>2000</v>
      </c>
    </row>
    <row r="1102" spans="1:9" ht="31.5" x14ac:dyDescent="0.25">
      <c r="A1102" s="149" t="s">
        <v>487</v>
      </c>
      <c r="B1102" s="21"/>
      <c r="C1102" s="4" t="s">
        <v>52</v>
      </c>
      <c r="D1102" s="4" t="s">
        <v>52</v>
      </c>
      <c r="E1102" s="4" t="s">
        <v>859</v>
      </c>
      <c r="F1102" s="4"/>
      <c r="G1102" s="6">
        <f>G1103+G1104+G1105</f>
        <v>6275.7999999999993</v>
      </c>
      <c r="H1102" s="6">
        <f t="shared" ref="H1102:I1102" si="522">H1103+H1104+H1105</f>
        <v>6275.8</v>
      </c>
      <c r="I1102" s="6">
        <f t="shared" si="522"/>
        <v>6275.8</v>
      </c>
    </row>
    <row r="1103" spans="1:9" ht="47.25" x14ac:dyDescent="0.25">
      <c r="A1103" s="2" t="s">
        <v>24</v>
      </c>
      <c r="B1103" s="21"/>
      <c r="C1103" s="4" t="s">
        <v>52</v>
      </c>
      <c r="D1103" s="4" t="s">
        <v>52</v>
      </c>
      <c r="E1103" s="4" t="s">
        <v>859</v>
      </c>
      <c r="F1103" s="4" t="s">
        <v>35</v>
      </c>
      <c r="G1103" s="6">
        <v>5128.3999999999996</v>
      </c>
      <c r="H1103" s="6">
        <v>5128.3999999999996</v>
      </c>
      <c r="I1103" s="6">
        <v>5128.3999999999996</v>
      </c>
    </row>
    <row r="1104" spans="1:9" ht="31.5" x14ac:dyDescent="0.25">
      <c r="A1104" s="149" t="s">
        <v>25</v>
      </c>
      <c r="B1104" s="21"/>
      <c r="C1104" s="4" t="s">
        <v>52</v>
      </c>
      <c r="D1104" s="4" t="s">
        <v>52</v>
      </c>
      <c r="E1104" s="4" t="s">
        <v>859</v>
      </c>
      <c r="F1104" s="4" t="s">
        <v>36</v>
      </c>
      <c r="G1104" s="6">
        <v>1147.4000000000001</v>
      </c>
      <c r="H1104" s="6">
        <v>1147.4000000000005</v>
      </c>
      <c r="I1104" s="6">
        <v>1147.4000000000005</v>
      </c>
    </row>
    <row r="1105" spans="1:9" ht="31.5" x14ac:dyDescent="0.25">
      <c r="A1105" s="149" t="s">
        <v>96</v>
      </c>
      <c r="B1105" s="21"/>
      <c r="C1105" s="4" t="s">
        <v>52</v>
      </c>
      <c r="D1105" s="4" t="s">
        <v>52</v>
      </c>
      <c r="E1105" s="4" t="s">
        <v>859</v>
      </c>
      <c r="F1105" s="4" t="s">
        <v>54</v>
      </c>
      <c r="G1105" s="6">
        <v>0</v>
      </c>
      <c r="H1105" s="6">
        <v>0</v>
      </c>
      <c r="I1105" s="6">
        <v>0</v>
      </c>
    </row>
    <row r="1106" spans="1:9" ht="47.25" x14ac:dyDescent="0.25">
      <c r="A1106" s="149" t="s">
        <v>298</v>
      </c>
      <c r="B1106" s="4"/>
      <c r="C1106" s="150" t="s">
        <v>52</v>
      </c>
      <c r="D1106" s="150" t="s">
        <v>52</v>
      </c>
      <c r="E1106" s="21" t="s">
        <v>297</v>
      </c>
      <c r="F1106" s="21"/>
      <c r="G1106" s="8">
        <v>178.5</v>
      </c>
      <c r="H1106" s="8">
        <v>178.5</v>
      </c>
      <c r="I1106" s="8">
        <v>178.5</v>
      </c>
    </row>
    <row r="1107" spans="1:9" x14ac:dyDescent="0.25">
      <c r="A1107" s="149" t="s">
        <v>178</v>
      </c>
      <c r="B1107" s="150"/>
      <c r="C1107" s="150" t="s">
        <v>52</v>
      </c>
      <c r="D1107" s="150" t="s">
        <v>52</v>
      </c>
      <c r="E1107" s="150" t="s">
        <v>480</v>
      </c>
      <c r="F1107" s="150"/>
      <c r="G1107" s="8">
        <f>G1108</f>
        <v>178.5</v>
      </c>
      <c r="H1107" s="8">
        <f t="shared" ref="H1107:I1107" si="523">H1108</f>
        <v>178.5</v>
      </c>
      <c r="I1107" s="8">
        <f t="shared" si="523"/>
        <v>178.5</v>
      </c>
    </row>
    <row r="1108" spans="1:9" ht="31.5" x14ac:dyDescent="0.25">
      <c r="A1108" s="149" t="s">
        <v>481</v>
      </c>
      <c r="B1108" s="150"/>
      <c r="C1108" s="150" t="s">
        <v>52</v>
      </c>
      <c r="D1108" s="150" t="s">
        <v>52</v>
      </c>
      <c r="E1108" s="150" t="s">
        <v>482</v>
      </c>
      <c r="F1108" s="150"/>
      <c r="G1108" s="8">
        <f>G1109</f>
        <v>178.5</v>
      </c>
      <c r="H1108" s="8">
        <f>H1109</f>
        <v>178.5</v>
      </c>
      <c r="I1108" s="8">
        <v>178.5</v>
      </c>
    </row>
    <row r="1109" spans="1:9" x14ac:dyDescent="0.25">
      <c r="A1109" s="149" t="s">
        <v>21</v>
      </c>
      <c r="B1109" s="150"/>
      <c r="C1109" s="150" t="s">
        <v>52</v>
      </c>
      <c r="D1109" s="150" t="s">
        <v>52</v>
      </c>
      <c r="E1109" s="150" t="s">
        <v>483</v>
      </c>
      <c r="F1109" s="150"/>
      <c r="G1109" s="8">
        <f>G1110</f>
        <v>178.5</v>
      </c>
      <c r="H1109" s="8">
        <f t="shared" ref="H1109:I1109" si="524">H1110</f>
        <v>178.5</v>
      </c>
      <c r="I1109" s="8">
        <f t="shared" si="524"/>
        <v>178.5</v>
      </c>
    </row>
    <row r="1110" spans="1:9" ht="31.5" x14ac:dyDescent="0.25">
      <c r="A1110" s="149" t="s">
        <v>25</v>
      </c>
      <c r="B1110" s="150"/>
      <c r="C1110" s="150" t="s">
        <v>52</v>
      </c>
      <c r="D1110" s="150" t="s">
        <v>52</v>
      </c>
      <c r="E1110" s="150" t="s">
        <v>483</v>
      </c>
      <c r="F1110" s="150" t="s">
        <v>36</v>
      </c>
      <c r="G1110" s="8">
        <v>178.5</v>
      </c>
      <c r="H1110" s="8">
        <v>178.5</v>
      </c>
      <c r="I1110" s="8">
        <v>178.5</v>
      </c>
    </row>
    <row r="1111" spans="1:9" x14ac:dyDescent="0.25">
      <c r="A1111" s="149" t="s">
        <v>79</v>
      </c>
      <c r="B1111" s="4"/>
      <c r="C1111" s="4" t="s">
        <v>52</v>
      </c>
      <c r="D1111" s="4" t="s">
        <v>69</v>
      </c>
      <c r="E1111" s="4"/>
      <c r="F1111" s="4"/>
      <c r="G1111" s="6">
        <f>G1112</f>
        <v>149278.79999999999</v>
      </c>
      <c r="H1111" s="6">
        <f t="shared" ref="H1111:I1111" si="525">H1112</f>
        <v>145195.6</v>
      </c>
      <c r="I1111" s="6">
        <f t="shared" si="525"/>
        <v>145277.4</v>
      </c>
    </row>
    <row r="1112" spans="1:9" s="98" customFormat="1" ht="31.5" x14ac:dyDescent="0.25">
      <c r="A1112" s="149" t="s">
        <v>440</v>
      </c>
      <c r="B1112" s="4"/>
      <c r="C1112" s="150" t="s">
        <v>52</v>
      </c>
      <c r="D1112" s="150" t="s">
        <v>69</v>
      </c>
      <c r="E1112" s="21" t="s">
        <v>295</v>
      </c>
      <c r="F1112" s="21"/>
      <c r="G1112" s="8">
        <f>G1113+G1119+G1127</f>
        <v>149278.79999999999</v>
      </c>
      <c r="H1112" s="8">
        <f t="shared" ref="H1112:I1112" si="526">H1113+H1119+H1127</f>
        <v>145195.6</v>
      </c>
      <c r="I1112" s="8">
        <f t="shared" si="526"/>
        <v>145277.4</v>
      </c>
    </row>
    <row r="1113" spans="1:9" x14ac:dyDescent="0.25">
      <c r="A1113" s="149" t="s">
        <v>217</v>
      </c>
      <c r="B1113" s="4"/>
      <c r="C1113" s="150" t="s">
        <v>52</v>
      </c>
      <c r="D1113" s="150" t="s">
        <v>69</v>
      </c>
      <c r="E1113" s="21" t="s">
        <v>456</v>
      </c>
      <c r="F1113" s="21"/>
      <c r="G1113" s="8">
        <v>22324.400000000001</v>
      </c>
      <c r="H1113" s="8">
        <v>22324.400000000001</v>
      </c>
      <c r="I1113" s="8">
        <v>22324.400000000001</v>
      </c>
    </row>
    <row r="1114" spans="1:9" ht="31.5" x14ac:dyDescent="0.25">
      <c r="A1114" s="149" t="s">
        <v>860</v>
      </c>
      <c r="B1114" s="4"/>
      <c r="C1114" s="150" t="s">
        <v>52</v>
      </c>
      <c r="D1114" s="150" t="s">
        <v>69</v>
      </c>
      <c r="E1114" s="21" t="s">
        <v>457</v>
      </c>
      <c r="F1114" s="21"/>
      <c r="G1114" s="8">
        <f>G1115</f>
        <v>22324.400000000001</v>
      </c>
      <c r="H1114" s="8">
        <f t="shared" ref="H1114:I1114" si="527">H1115</f>
        <v>22324.400000000001</v>
      </c>
      <c r="I1114" s="8">
        <f t="shared" si="527"/>
        <v>22324.400000000001</v>
      </c>
    </row>
    <row r="1115" spans="1:9" x14ac:dyDescent="0.25">
      <c r="A1115" s="149" t="s">
        <v>490</v>
      </c>
      <c r="B1115" s="4"/>
      <c r="C1115" s="4" t="s">
        <v>52</v>
      </c>
      <c r="D1115" s="150" t="s">
        <v>69</v>
      </c>
      <c r="E1115" s="4" t="s">
        <v>861</v>
      </c>
      <c r="F1115" s="4"/>
      <c r="G1115" s="6">
        <f>G1116+G1117+G1118</f>
        <v>22324.400000000001</v>
      </c>
      <c r="H1115" s="6">
        <f t="shared" ref="H1115:I1115" si="528">H1116+H1117+H1118</f>
        <v>22324.400000000001</v>
      </c>
      <c r="I1115" s="6">
        <f t="shared" si="528"/>
        <v>22324.400000000001</v>
      </c>
    </row>
    <row r="1116" spans="1:9" ht="31.5" x14ac:dyDescent="0.25">
      <c r="A1116" s="149" t="s">
        <v>25</v>
      </c>
      <c r="B1116" s="4"/>
      <c r="C1116" s="4" t="s">
        <v>52</v>
      </c>
      <c r="D1116" s="150" t="s">
        <v>69</v>
      </c>
      <c r="E1116" s="4" t="s">
        <v>861</v>
      </c>
      <c r="F1116" s="150" t="s">
        <v>36</v>
      </c>
      <c r="G1116" s="72">
        <v>22324.400000000001</v>
      </c>
      <c r="H1116" s="72">
        <v>22324.400000000001</v>
      </c>
      <c r="I1116" s="72">
        <v>22324.400000000001</v>
      </c>
    </row>
    <row r="1117" spans="1:9" ht="31.5" x14ac:dyDescent="0.25">
      <c r="A1117" s="149" t="s">
        <v>96</v>
      </c>
      <c r="B1117" s="4"/>
      <c r="C1117" s="4" t="s">
        <v>52</v>
      </c>
      <c r="D1117" s="150" t="s">
        <v>69</v>
      </c>
      <c r="E1117" s="4" t="s">
        <v>861</v>
      </c>
      <c r="F1117" s="150" t="s">
        <v>54</v>
      </c>
      <c r="G1117" s="8">
        <v>0</v>
      </c>
      <c r="H1117" s="8">
        <v>0</v>
      </c>
      <c r="I1117" s="8">
        <v>0</v>
      </c>
    </row>
    <row r="1118" spans="1:9" x14ac:dyDescent="0.25">
      <c r="A1118" s="149" t="s">
        <v>13</v>
      </c>
      <c r="B1118" s="4"/>
      <c r="C1118" s="4" t="s">
        <v>52</v>
      </c>
      <c r="D1118" s="150" t="s">
        <v>69</v>
      </c>
      <c r="E1118" s="4" t="s">
        <v>861</v>
      </c>
      <c r="F1118" s="150" t="s">
        <v>41</v>
      </c>
      <c r="G1118" s="8">
        <v>0</v>
      </c>
      <c r="H1118" s="8">
        <v>0</v>
      </c>
      <c r="I1118" s="8">
        <v>0</v>
      </c>
    </row>
    <row r="1119" spans="1:9" x14ac:dyDescent="0.25">
      <c r="A1119" s="149" t="s">
        <v>811</v>
      </c>
      <c r="B1119" s="4"/>
      <c r="C1119" s="4" t="s">
        <v>52</v>
      </c>
      <c r="D1119" s="69" t="s">
        <v>69</v>
      </c>
      <c r="E1119" s="21" t="s">
        <v>812</v>
      </c>
      <c r="F1119" s="150"/>
      <c r="G1119" s="8">
        <f>G1120+G1124</f>
        <v>6607.8</v>
      </c>
      <c r="H1119" s="8">
        <f t="shared" ref="H1119:I1119" si="529">H1120+H1124</f>
        <v>6622.4</v>
      </c>
      <c r="I1119" s="8">
        <f t="shared" si="529"/>
        <v>6637.5</v>
      </c>
    </row>
    <row r="1120" spans="1:9" ht="31.5" x14ac:dyDescent="0.25">
      <c r="A1120" s="149" t="s">
        <v>813</v>
      </c>
      <c r="B1120" s="69"/>
      <c r="C1120" s="69" t="s">
        <v>52</v>
      </c>
      <c r="D1120" s="69" t="s">
        <v>69</v>
      </c>
      <c r="E1120" s="70" t="s">
        <v>814</v>
      </c>
      <c r="F1120" s="150"/>
      <c r="G1120" s="8">
        <f>G1121</f>
        <v>5395.1</v>
      </c>
      <c r="H1120" s="8">
        <f t="shared" ref="H1120:I1120" si="530">H1121</f>
        <v>5409.7</v>
      </c>
      <c r="I1120" s="8">
        <f t="shared" si="530"/>
        <v>5424.8</v>
      </c>
    </row>
    <row r="1121" spans="1:9" ht="63" x14ac:dyDescent="0.25">
      <c r="A1121" s="149" t="s">
        <v>862</v>
      </c>
      <c r="B1121" s="4"/>
      <c r="C1121" s="4" t="s">
        <v>52</v>
      </c>
      <c r="D1121" s="4" t="s">
        <v>69</v>
      </c>
      <c r="E1121" s="19" t="s">
        <v>863</v>
      </c>
      <c r="F1121" s="4"/>
      <c r="G1121" s="6">
        <f>G1122+G1123</f>
        <v>5395.1</v>
      </c>
      <c r="H1121" s="6">
        <f t="shared" ref="H1121:I1121" si="531">H1122+H1123</f>
        <v>5409.7</v>
      </c>
      <c r="I1121" s="6">
        <f t="shared" si="531"/>
        <v>5424.8</v>
      </c>
    </row>
    <row r="1122" spans="1:9" ht="47.25" x14ac:dyDescent="0.25">
      <c r="A1122" s="149" t="s">
        <v>24</v>
      </c>
      <c r="B1122" s="4"/>
      <c r="C1122" s="4" t="s">
        <v>52</v>
      </c>
      <c r="D1122" s="4" t="s">
        <v>69</v>
      </c>
      <c r="E1122" s="19" t="s">
        <v>863</v>
      </c>
      <c r="F1122" s="4" t="s">
        <v>35</v>
      </c>
      <c r="G1122" s="8">
        <v>5077.8</v>
      </c>
      <c r="H1122" s="8">
        <v>5092.3999999999996</v>
      </c>
      <c r="I1122" s="8">
        <v>5107.5</v>
      </c>
    </row>
    <row r="1123" spans="1:9" ht="31.5" x14ac:dyDescent="0.25">
      <c r="A1123" s="149" t="s">
        <v>25</v>
      </c>
      <c r="B1123" s="4"/>
      <c r="C1123" s="4" t="s">
        <v>52</v>
      </c>
      <c r="D1123" s="4" t="s">
        <v>69</v>
      </c>
      <c r="E1123" s="19" t="s">
        <v>863</v>
      </c>
      <c r="F1123" s="4" t="s">
        <v>36</v>
      </c>
      <c r="G1123" s="8">
        <v>317.3</v>
      </c>
      <c r="H1123" s="8">
        <v>317.3</v>
      </c>
      <c r="I1123" s="8">
        <v>317.3</v>
      </c>
    </row>
    <row r="1124" spans="1:9" ht="31.5" x14ac:dyDescent="0.25">
      <c r="A1124" s="149" t="s">
        <v>864</v>
      </c>
      <c r="B1124" s="4"/>
      <c r="C1124" s="4" t="s">
        <v>52</v>
      </c>
      <c r="D1124" s="4" t="s">
        <v>69</v>
      </c>
      <c r="E1124" s="19" t="s">
        <v>865</v>
      </c>
      <c r="F1124" s="4"/>
      <c r="G1124" s="8">
        <f>G1125</f>
        <v>1212.7</v>
      </c>
      <c r="H1124" s="8">
        <f t="shared" ref="H1124:I1124" si="532">H1125</f>
        <v>1212.7</v>
      </c>
      <c r="I1124" s="8">
        <f t="shared" si="532"/>
        <v>1212.7</v>
      </c>
    </row>
    <row r="1125" spans="1:9" ht="31.5" x14ac:dyDescent="0.25">
      <c r="A1125" s="149" t="s">
        <v>491</v>
      </c>
      <c r="B1125" s="4"/>
      <c r="C1125" s="4" t="s">
        <v>52</v>
      </c>
      <c r="D1125" s="150" t="s">
        <v>69</v>
      </c>
      <c r="E1125" s="4" t="s">
        <v>866</v>
      </c>
      <c r="F1125" s="150"/>
      <c r="G1125" s="6">
        <f>G1126</f>
        <v>1212.7</v>
      </c>
      <c r="H1125" s="6">
        <f t="shared" ref="H1125:I1125" si="533">H1126</f>
        <v>1212.7</v>
      </c>
      <c r="I1125" s="6">
        <f t="shared" si="533"/>
        <v>1212.7</v>
      </c>
    </row>
    <row r="1126" spans="1:9" x14ac:dyDescent="0.25">
      <c r="A1126" s="149" t="s">
        <v>13</v>
      </c>
      <c r="B1126" s="4"/>
      <c r="C1126" s="4" t="s">
        <v>52</v>
      </c>
      <c r="D1126" s="150" t="s">
        <v>69</v>
      </c>
      <c r="E1126" s="4" t="s">
        <v>866</v>
      </c>
      <c r="F1126" s="150" t="s">
        <v>41</v>
      </c>
      <c r="G1126" s="6">
        <v>1212.7</v>
      </c>
      <c r="H1126" s="6">
        <v>1212.7</v>
      </c>
      <c r="I1126" s="6">
        <v>1212.7</v>
      </c>
    </row>
    <row r="1127" spans="1:9" x14ac:dyDescent="0.25">
      <c r="A1127" s="68" t="s">
        <v>174</v>
      </c>
      <c r="B1127" s="150"/>
      <c r="C1127" s="150" t="s">
        <v>52</v>
      </c>
      <c r="D1127" s="150" t="s">
        <v>69</v>
      </c>
      <c r="E1127" s="21" t="s">
        <v>441</v>
      </c>
      <c r="F1127" s="21"/>
      <c r="G1127" s="8">
        <f>G1128+G1135+G1138+G1142+G1145</f>
        <v>120346.59999999999</v>
      </c>
      <c r="H1127" s="8">
        <f t="shared" ref="H1127:I1127" si="534">H1128+H1135+H1138+H1142+H1145</f>
        <v>116248.8</v>
      </c>
      <c r="I1127" s="8">
        <f t="shared" si="534"/>
        <v>116315.5</v>
      </c>
    </row>
    <row r="1128" spans="1:9" ht="31.5" x14ac:dyDescent="0.25">
      <c r="A1128" s="149" t="s">
        <v>853</v>
      </c>
      <c r="B1128" s="73"/>
      <c r="C1128" s="73" t="s">
        <v>52</v>
      </c>
      <c r="D1128" s="73" t="s">
        <v>69</v>
      </c>
      <c r="E1128" s="168" t="s">
        <v>442</v>
      </c>
      <c r="F1128" s="73"/>
      <c r="G1128" s="74">
        <f>G1129+G1133</f>
        <v>16405.8</v>
      </c>
      <c r="H1128" s="74">
        <f t="shared" ref="H1128:I1128" si="535">H1129+H1133</f>
        <v>16578.7</v>
      </c>
      <c r="I1128" s="74">
        <f t="shared" si="535"/>
        <v>16578.7</v>
      </c>
    </row>
    <row r="1129" spans="1:9" x14ac:dyDescent="0.25">
      <c r="A1129" s="149" t="s">
        <v>262</v>
      </c>
      <c r="B1129" s="73"/>
      <c r="C1129" s="73" t="s">
        <v>52</v>
      </c>
      <c r="D1129" s="73" t="s">
        <v>69</v>
      </c>
      <c r="E1129" s="168" t="s">
        <v>444</v>
      </c>
      <c r="F1129" s="73"/>
      <c r="G1129" s="6">
        <f>SUM(G1130:G1132)</f>
        <v>11528.5</v>
      </c>
      <c r="H1129" s="6">
        <f t="shared" ref="H1129:I1129" si="536">SUM(H1130:H1132)</f>
        <v>11701.4</v>
      </c>
      <c r="I1129" s="6">
        <f t="shared" si="536"/>
        <v>11701.4</v>
      </c>
    </row>
    <row r="1130" spans="1:9" ht="47.25" x14ac:dyDescent="0.25">
      <c r="A1130" s="169" t="s">
        <v>24</v>
      </c>
      <c r="B1130" s="73"/>
      <c r="C1130" s="73" t="s">
        <v>52</v>
      </c>
      <c r="D1130" s="73" t="s">
        <v>69</v>
      </c>
      <c r="E1130" s="168" t="s">
        <v>444</v>
      </c>
      <c r="F1130" s="73" t="s">
        <v>35</v>
      </c>
      <c r="G1130" s="74">
        <v>10277.5</v>
      </c>
      <c r="H1130" s="74">
        <v>10277.5</v>
      </c>
      <c r="I1130" s="74">
        <v>10277.5</v>
      </c>
    </row>
    <row r="1131" spans="1:9" ht="31.5" x14ac:dyDescent="0.25">
      <c r="A1131" s="75" t="s">
        <v>25</v>
      </c>
      <c r="B1131" s="73"/>
      <c r="C1131" s="73" t="s">
        <v>52</v>
      </c>
      <c r="D1131" s="73" t="s">
        <v>69</v>
      </c>
      <c r="E1131" s="168" t="s">
        <v>444</v>
      </c>
      <c r="F1131" s="73" t="s">
        <v>36</v>
      </c>
      <c r="G1131" s="74">
        <v>1158.3999999999999</v>
      </c>
      <c r="H1131" s="74">
        <v>1331.3999999999996</v>
      </c>
      <c r="I1131" s="74">
        <v>1331.3999999999996</v>
      </c>
    </row>
    <row r="1132" spans="1:9" x14ac:dyDescent="0.25">
      <c r="A1132" s="75" t="s">
        <v>13</v>
      </c>
      <c r="B1132" s="73"/>
      <c r="C1132" s="73" t="s">
        <v>52</v>
      </c>
      <c r="D1132" s="73" t="s">
        <v>69</v>
      </c>
      <c r="E1132" s="168" t="s">
        <v>444</v>
      </c>
      <c r="F1132" s="73" t="s">
        <v>41</v>
      </c>
      <c r="G1132" s="74">
        <v>92.6</v>
      </c>
      <c r="H1132" s="74">
        <v>92.5</v>
      </c>
      <c r="I1132" s="74">
        <v>92.5</v>
      </c>
    </row>
    <row r="1133" spans="1:9" x14ac:dyDescent="0.25">
      <c r="A1133" s="22" t="s">
        <v>489</v>
      </c>
      <c r="B1133" s="4"/>
      <c r="C1133" s="4" t="s">
        <v>52</v>
      </c>
      <c r="D1133" s="150" t="s">
        <v>69</v>
      </c>
      <c r="E1133" s="4" t="s">
        <v>867</v>
      </c>
      <c r="F1133" s="150"/>
      <c r="G1133" s="6">
        <f>G1134</f>
        <v>4877.3</v>
      </c>
      <c r="H1133" s="6">
        <f t="shared" ref="H1133:I1133" si="537">H1134</f>
        <v>4877.3</v>
      </c>
      <c r="I1133" s="6">
        <f t="shared" si="537"/>
        <v>4877.3</v>
      </c>
    </row>
    <row r="1134" spans="1:9" ht="31.5" x14ac:dyDescent="0.25">
      <c r="A1134" s="149" t="s">
        <v>25</v>
      </c>
      <c r="B1134" s="150"/>
      <c r="C1134" s="150" t="s">
        <v>52</v>
      </c>
      <c r="D1134" s="150" t="s">
        <v>69</v>
      </c>
      <c r="E1134" s="4" t="s">
        <v>867</v>
      </c>
      <c r="F1134" s="150" t="s">
        <v>36</v>
      </c>
      <c r="G1134" s="72">
        <v>4877.3</v>
      </c>
      <c r="H1134" s="72">
        <v>4877.3</v>
      </c>
      <c r="I1134" s="72">
        <v>4877.3</v>
      </c>
    </row>
    <row r="1135" spans="1:9" ht="31.5" x14ac:dyDescent="0.25">
      <c r="A1135" s="149" t="s">
        <v>445</v>
      </c>
      <c r="B1135" s="4"/>
      <c r="C1135" s="4" t="s">
        <v>52</v>
      </c>
      <c r="D1135" s="4" t="s">
        <v>69</v>
      </c>
      <c r="E1135" s="19" t="s">
        <v>446</v>
      </c>
      <c r="F1135" s="19"/>
      <c r="G1135" s="6">
        <f>G1136</f>
        <v>10</v>
      </c>
      <c r="H1135" s="6">
        <f t="shared" ref="H1135:I1136" si="538">H1136</f>
        <v>10</v>
      </c>
      <c r="I1135" s="6">
        <f t="shared" si="538"/>
        <v>10</v>
      </c>
    </row>
    <row r="1136" spans="1:9" x14ac:dyDescent="0.25">
      <c r="A1136" s="149" t="s">
        <v>21</v>
      </c>
      <c r="B1136" s="4"/>
      <c r="C1136" s="4" t="s">
        <v>52</v>
      </c>
      <c r="D1136" s="4" t="s">
        <v>69</v>
      </c>
      <c r="E1136" s="19" t="s">
        <v>447</v>
      </c>
      <c r="F1136" s="19"/>
      <c r="G1136" s="6">
        <f>G1137</f>
        <v>10</v>
      </c>
      <c r="H1136" s="6">
        <f t="shared" si="538"/>
        <v>10</v>
      </c>
      <c r="I1136" s="6">
        <f t="shared" si="538"/>
        <v>10</v>
      </c>
    </row>
    <row r="1137" spans="1:9" ht="31.5" x14ac:dyDescent="0.25">
      <c r="A1137" s="149" t="s">
        <v>25</v>
      </c>
      <c r="B1137" s="4"/>
      <c r="C1137" s="4" t="s">
        <v>52</v>
      </c>
      <c r="D1137" s="4" t="s">
        <v>69</v>
      </c>
      <c r="E1137" s="19" t="s">
        <v>447</v>
      </c>
      <c r="F1137" s="19">
        <v>200</v>
      </c>
      <c r="G1137" s="6">
        <v>10</v>
      </c>
      <c r="H1137" s="6">
        <v>10</v>
      </c>
      <c r="I1137" s="6">
        <v>10</v>
      </c>
    </row>
    <row r="1138" spans="1:9" ht="31.5" x14ac:dyDescent="0.25">
      <c r="A1138" s="149" t="s">
        <v>868</v>
      </c>
      <c r="B1138" s="4"/>
      <c r="C1138" s="4" t="s">
        <v>52</v>
      </c>
      <c r="D1138" s="4" t="s">
        <v>69</v>
      </c>
      <c r="E1138" s="21" t="s">
        <v>496</v>
      </c>
      <c r="F1138" s="4"/>
      <c r="G1138" s="6">
        <f>G1139</f>
        <v>660</v>
      </c>
      <c r="H1138" s="6">
        <f t="shared" ref="H1138:I1138" si="539">H1139</f>
        <v>2670</v>
      </c>
      <c r="I1138" s="6">
        <f t="shared" si="539"/>
        <v>2670</v>
      </c>
    </row>
    <row r="1139" spans="1:9" x14ac:dyDescent="0.25">
      <c r="A1139" s="149" t="s">
        <v>21</v>
      </c>
      <c r="B1139" s="4"/>
      <c r="C1139" s="4" t="s">
        <v>52</v>
      </c>
      <c r="D1139" s="4" t="s">
        <v>69</v>
      </c>
      <c r="E1139" s="21" t="s">
        <v>826</v>
      </c>
      <c r="F1139" s="4"/>
      <c r="G1139" s="6">
        <f>G1140+G1141</f>
        <v>660</v>
      </c>
      <c r="H1139" s="6">
        <f t="shared" ref="H1139:I1139" si="540">H1140+H1141</f>
        <v>2670</v>
      </c>
      <c r="I1139" s="6">
        <f t="shared" si="540"/>
        <v>2670</v>
      </c>
    </row>
    <row r="1140" spans="1:9" ht="31.5" x14ac:dyDescent="0.25">
      <c r="A1140" s="149" t="s">
        <v>25</v>
      </c>
      <c r="B1140" s="4"/>
      <c r="C1140" s="4" t="s">
        <v>52</v>
      </c>
      <c r="D1140" s="4" t="s">
        <v>69</v>
      </c>
      <c r="E1140" s="21" t="s">
        <v>826</v>
      </c>
      <c r="F1140" s="4" t="s">
        <v>36</v>
      </c>
      <c r="G1140" s="6">
        <v>480</v>
      </c>
      <c r="H1140" s="6">
        <v>2490</v>
      </c>
      <c r="I1140" s="6">
        <v>2490</v>
      </c>
    </row>
    <row r="1141" spans="1:9" x14ac:dyDescent="0.25">
      <c r="A1141" s="149" t="s">
        <v>22</v>
      </c>
      <c r="B1141" s="4"/>
      <c r="C1141" s="4" t="s">
        <v>52</v>
      </c>
      <c r="D1141" s="4" t="s">
        <v>69</v>
      </c>
      <c r="E1141" s="21" t="s">
        <v>826</v>
      </c>
      <c r="F1141" s="4" t="s">
        <v>44</v>
      </c>
      <c r="G1141" s="6">
        <v>180</v>
      </c>
      <c r="H1141" s="6">
        <v>180</v>
      </c>
      <c r="I1141" s="6">
        <v>180</v>
      </c>
    </row>
    <row r="1142" spans="1:9" ht="47.25" x14ac:dyDescent="0.25">
      <c r="A1142" s="149" t="s">
        <v>855</v>
      </c>
      <c r="B1142" s="4"/>
      <c r="C1142" s="4" t="s">
        <v>52</v>
      </c>
      <c r="D1142" s="150" t="s">
        <v>69</v>
      </c>
      <c r="E1142" s="4" t="s">
        <v>469</v>
      </c>
      <c r="F1142" s="150"/>
      <c r="G1142" s="6">
        <f>G1143</f>
        <v>901.2</v>
      </c>
      <c r="H1142" s="6">
        <f t="shared" ref="H1142:I1143" si="541">H1143</f>
        <v>2350</v>
      </c>
      <c r="I1142" s="6">
        <f t="shared" si="541"/>
        <v>2350</v>
      </c>
    </row>
    <row r="1143" spans="1:9" x14ac:dyDescent="0.25">
      <c r="A1143" s="149" t="s">
        <v>21</v>
      </c>
      <c r="B1143" s="21"/>
      <c r="C1143" s="4" t="s">
        <v>52</v>
      </c>
      <c r="D1143" s="4" t="s">
        <v>69</v>
      </c>
      <c r="E1143" s="4" t="s">
        <v>470</v>
      </c>
      <c r="F1143" s="4"/>
      <c r="G1143" s="6">
        <f>G1144</f>
        <v>901.2</v>
      </c>
      <c r="H1143" s="6">
        <f t="shared" si="541"/>
        <v>2350</v>
      </c>
      <c r="I1143" s="6">
        <f t="shared" si="541"/>
        <v>2350</v>
      </c>
    </row>
    <row r="1144" spans="1:9" ht="31.5" x14ac:dyDescent="0.25">
      <c r="A1144" s="149" t="s">
        <v>25</v>
      </c>
      <c r="B1144" s="21"/>
      <c r="C1144" s="4" t="s">
        <v>52</v>
      </c>
      <c r="D1144" s="4" t="s">
        <v>69</v>
      </c>
      <c r="E1144" s="4" t="s">
        <v>470</v>
      </c>
      <c r="F1144" s="4" t="s">
        <v>36</v>
      </c>
      <c r="G1144" s="6">
        <v>901.2</v>
      </c>
      <c r="H1144" s="6">
        <v>2350</v>
      </c>
      <c r="I1144" s="6">
        <v>2350</v>
      </c>
    </row>
    <row r="1145" spans="1:9" ht="47.25" x14ac:dyDescent="0.25">
      <c r="A1145" s="149" t="s">
        <v>869</v>
      </c>
      <c r="B1145" s="4"/>
      <c r="C1145" s="4" t="s">
        <v>52</v>
      </c>
      <c r="D1145" s="150" t="s">
        <v>69</v>
      </c>
      <c r="E1145" s="4" t="s">
        <v>486</v>
      </c>
      <c r="F1145" s="150"/>
      <c r="G1145" s="6">
        <f>G1146+G1150+G1152+G1155+G1158+G1160</f>
        <v>102369.59999999999</v>
      </c>
      <c r="H1145" s="6">
        <f t="shared" ref="H1145:I1145" si="542">H1146+H1150+H1152+H1155+H1158+H1160</f>
        <v>94640.1</v>
      </c>
      <c r="I1145" s="6">
        <f t="shared" si="542"/>
        <v>94706.8</v>
      </c>
    </row>
    <row r="1146" spans="1:9" x14ac:dyDescent="0.25">
      <c r="A1146" s="149" t="s">
        <v>262</v>
      </c>
      <c r="B1146" s="4"/>
      <c r="C1146" s="4" t="s">
        <v>52</v>
      </c>
      <c r="D1146" s="4" t="s">
        <v>69</v>
      </c>
      <c r="E1146" s="19" t="s">
        <v>870</v>
      </c>
      <c r="F1146" s="4"/>
      <c r="G1146" s="6">
        <f>G1147+G1148+G1149</f>
        <v>65971.199999999997</v>
      </c>
      <c r="H1146" s="6">
        <f t="shared" ref="H1146:I1146" si="543">H1147+H1148+H1149</f>
        <v>66387</v>
      </c>
      <c r="I1146" s="6">
        <f t="shared" si="543"/>
        <v>66453.7</v>
      </c>
    </row>
    <row r="1147" spans="1:9" ht="47.25" x14ac:dyDescent="0.25">
      <c r="A1147" s="2" t="s">
        <v>24</v>
      </c>
      <c r="B1147" s="4"/>
      <c r="C1147" s="4" t="s">
        <v>52</v>
      </c>
      <c r="D1147" s="4" t="s">
        <v>69</v>
      </c>
      <c r="E1147" s="19" t="s">
        <v>870</v>
      </c>
      <c r="F1147" s="4" t="s">
        <v>35</v>
      </c>
      <c r="G1147" s="6">
        <v>59479.1</v>
      </c>
      <c r="H1147" s="6">
        <v>59479.1</v>
      </c>
      <c r="I1147" s="6">
        <v>59479.1</v>
      </c>
    </row>
    <row r="1148" spans="1:9" ht="31.5" x14ac:dyDescent="0.25">
      <c r="A1148" s="149" t="s">
        <v>25</v>
      </c>
      <c r="B1148" s="4"/>
      <c r="C1148" s="4" t="s">
        <v>52</v>
      </c>
      <c r="D1148" s="4" t="s">
        <v>69</v>
      </c>
      <c r="E1148" s="19" t="s">
        <v>870</v>
      </c>
      <c r="F1148" s="4" t="s">
        <v>36</v>
      </c>
      <c r="G1148" s="6">
        <v>6328.9000000000005</v>
      </c>
      <c r="H1148" s="6">
        <v>6744.7</v>
      </c>
      <c r="I1148" s="6">
        <v>6811.4</v>
      </c>
    </row>
    <row r="1149" spans="1:9" x14ac:dyDescent="0.25">
      <c r="A1149" s="149" t="s">
        <v>13</v>
      </c>
      <c r="B1149" s="4"/>
      <c r="C1149" s="4" t="s">
        <v>52</v>
      </c>
      <c r="D1149" s="4" t="s">
        <v>69</v>
      </c>
      <c r="E1149" s="19" t="s">
        <v>870</v>
      </c>
      <c r="F1149" s="4" t="s">
        <v>41</v>
      </c>
      <c r="G1149" s="6">
        <v>163.19999999999999</v>
      </c>
      <c r="H1149" s="6">
        <v>163.19999999999999</v>
      </c>
      <c r="I1149" s="6">
        <v>163.19999999999999</v>
      </c>
    </row>
    <row r="1150" spans="1:9" x14ac:dyDescent="0.25">
      <c r="A1150" s="149" t="s">
        <v>21</v>
      </c>
      <c r="B1150" s="21"/>
      <c r="C1150" s="4" t="s">
        <v>52</v>
      </c>
      <c r="D1150" s="4" t="s">
        <v>69</v>
      </c>
      <c r="E1150" s="4" t="s">
        <v>871</v>
      </c>
      <c r="F1150" s="4"/>
      <c r="G1150" s="6">
        <f>G1151</f>
        <v>240</v>
      </c>
      <c r="H1150" s="6">
        <f t="shared" ref="H1150:I1150" si="544">H1151</f>
        <v>0</v>
      </c>
      <c r="I1150" s="6">
        <f t="shared" si="544"/>
        <v>0</v>
      </c>
    </row>
    <row r="1151" spans="1:9" ht="31.5" x14ac:dyDescent="0.25">
      <c r="A1151" s="149" t="s">
        <v>25</v>
      </c>
      <c r="B1151" s="21"/>
      <c r="C1151" s="4" t="s">
        <v>52</v>
      </c>
      <c r="D1151" s="4" t="s">
        <v>69</v>
      </c>
      <c r="E1151" s="4" t="s">
        <v>871</v>
      </c>
      <c r="F1151" s="4" t="s">
        <v>36</v>
      </c>
      <c r="G1151" s="6">
        <v>240</v>
      </c>
      <c r="H1151" s="6">
        <v>0</v>
      </c>
      <c r="I1151" s="6">
        <v>0</v>
      </c>
    </row>
    <row r="1152" spans="1:9" x14ac:dyDescent="0.25">
      <c r="A1152" s="75" t="s">
        <v>30</v>
      </c>
      <c r="B1152" s="73"/>
      <c r="C1152" s="73" t="s">
        <v>52</v>
      </c>
      <c r="D1152" s="73" t="s">
        <v>69</v>
      </c>
      <c r="E1152" s="170" t="s">
        <v>872</v>
      </c>
      <c r="F1152" s="73"/>
      <c r="G1152" s="6">
        <f>G1153+G1154</f>
        <v>33501.699999999997</v>
      </c>
      <c r="H1152" s="6">
        <f t="shared" ref="H1152:I1152" si="545">H1153+H1154</f>
        <v>25432.699999999997</v>
      </c>
      <c r="I1152" s="6">
        <f t="shared" si="545"/>
        <v>25432.699999999997</v>
      </c>
    </row>
    <row r="1153" spans="1:9" ht="47.25" x14ac:dyDescent="0.25">
      <c r="A1153" s="75" t="s">
        <v>24</v>
      </c>
      <c r="B1153" s="73"/>
      <c r="C1153" s="73" t="s">
        <v>52</v>
      </c>
      <c r="D1153" s="73" t="s">
        <v>69</v>
      </c>
      <c r="E1153" s="170" t="s">
        <v>872</v>
      </c>
      <c r="F1153" s="73" t="s">
        <v>35</v>
      </c>
      <c r="G1153" s="6">
        <v>33500.699999999997</v>
      </c>
      <c r="H1153" s="6">
        <v>25431.699999999997</v>
      </c>
      <c r="I1153" s="6">
        <v>25431.699999999997</v>
      </c>
    </row>
    <row r="1154" spans="1:9" ht="31.5" x14ac:dyDescent="0.25">
      <c r="A1154" s="75" t="s">
        <v>25</v>
      </c>
      <c r="B1154" s="73"/>
      <c r="C1154" s="73" t="s">
        <v>52</v>
      </c>
      <c r="D1154" s="73" t="s">
        <v>69</v>
      </c>
      <c r="E1154" s="170" t="s">
        <v>872</v>
      </c>
      <c r="F1154" s="73" t="s">
        <v>36</v>
      </c>
      <c r="G1154" s="6">
        <v>1</v>
      </c>
      <c r="H1154" s="6">
        <v>1</v>
      </c>
      <c r="I1154" s="6">
        <v>1</v>
      </c>
    </row>
    <row r="1155" spans="1:9" ht="15" customHeight="1" x14ac:dyDescent="0.25">
      <c r="A1155" s="75" t="s">
        <v>40</v>
      </c>
      <c r="B1155" s="73"/>
      <c r="C1155" s="73" t="s">
        <v>52</v>
      </c>
      <c r="D1155" s="73" t="s">
        <v>69</v>
      </c>
      <c r="E1155" s="170" t="s">
        <v>873</v>
      </c>
      <c r="F1155" s="73"/>
      <c r="G1155" s="6">
        <f>G1156+G1157</f>
        <v>428</v>
      </c>
      <c r="H1155" s="6">
        <v>578</v>
      </c>
      <c r="I1155" s="6">
        <v>578</v>
      </c>
    </row>
    <row r="1156" spans="1:9" ht="31.5" x14ac:dyDescent="0.25">
      <c r="A1156" s="75" t="s">
        <v>25</v>
      </c>
      <c r="B1156" s="73"/>
      <c r="C1156" s="73" t="s">
        <v>52</v>
      </c>
      <c r="D1156" s="73" t="s">
        <v>69</v>
      </c>
      <c r="E1156" s="170" t="s">
        <v>873</v>
      </c>
      <c r="F1156" s="73" t="s">
        <v>36</v>
      </c>
      <c r="G1156" s="6">
        <v>426.5</v>
      </c>
      <c r="H1156" s="6">
        <v>576.5</v>
      </c>
      <c r="I1156" s="6">
        <v>576.5</v>
      </c>
    </row>
    <row r="1157" spans="1:9" x14ac:dyDescent="0.25">
      <c r="A1157" s="149" t="s">
        <v>13</v>
      </c>
      <c r="B1157" s="73"/>
      <c r="C1157" s="73" t="s">
        <v>52</v>
      </c>
      <c r="D1157" s="73" t="s">
        <v>69</v>
      </c>
      <c r="E1157" s="170" t="s">
        <v>873</v>
      </c>
      <c r="F1157" s="73" t="s">
        <v>41</v>
      </c>
      <c r="G1157" s="6">
        <v>1.5</v>
      </c>
      <c r="H1157" s="6">
        <v>1.5</v>
      </c>
      <c r="I1157" s="6">
        <v>1.5</v>
      </c>
    </row>
    <row r="1158" spans="1:9" ht="31.5" x14ac:dyDescent="0.25">
      <c r="A1158" s="75" t="s">
        <v>42</v>
      </c>
      <c r="B1158" s="73"/>
      <c r="C1158" s="73" t="s">
        <v>52</v>
      </c>
      <c r="D1158" s="73" t="s">
        <v>69</v>
      </c>
      <c r="E1158" s="170" t="s">
        <v>874</v>
      </c>
      <c r="F1158" s="73"/>
      <c r="G1158" s="6">
        <f>G1159</f>
        <v>1296.3000000000002</v>
      </c>
      <c r="H1158" s="6">
        <f t="shared" ref="H1158:I1158" si="546">H1159</f>
        <v>1082.3</v>
      </c>
      <c r="I1158" s="6">
        <f t="shared" si="546"/>
        <v>1082.3</v>
      </c>
    </row>
    <row r="1159" spans="1:9" ht="31.5" x14ac:dyDescent="0.25">
      <c r="A1159" s="75" t="s">
        <v>25</v>
      </c>
      <c r="B1159" s="73"/>
      <c r="C1159" s="73" t="s">
        <v>52</v>
      </c>
      <c r="D1159" s="73" t="s">
        <v>69</v>
      </c>
      <c r="E1159" s="170" t="s">
        <v>874</v>
      </c>
      <c r="F1159" s="73" t="s">
        <v>36</v>
      </c>
      <c r="G1159" s="6">
        <v>1296.3000000000002</v>
      </c>
      <c r="H1159" s="6">
        <v>1082.3</v>
      </c>
      <c r="I1159" s="6">
        <v>1082.3</v>
      </c>
    </row>
    <row r="1160" spans="1:9" ht="31.5" x14ac:dyDescent="0.25">
      <c r="A1160" s="75" t="s">
        <v>493</v>
      </c>
      <c r="B1160" s="73"/>
      <c r="C1160" s="73" t="s">
        <v>52</v>
      </c>
      <c r="D1160" s="73" t="s">
        <v>69</v>
      </c>
      <c r="E1160" s="170" t="s">
        <v>875</v>
      </c>
      <c r="F1160" s="73"/>
      <c r="G1160" s="6">
        <f>G1161+G1162</f>
        <v>932.4</v>
      </c>
      <c r="H1160" s="6">
        <f t="shared" ref="H1160:I1160" si="547">H1161+H1162</f>
        <v>1160.0999999999999</v>
      </c>
      <c r="I1160" s="6">
        <f t="shared" si="547"/>
        <v>1160.0999999999999</v>
      </c>
    </row>
    <row r="1161" spans="1:9" ht="31.5" x14ac:dyDescent="0.25">
      <c r="A1161" s="75" t="s">
        <v>25</v>
      </c>
      <c r="B1161" s="73"/>
      <c r="C1161" s="73" t="s">
        <v>52</v>
      </c>
      <c r="D1161" s="73" t="s">
        <v>69</v>
      </c>
      <c r="E1161" s="170" t="s">
        <v>875</v>
      </c>
      <c r="F1161" s="73" t="s">
        <v>36</v>
      </c>
      <c r="G1161" s="6">
        <v>862.4</v>
      </c>
      <c r="H1161" s="6">
        <v>1090.0999999999999</v>
      </c>
      <c r="I1161" s="6">
        <v>1090.0999999999999</v>
      </c>
    </row>
    <row r="1162" spans="1:9" x14ac:dyDescent="0.25">
      <c r="A1162" s="149" t="s">
        <v>13</v>
      </c>
      <c r="B1162" s="73"/>
      <c r="C1162" s="73" t="s">
        <v>52</v>
      </c>
      <c r="D1162" s="73" t="s">
        <v>69</v>
      </c>
      <c r="E1162" s="170" t="s">
        <v>875</v>
      </c>
      <c r="F1162" s="73" t="s">
        <v>41</v>
      </c>
      <c r="G1162" s="6">
        <v>70</v>
      </c>
      <c r="H1162" s="6">
        <v>70</v>
      </c>
      <c r="I1162" s="6">
        <v>70</v>
      </c>
    </row>
    <row r="1163" spans="1:9" ht="31.5" hidden="1" x14ac:dyDescent="0.25">
      <c r="A1163" s="149" t="s">
        <v>449</v>
      </c>
      <c r="B1163" s="4"/>
      <c r="C1163" s="4" t="s">
        <v>52</v>
      </c>
      <c r="D1163" s="150" t="s">
        <v>69</v>
      </c>
      <c r="E1163" s="4" t="s">
        <v>450</v>
      </c>
      <c r="F1163" s="150"/>
      <c r="G1163" s="6">
        <f t="shared" ref="G1163:I1164" si="548">SUM(G1164)</f>
        <v>0</v>
      </c>
      <c r="H1163" s="6">
        <f t="shared" si="548"/>
        <v>0</v>
      </c>
      <c r="I1163" s="6">
        <f t="shared" si="548"/>
        <v>0</v>
      </c>
    </row>
    <row r="1164" spans="1:9" hidden="1" x14ac:dyDescent="0.25">
      <c r="A1164" s="149" t="s">
        <v>21</v>
      </c>
      <c r="B1164" s="4"/>
      <c r="C1164" s="4" t="s">
        <v>52</v>
      </c>
      <c r="D1164" s="4" t="s">
        <v>69</v>
      </c>
      <c r="E1164" s="21" t="s">
        <v>451</v>
      </c>
      <c r="F1164" s="19"/>
      <c r="G1164" s="6">
        <f t="shared" si="548"/>
        <v>0</v>
      </c>
      <c r="H1164" s="6">
        <f t="shared" si="548"/>
        <v>0</v>
      </c>
      <c r="I1164" s="6">
        <f t="shared" si="548"/>
        <v>0</v>
      </c>
    </row>
    <row r="1165" spans="1:9" ht="31.5" hidden="1" x14ac:dyDescent="0.25">
      <c r="A1165" s="149" t="s">
        <v>25</v>
      </c>
      <c r="B1165" s="4"/>
      <c r="C1165" s="4" t="s">
        <v>52</v>
      </c>
      <c r="D1165" s="4" t="s">
        <v>69</v>
      </c>
      <c r="E1165" s="21" t="s">
        <v>451</v>
      </c>
      <c r="F1165" s="19">
        <v>200</v>
      </c>
      <c r="G1165" s="6"/>
      <c r="H1165" s="6"/>
      <c r="I1165" s="6"/>
    </row>
    <row r="1166" spans="1:9" x14ac:dyDescent="0.25">
      <c r="A1166" s="149" t="s">
        <v>16</v>
      </c>
      <c r="B1166" s="4"/>
      <c r="C1166" s="4" t="s">
        <v>17</v>
      </c>
      <c r="D1166" s="4" t="s">
        <v>18</v>
      </c>
      <c r="E1166" s="4"/>
      <c r="F1166" s="4"/>
      <c r="G1166" s="6">
        <f>SUM(G1173+G1167)</f>
        <v>83629.299999999988</v>
      </c>
      <c r="H1166" s="6">
        <f>SUM(H1173+H1167)</f>
        <v>83921.799999999988</v>
      </c>
      <c r="I1166" s="6">
        <f>SUM(I1173+I1167)</f>
        <v>83921.799999999988</v>
      </c>
    </row>
    <row r="1167" spans="1:9" x14ac:dyDescent="0.25">
      <c r="A1167" s="149" t="s">
        <v>26</v>
      </c>
      <c r="B1167" s="4"/>
      <c r="C1167" s="4" t="s">
        <v>17</v>
      </c>
      <c r="D1167" s="4" t="s">
        <v>27</v>
      </c>
      <c r="E1167" s="4"/>
      <c r="F1167" s="4"/>
      <c r="G1167" s="6">
        <f>G1168</f>
        <v>5000</v>
      </c>
      <c r="H1167" s="6">
        <f t="shared" ref="H1167:I1171" si="549">H1168</f>
        <v>5000</v>
      </c>
      <c r="I1167" s="6">
        <f t="shared" si="549"/>
        <v>5000</v>
      </c>
    </row>
    <row r="1168" spans="1:9" s="98" customFormat="1" ht="31.5" x14ac:dyDescent="0.25">
      <c r="A1168" s="90" t="s">
        <v>440</v>
      </c>
      <c r="B1168" s="99"/>
      <c r="C1168" s="95" t="s">
        <v>17</v>
      </c>
      <c r="D1168" s="95" t="s">
        <v>27</v>
      </c>
      <c r="E1168" s="96" t="s">
        <v>295</v>
      </c>
      <c r="F1168" s="96"/>
      <c r="G1168" s="97">
        <f>G1169</f>
        <v>5000</v>
      </c>
      <c r="H1168" s="97">
        <f t="shared" si="549"/>
        <v>5000</v>
      </c>
      <c r="I1168" s="97">
        <f t="shared" si="549"/>
        <v>5000</v>
      </c>
    </row>
    <row r="1169" spans="1:9" x14ac:dyDescent="0.25">
      <c r="A1169" s="149" t="s">
        <v>174</v>
      </c>
      <c r="B1169" s="4"/>
      <c r="C1169" s="4" t="s">
        <v>17</v>
      </c>
      <c r="D1169" s="4" t="s">
        <v>27</v>
      </c>
      <c r="E1169" s="21" t="s">
        <v>441</v>
      </c>
      <c r="F1169" s="4"/>
      <c r="G1169" s="6">
        <f>G1170</f>
        <v>5000</v>
      </c>
      <c r="H1169" s="6">
        <f t="shared" si="549"/>
        <v>5000</v>
      </c>
      <c r="I1169" s="6">
        <f t="shared" si="549"/>
        <v>5000</v>
      </c>
    </row>
    <row r="1170" spans="1:9" ht="31.5" x14ac:dyDescent="0.25">
      <c r="A1170" s="149" t="s">
        <v>468</v>
      </c>
      <c r="B1170" s="4"/>
      <c r="C1170" s="4" t="s">
        <v>17</v>
      </c>
      <c r="D1170" s="4" t="s">
        <v>27</v>
      </c>
      <c r="E1170" s="19" t="s">
        <v>496</v>
      </c>
      <c r="F1170" s="4"/>
      <c r="G1170" s="6">
        <f>G1171</f>
        <v>5000</v>
      </c>
      <c r="H1170" s="6">
        <f t="shared" si="549"/>
        <v>5000</v>
      </c>
      <c r="I1170" s="6">
        <f t="shared" si="549"/>
        <v>5000</v>
      </c>
    </row>
    <row r="1171" spans="1:9" ht="47.25" x14ac:dyDescent="0.25">
      <c r="A1171" s="14" t="s">
        <v>494</v>
      </c>
      <c r="B1171" s="4"/>
      <c r="C1171" s="4" t="s">
        <v>17</v>
      </c>
      <c r="D1171" s="4" t="s">
        <v>27</v>
      </c>
      <c r="E1171" s="19" t="s">
        <v>886</v>
      </c>
      <c r="F1171" s="4"/>
      <c r="G1171" s="6">
        <f>G1172</f>
        <v>5000</v>
      </c>
      <c r="H1171" s="6">
        <f t="shared" si="549"/>
        <v>5000</v>
      </c>
      <c r="I1171" s="6">
        <f t="shared" si="549"/>
        <v>5000</v>
      </c>
    </row>
    <row r="1172" spans="1:9" x14ac:dyDescent="0.25">
      <c r="A1172" s="149" t="s">
        <v>22</v>
      </c>
      <c r="B1172" s="4"/>
      <c r="C1172" s="4" t="s">
        <v>17</v>
      </c>
      <c r="D1172" s="4" t="s">
        <v>27</v>
      </c>
      <c r="E1172" s="19" t="s">
        <v>886</v>
      </c>
      <c r="F1172" s="4" t="s">
        <v>44</v>
      </c>
      <c r="G1172" s="6">
        <v>5000</v>
      </c>
      <c r="H1172" s="6">
        <v>5000</v>
      </c>
      <c r="I1172" s="6">
        <v>5000</v>
      </c>
    </row>
    <row r="1173" spans="1:9" x14ac:dyDescent="0.25">
      <c r="A1173" s="149" t="s">
        <v>81</v>
      </c>
      <c r="B1173" s="4"/>
      <c r="C1173" s="4" t="s">
        <v>17</v>
      </c>
      <c r="D1173" s="4" t="s">
        <v>10</v>
      </c>
      <c r="E1173" s="4"/>
      <c r="F1173" s="4"/>
      <c r="G1173" s="6">
        <f>G1174</f>
        <v>78629.299999999988</v>
      </c>
      <c r="H1173" s="6">
        <f t="shared" ref="H1173:I1173" si="550">H1174</f>
        <v>78921.799999999988</v>
      </c>
      <c r="I1173" s="6">
        <f t="shared" si="550"/>
        <v>78921.799999999988</v>
      </c>
    </row>
    <row r="1174" spans="1:9" s="98" customFormat="1" ht="31.5" x14ac:dyDescent="0.25">
      <c r="A1174" s="90" t="s">
        <v>440</v>
      </c>
      <c r="B1174" s="99"/>
      <c r="C1174" s="95" t="s">
        <v>17</v>
      </c>
      <c r="D1174" s="95" t="s">
        <v>10</v>
      </c>
      <c r="E1174" s="96" t="s">
        <v>295</v>
      </c>
      <c r="F1174" s="96"/>
      <c r="G1174" s="97">
        <f>G1175+G1188</f>
        <v>78629.299999999988</v>
      </c>
      <c r="H1174" s="97">
        <f>H1175+H1188</f>
        <v>78921.799999999988</v>
      </c>
      <c r="I1174" s="97">
        <f>I1175+I1188</f>
        <v>78921.799999999988</v>
      </c>
    </row>
    <row r="1175" spans="1:9" x14ac:dyDescent="0.25">
      <c r="A1175" s="149" t="s">
        <v>811</v>
      </c>
      <c r="B1175" s="4"/>
      <c r="C1175" s="4" t="s">
        <v>17</v>
      </c>
      <c r="D1175" s="69" t="s">
        <v>10</v>
      </c>
      <c r="E1175" s="21" t="s">
        <v>812</v>
      </c>
      <c r="F1175" s="21"/>
      <c r="G1175" s="8">
        <f>G1176+G1183</f>
        <v>78336.799999999988</v>
      </c>
      <c r="H1175" s="8">
        <f>H1176+H1183</f>
        <v>78336.799999999988</v>
      </c>
      <c r="I1175" s="8">
        <f>I1176+I1183</f>
        <v>78336.799999999988</v>
      </c>
    </row>
    <row r="1176" spans="1:9" ht="31.5" x14ac:dyDescent="0.25">
      <c r="A1176" s="149" t="s">
        <v>813</v>
      </c>
      <c r="B1176" s="69"/>
      <c r="C1176" s="69" t="s">
        <v>17</v>
      </c>
      <c r="D1176" s="69" t="s">
        <v>10</v>
      </c>
      <c r="E1176" s="70" t="s">
        <v>814</v>
      </c>
      <c r="F1176" s="21"/>
      <c r="G1176" s="8">
        <f>G1177+G1179+G1181</f>
        <v>43870.5</v>
      </c>
      <c r="H1176" s="8">
        <f>H1177+H1179+H1181</f>
        <v>43870.5</v>
      </c>
      <c r="I1176" s="8">
        <f>I1177+I1179+I1181</f>
        <v>43870.5</v>
      </c>
    </row>
    <row r="1177" spans="1:9" ht="78.75" x14ac:dyDescent="0.25">
      <c r="A1177" s="149" t="s">
        <v>876</v>
      </c>
      <c r="B1177" s="4"/>
      <c r="C1177" s="4" t="s">
        <v>17</v>
      </c>
      <c r="D1177" s="4" t="s">
        <v>10</v>
      </c>
      <c r="E1177" s="21" t="s">
        <v>877</v>
      </c>
      <c r="F1177" s="4"/>
      <c r="G1177" s="8">
        <f>G1178</f>
        <v>38837</v>
      </c>
      <c r="H1177" s="8">
        <f>H1178</f>
        <v>38837</v>
      </c>
      <c r="I1177" s="8">
        <f>I1178</f>
        <v>38837</v>
      </c>
    </row>
    <row r="1178" spans="1:9" x14ac:dyDescent="0.25">
      <c r="A1178" s="149" t="s">
        <v>22</v>
      </c>
      <c r="B1178" s="4"/>
      <c r="C1178" s="4" t="s">
        <v>17</v>
      </c>
      <c r="D1178" s="4" t="s">
        <v>10</v>
      </c>
      <c r="E1178" s="21" t="s">
        <v>877</v>
      </c>
      <c r="F1178" s="4" t="s">
        <v>44</v>
      </c>
      <c r="G1178" s="8">
        <v>38837</v>
      </c>
      <c r="H1178" s="8">
        <v>38837</v>
      </c>
      <c r="I1178" s="8">
        <v>38837</v>
      </c>
    </row>
    <row r="1179" spans="1:9" ht="78.75" x14ac:dyDescent="0.25">
      <c r="A1179" s="167" t="s">
        <v>461</v>
      </c>
      <c r="B1179" s="4"/>
      <c r="C1179" s="4" t="s">
        <v>17</v>
      </c>
      <c r="D1179" s="4" t="s">
        <v>10</v>
      </c>
      <c r="E1179" s="21" t="s">
        <v>843</v>
      </c>
      <c r="F1179" s="72"/>
      <c r="G1179" s="72">
        <f>SUM(G1180)</f>
        <v>376.7</v>
      </c>
      <c r="H1179" s="72">
        <f>SUM(H1180)</f>
        <v>376.7</v>
      </c>
      <c r="I1179" s="72">
        <f>SUM(I1180)</f>
        <v>376.7</v>
      </c>
    </row>
    <row r="1180" spans="1:9" x14ac:dyDescent="0.25">
      <c r="A1180" s="149" t="s">
        <v>22</v>
      </c>
      <c r="B1180" s="4"/>
      <c r="C1180" s="4" t="s">
        <v>17</v>
      </c>
      <c r="D1180" s="4" t="s">
        <v>10</v>
      </c>
      <c r="E1180" s="21" t="s">
        <v>843</v>
      </c>
      <c r="F1180" s="72" t="s">
        <v>44</v>
      </c>
      <c r="G1180" s="72">
        <v>376.7</v>
      </c>
      <c r="H1180" s="72">
        <v>376.7</v>
      </c>
      <c r="I1180" s="72">
        <v>376.7</v>
      </c>
    </row>
    <row r="1181" spans="1:9" ht="94.5" x14ac:dyDescent="0.25">
      <c r="A1181" s="149" t="s">
        <v>878</v>
      </c>
      <c r="B1181" s="4"/>
      <c r="C1181" s="4" t="s">
        <v>17</v>
      </c>
      <c r="D1181" s="4" t="s">
        <v>10</v>
      </c>
      <c r="E1181" s="21" t="s">
        <v>879</v>
      </c>
      <c r="F1181" s="4"/>
      <c r="G1181" s="8">
        <f>G1182</f>
        <v>4656.8</v>
      </c>
      <c r="H1181" s="8">
        <f>H1182</f>
        <v>4656.8</v>
      </c>
      <c r="I1181" s="8">
        <f>I1182</f>
        <v>4656.8</v>
      </c>
    </row>
    <row r="1182" spans="1:9" x14ac:dyDescent="0.25">
      <c r="A1182" s="149" t="s">
        <v>22</v>
      </c>
      <c r="B1182" s="4"/>
      <c r="C1182" s="4" t="s">
        <v>17</v>
      </c>
      <c r="D1182" s="4" t="s">
        <v>10</v>
      </c>
      <c r="E1182" s="21" t="s">
        <v>879</v>
      </c>
      <c r="F1182" s="4" t="s">
        <v>44</v>
      </c>
      <c r="G1182" s="8">
        <v>4656.8</v>
      </c>
      <c r="H1182" s="8">
        <v>4656.8</v>
      </c>
      <c r="I1182" s="8">
        <v>4656.8</v>
      </c>
    </row>
    <row r="1183" spans="1:9" ht="31.5" x14ac:dyDescent="0.25">
      <c r="A1183" s="149" t="s">
        <v>816</v>
      </c>
      <c r="B1183" s="4"/>
      <c r="C1183" s="69" t="s">
        <v>17</v>
      </c>
      <c r="D1183" s="69" t="s">
        <v>10</v>
      </c>
      <c r="E1183" s="21" t="s">
        <v>817</v>
      </c>
      <c r="F1183" s="4"/>
      <c r="G1183" s="8">
        <f>G1184+G1186</f>
        <v>34466.299999999996</v>
      </c>
      <c r="H1183" s="8">
        <f>H1184+H1186</f>
        <v>34466.299999999996</v>
      </c>
      <c r="I1183" s="8">
        <f>I1184+I1186</f>
        <v>34466.299999999996</v>
      </c>
    </row>
    <row r="1184" spans="1:9" ht="78.75" x14ac:dyDescent="0.25">
      <c r="A1184" s="149" t="s">
        <v>880</v>
      </c>
      <c r="B1184" s="4"/>
      <c r="C1184" s="4" t="s">
        <v>17</v>
      </c>
      <c r="D1184" s="4" t="s">
        <v>10</v>
      </c>
      <c r="E1184" s="21" t="s">
        <v>881</v>
      </c>
      <c r="F1184" s="4"/>
      <c r="G1184" s="8">
        <f>G1185</f>
        <v>31039.1</v>
      </c>
      <c r="H1184" s="8">
        <f>H1185</f>
        <v>31039.1</v>
      </c>
      <c r="I1184" s="8">
        <f>I1185</f>
        <v>31039.1</v>
      </c>
    </row>
    <row r="1185" spans="1:9" x14ac:dyDescent="0.25">
      <c r="A1185" s="149" t="s">
        <v>22</v>
      </c>
      <c r="B1185" s="150"/>
      <c r="C1185" s="4" t="s">
        <v>17</v>
      </c>
      <c r="D1185" s="4" t="s">
        <v>10</v>
      </c>
      <c r="E1185" s="21" t="s">
        <v>881</v>
      </c>
      <c r="F1185" s="4">
        <v>300</v>
      </c>
      <c r="G1185" s="8">
        <v>31039.1</v>
      </c>
      <c r="H1185" s="8">
        <v>31039.1</v>
      </c>
      <c r="I1185" s="8">
        <v>31039.1</v>
      </c>
    </row>
    <row r="1186" spans="1:9" ht="78.75" x14ac:dyDescent="0.25">
      <c r="A1186" s="149" t="s">
        <v>882</v>
      </c>
      <c r="B1186" s="4"/>
      <c r="C1186" s="4" t="s">
        <v>17</v>
      </c>
      <c r="D1186" s="4" t="s">
        <v>10</v>
      </c>
      <c r="E1186" s="21" t="s">
        <v>883</v>
      </c>
      <c r="F1186" s="4"/>
      <c r="G1186" s="6">
        <f>G1187</f>
        <v>3427.2</v>
      </c>
      <c r="H1186" s="6">
        <f>H1187</f>
        <v>3427.2</v>
      </c>
      <c r="I1186" s="6">
        <f>I1187</f>
        <v>3427.2</v>
      </c>
    </row>
    <row r="1187" spans="1:9" x14ac:dyDescent="0.25">
      <c r="A1187" s="149" t="s">
        <v>22</v>
      </c>
      <c r="B1187" s="4"/>
      <c r="C1187" s="4" t="s">
        <v>17</v>
      </c>
      <c r="D1187" s="4" t="s">
        <v>10</v>
      </c>
      <c r="E1187" s="21" t="s">
        <v>883</v>
      </c>
      <c r="F1187" s="4" t="s">
        <v>44</v>
      </c>
      <c r="G1187" s="6">
        <f>1927.2+1500</f>
        <v>3427.2</v>
      </c>
      <c r="H1187" s="6">
        <f>1927.2+1500</f>
        <v>3427.2</v>
      </c>
      <c r="I1187" s="6">
        <f>1927.2+1500</f>
        <v>3427.2</v>
      </c>
    </row>
    <row r="1188" spans="1:9" x14ac:dyDescent="0.25">
      <c r="A1188" s="149" t="s">
        <v>174</v>
      </c>
      <c r="B1188" s="4"/>
      <c r="C1188" s="4" t="s">
        <v>17</v>
      </c>
      <c r="D1188" s="4" t="s">
        <v>10</v>
      </c>
      <c r="E1188" s="21" t="s">
        <v>441</v>
      </c>
      <c r="F1188" s="4"/>
      <c r="G1188" s="8">
        <f t="shared" ref="G1188:I1189" si="551">G1189</f>
        <v>292.5</v>
      </c>
      <c r="H1188" s="8">
        <f t="shared" si="551"/>
        <v>585</v>
      </c>
      <c r="I1188" s="8">
        <f t="shared" si="551"/>
        <v>585</v>
      </c>
    </row>
    <row r="1189" spans="1:9" ht="31.5" x14ac:dyDescent="0.25">
      <c r="A1189" s="149" t="s">
        <v>853</v>
      </c>
      <c r="B1189" s="4"/>
      <c r="C1189" s="4" t="s">
        <v>17</v>
      </c>
      <c r="D1189" s="4" t="s">
        <v>10</v>
      </c>
      <c r="E1189" s="21" t="s">
        <v>442</v>
      </c>
      <c r="F1189" s="4"/>
      <c r="G1189" s="8">
        <f t="shared" si="551"/>
        <v>292.5</v>
      </c>
      <c r="H1189" s="8">
        <f t="shared" si="551"/>
        <v>585</v>
      </c>
      <c r="I1189" s="8">
        <f t="shared" si="551"/>
        <v>585</v>
      </c>
    </row>
    <row r="1190" spans="1:9" x14ac:dyDescent="0.25">
      <c r="A1190" s="149" t="s">
        <v>262</v>
      </c>
      <c r="B1190" s="4"/>
      <c r="C1190" s="4" t="s">
        <v>17</v>
      </c>
      <c r="D1190" s="4" t="s">
        <v>10</v>
      </c>
      <c r="E1190" s="21" t="s">
        <v>444</v>
      </c>
      <c r="F1190" s="21"/>
      <c r="G1190" s="6">
        <f>SUM(G1191:G1192)</f>
        <v>292.5</v>
      </c>
      <c r="H1190" s="6">
        <f>SUM(H1191:H1192)</f>
        <v>585</v>
      </c>
      <c r="I1190" s="6">
        <f>SUM(I1191:I1192)</f>
        <v>585</v>
      </c>
    </row>
    <row r="1191" spans="1:9" x14ac:dyDescent="0.25">
      <c r="A1191" s="149" t="s">
        <v>22</v>
      </c>
      <c r="B1191" s="21"/>
      <c r="C1191" s="4" t="s">
        <v>17</v>
      </c>
      <c r="D1191" s="4" t="s">
        <v>10</v>
      </c>
      <c r="E1191" s="21" t="s">
        <v>444</v>
      </c>
      <c r="F1191" s="21">
        <v>300</v>
      </c>
      <c r="G1191" s="8">
        <v>99.2</v>
      </c>
      <c r="H1191" s="8">
        <v>194.6</v>
      </c>
      <c r="I1191" s="8">
        <v>194.6</v>
      </c>
    </row>
    <row r="1192" spans="1:9" ht="31.5" x14ac:dyDescent="0.25">
      <c r="A1192" s="149" t="s">
        <v>96</v>
      </c>
      <c r="B1192" s="21"/>
      <c r="C1192" s="4" t="s">
        <v>17</v>
      </c>
      <c r="D1192" s="4" t="s">
        <v>10</v>
      </c>
      <c r="E1192" s="21" t="s">
        <v>444</v>
      </c>
      <c r="F1192" s="21">
        <v>600</v>
      </c>
      <c r="G1192" s="8">
        <v>193.3</v>
      </c>
      <c r="H1192" s="8">
        <v>390.4</v>
      </c>
      <c r="I1192" s="8">
        <v>390.4</v>
      </c>
    </row>
    <row r="1193" spans="1:9" x14ac:dyDescent="0.25">
      <c r="A1193" s="149" t="s">
        <v>104</v>
      </c>
      <c r="B1193" s="4"/>
      <c r="C1193" s="4" t="s">
        <v>67</v>
      </c>
      <c r="D1193" s="4" t="s">
        <v>18</v>
      </c>
      <c r="E1193" s="4"/>
      <c r="F1193" s="4"/>
      <c r="G1193" s="6">
        <f t="shared" ref="G1193:I1198" si="552">SUM(G1194)</f>
        <v>3869</v>
      </c>
      <c r="H1193" s="6">
        <f t="shared" si="552"/>
        <v>3869</v>
      </c>
      <c r="I1193" s="6">
        <f t="shared" si="552"/>
        <v>3869</v>
      </c>
    </row>
    <row r="1194" spans="1:9" x14ac:dyDescent="0.25">
      <c r="A1194" s="149" t="s">
        <v>85</v>
      </c>
      <c r="B1194" s="4"/>
      <c r="C1194" s="4" t="s">
        <v>67</v>
      </c>
      <c r="D1194" s="4" t="s">
        <v>66</v>
      </c>
      <c r="E1194" s="4"/>
      <c r="F1194" s="4"/>
      <c r="G1194" s="6">
        <f t="shared" si="552"/>
        <v>3869</v>
      </c>
      <c r="H1194" s="6">
        <f t="shared" si="552"/>
        <v>3869</v>
      </c>
      <c r="I1194" s="6">
        <f t="shared" si="552"/>
        <v>3869</v>
      </c>
    </row>
    <row r="1195" spans="1:9" s="98" customFormat="1" ht="31.5" x14ac:dyDescent="0.25">
      <c r="A1195" s="90" t="s">
        <v>440</v>
      </c>
      <c r="B1195" s="99"/>
      <c r="C1195" s="95" t="s">
        <v>67</v>
      </c>
      <c r="D1195" s="95" t="s">
        <v>66</v>
      </c>
      <c r="E1195" s="96" t="s">
        <v>295</v>
      </c>
      <c r="F1195" s="96"/>
      <c r="G1195" s="97">
        <f>SUM(G1197)</f>
        <v>3869</v>
      </c>
      <c r="H1195" s="97">
        <f>SUM(H1197)</f>
        <v>3869</v>
      </c>
      <c r="I1195" s="97">
        <f>SUM(I1197)</f>
        <v>3869</v>
      </c>
    </row>
    <row r="1196" spans="1:9" x14ac:dyDescent="0.25">
      <c r="A1196" s="149" t="s">
        <v>174</v>
      </c>
      <c r="B1196" s="4"/>
      <c r="C1196" s="150" t="s">
        <v>67</v>
      </c>
      <c r="D1196" s="150" t="s">
        <v>66</v>
      </c>
      <c r="E1196" s="21" t="s">
        <v>441</v>
      </c>
      <c r="F1196" s="4"/>
      <c r="G1196" s="8">
        <f t="shared" ref="G1196:I1197" si="553">G1197</f>
        <v>3869</v>
      </c>
      <c r="H1196" s="8">
        <f t="shared" si="553"/>
        <v>3869</v>
      </c>
      <c r="I1196" s="8">
        <f t="shared" si="553"/>
        <v>3869</v>
      </c>
    </row>
    <row r="1197" spans="1:9" ht="47.25" x14ac:dyDescent="0.25">
      <c r="A1197" s="149" t="s">
        <v>492</v>
      </c>
      <c r="B1197" s="67"/>
      <c r="C1197" s="150" t="s">
        <v>67</v>
      </c>
      <c r="D1197" s="150" t="s">
        <v>66</v>
      </c>
      <c r="E1197" s="21" t="s">
        <v>486</v>
      </c>
      <c r="F1197" s="21"/>
      <c r="G1197" s="8">
        <f t="shared" si="553"/>
        <v>3869</v>
      </c>
      <c r="H1197" s="8">
        <f t="shared" si="553"/>
        <v>3869</v>
      </c>
      <c r="I1197" s="8">
        <f t="shared" si="553"/>
        <v>3869</v>
      </c>
    </row>
    <row r="1198" spans="1:9" x14ac:dyDescent="0.25">
      <c r="A1198" s="102" t="s">
        <v>262</v>
      </c>
      <c r="B1198" s="67"/>
      <c r="C1198" s="103" t="s">
        <v>67</v>
      </c>
      <c r="D1198" s="103" t="s">
        <v>66</v>
      </c>
      <c r="E1198" s="21" t="s">
        <v>870</v>
      </c>
      <c r="F1198" s="21"/>
      <c r="G1198" s="8">
        <f t="shared" si="552"/>
        <v>3869</v>
      </c>
      <c r="H1198" s="8">
        <f t="shared" si="552"/>
        <v>3869</v>
      </c>
      <c r="I1198" s="8">
        <f t="shared" si="552"/>
        <v>3869</v>
      </c>
    </row>
    <row r="1199" spans="1:9" ht="47.25" x14ac:dyDescent="0.25">
      <c r="A1199" s="2" t="s">
        <v>24</v>
      </c>
      <c r="B1199" s="67"/>
      <c r="C1199" s="103" t="s">
        <v>67</v>
      </c>
      <c r="D1199" s="103" t="s">
        <v>66</v>
      </c>
      <c r="E1199" s="21" t="s">
        <v>870</v>
      </c>
      <c r="F1199" s="21">
        <v>100</v>
      </c>
      <c r="G1199" s="8">
        <v>3869</v>
      </c>
      <c r="H1199" s="8">
        <v>3869</v>
      </c>
      <c r="I1199" s="8">
        <v>3869</v>
      </c>
    </row>
    <row r="1200" spans="1:9" ht="25.5" customHeight="1" x14ac:dyDescent="0.25">
      <c r="A1200" s="127" t="s">
        <v>498</v>
      </c>
      <c r="B1200" s="64" t="s">
        <v>499</v>
      </c>
      <c r="C1200" s="64"/>
      <c r="D1200" s="64"/>
      <c r="E1200" s="64"/>
      <c r="F1200" s="64"/>
      <c r="G1200" s="65">
        <f>G1201+G1233</f>
        <v>538504.09999999986</v>
      </c>
      <c r="H1200" s="65">
        <f t="shared" ref="H1200:I1200" si="554">H1201+H1233</f>
        <v>492404.3</v>
      </c>
      <c r="I1200" s="65">
        <f t="shared" si="554"/>
        <v>547509.1</v>
      </c>
    </row>
    <row r="1201" spans="1:9" x14ac:dyDescent="0.25">
      <c r="A1201" s="102" t="s">
        <v>51</v>
      </c>
      <c r="B1201" s="4"/>
      <c r="C1201" s="4" t="s">
        <v>52</v>
      </c>
      <c r="D1201" s="4"/>
      <c r="E1201" s="4"/>
      <c r="F1201" s="4"/>
      <c r="G1201" s="6">
        <f>G1202+G1225</f>
        <v>185970.7</v>
      </c>
      <c r="H1201" s="6">
        <f t="shared" ref="H1201:I1201" si="555">H1202+H1225</f>
        <v>177174.5</v>
      </c>
      <c r="I1201" s="6">
        <f t="shared" si="555"/>
        <v>196169</v>
      </c>
    </row>
    <row r="1202" spans="1:9" x14ac:dyDescent="0.25">
      <c r="A1202" s="102" t="s">
        <v>53</v>
      </c>
      <c r="B1202" s="4"/>
      <c r="C1202" s="4" t="s">
        <v>52</v>
      </c>
      <c r="D1202" s="4" t="s">
        <v>27</v>
      </c>
      <c r="E1202" s="4"/>
      <c r="F1202" s="4"/>
      <c r="G1202" s="6">
        <f>G1203+G1208</f>
        <v>185970.7</v>
      </c>
      <c r="H1202" s="6">
        <f t="shared" ref="H1202:I1202" si="556">H1203+H1208</f>
        <v>177174.5</v>
      </c>
      <c r="I1202" s="6">
        <f t="shared" si="556"/>
        <v>196169</v>
      </c>
    </row>
    <row r="1203" spans="1:9" ht="31.5" x14ac:dyDescent="0.25">
      <c r="A1203" s="102" t="s">
        <v>226</v>
      </c>
      <c r="B1203" s="4"/>
      <c r="C1203" s="4" t="s">
        <v>52</v>
      </c>
      <c r="D1203" s="4" t="s">
        <v>27</v>
      </c>
      <c r="E1203" s="4" t="s">
        <v>225</v>
      </c>
      <c r="F1203" s="4"/>
      <c r="G1203" s="6">
        <f>G1204</f>
        <v>465</v>
      </c>
      <c r="H1203" s="6">
        <f t="shared" ref="H1203:I1206" si="557">H1204</f>
        <v>0</v>
      </c>
      <c r="I1203" s="6">
        <f t="shared" si="557"/>
        <v>0</v>
      </c>
    </row>
    <row r="1204" spans="1:9" x14ac:dyDescent="0.25">
      <c r="A1204" s="102" t="s">
        <v>174</v>
      </c>
      <c r="B1204" s="4"/>
      <c r="C1204" s="4" t="s">
        <v>52</v>
      </c>
      <c r="D1204" s="4" t="s">
        <v>27</v>
      </c>
      <c r="E1204" s="4" t="s">
        <v>227</v>
      </c>
      <c r="F1204" s="4"/>
      <c r="G1204" s="6">
        <f>G1205</f>
        <v>465</v>
      </c>
      <c r="H1204" s="6">
        <f t="shared" si="557"/>
        <v>0</v>
      </c>
      <c r="I1204" s="6">
        <f t="shared" si="557"/>
        <v>0</v>
      </c>
    </row>
    <row r="1205" spans="1:9" ht="31.5" x14ac:dyDescent="0.25">
      <c r="A1205" s="102" t="s">
        <v>367</v>
      </c>
      <c r="B1205" s="4"/>
      <c r="C1205" s="4" t="s">
        <v>52</v>
      </c>
      <c r="D1205" s="4" t="s">
        <v>27</v>
      </c>
      <c r="E1205" s="4" t="s">
        <v>368</v>
      </c>
      <c r="F1205" s="4"/>
      <c r="G1205" s="6">
        <f>G1206</f>
        <v>465</v>
      </c>
      <c r="H1205" s="6">
        <f t="shared" si="557"/>
        <v>0</v>
      </c>
      <c r="I1205" s="6">
        <f t="shared" si="557"/>
        <v>0</v>
      </c>
    </row>
    <row r="1206" spans="1:9" x14ac:dyDescent="0.25">
      <c r="A1206" s="102" t="s">
        <v>246</v>
      </c>
      <c r="B1206" s="4"/>
      <c r="C1206" s="4" t="s">
        <v>52</v>
      </c>
      <c r="D1206" s="4" t="s">
        <v>27</v>
      </c>
      <c r="E1206" s="4" t="s">
        <v>369</v>
      </c>
      <c r="F1206" s="4"/>
      <c r="G1206" s="6">
        <f>G1207</f>
        <v>465</v>
      </c>
      <c r="H1206" s="6">
        <f t="shared" si="557"/>
        <v>0</v>
      </c>
      <c r="I1206" s="6">
        <f t="shared" si="557"/>
        <v>0</v>
      </c>
    </row>
    <row r="1207" spans="1:9" ht="31.5" x14ac:dyDescent="0.25">
      <c r="A1207" s="102" t="s">
        <v>500</v>
      </c>
      <c r="B1207" s="4"/>
      <c r="C1207" s="4" t="s">
        <v>52</v>
      </c>
      <c r="D1207" s="4" t="s">
        <v>27</v>
      </c>
      <c r="E1207" s="4" t="s">
        <v>369</v>
      </c>
      <c r="F1207" s="4" t="s">
        <v>54</v>
      </c>
      <c r="G1207" s="6">
        <v>465</v>
      </c>
      <c r="H1207" s="6"/>
      <c r="I1207" s="6"/>
    </row>
    <row r="1208" spans="1:9" s="98" customFormat="1" ht="31.5" x14ac:dyDescent="0.25">
      <c r="A1208" s="90" t="s">
        <v>300</v>
      </c>
      <c r="B1208" s="99"/>
      <c r="C1208" s="99" t="s">
        <v>52</v>
      </c>
      <c r="D1208" s="99" t="s">
        <v>27</v>
      </c>
      <c r="E1208" s="99" t="s">
        <v>299</v>
      </c>
      <c r="F1208" s="99"/>
      <c r="G1208" s="100">
        <f>G1209+G1215</f>
        <v>185505.7</v>
      </c>
      <c r="H1208" s="100">
        <f t="shared" ref="H1208:I1208" si="558">H1209+H1215</f>
        <v>177174.5</v>
      </c>
      <c r="I1208" s="100">
        <f t="shared" si="558"/>
        <v>196169</v>
      </c>
    </row>
    <row r="1209" spans="1:9" x14ac:dyDescent="0.25">
      <c r="A1209" s="102" t="s">
        <v>217</v>
      </c>
      <c r="B1209" s="4"/>
      <c r="C1209" s="4" t="s">
        <v>52</v>
      </c>
      <c r="D1209" s="4" t="s">
        <v>27</v>
      </c>
      <c r="E1209" s="4" t="s">
        <v>501</v>
      </c>
      <c r="F1209" s="4"/>
      <c r="G1209" s="6">
        <f>G1210</f>
        <v>4030.5</v>
      </c>
      <c r="H1209" s="6">
        <f t="shared" ref="H1209:I1209" si="559">H1210</f>
        <v>0</v>
      </c>
      <c r="I1209" s="6">
        <f t="shared" si="559"/>
        <v>18994.5</v>
      </c>
    </row>
    <row r="1210" spans="1:9" x14ac:dyDescent="0.25">
      <c r="A1210" s="102" t="s">
        <v>502</v>
      </c>
      <c r="B1210" s="4"/>
      <c r="C1210" s="4" t="s">
        <v>52</v>
      </c>
      <c r="D1210" s="4" t="s">
        <v>27</v>
      </c>
      <c r="E1210" s="4" t="s">
        <v>503</v>
      </c>
      <c r="F1210" s="4"/>
      <c r="G1210" s="6">
        <f>G1211+G1213</f>
        <v>4030.5</v>
      </c>
      <c r="H1210" s="6">
        <f t="shared" ref="H1210:I1210" si="560">H1211+H1213</f>
        <v>0</v>
      </c>
      <c r="I1210" s="6">
        <f t="shared" si="560"/>
        <v>18994.5</v>
      </c>
    </row>
    <row r="1211" spans="1:9" ht="31.5" x14ac:dyDescent="0.25">
      <c r="A1211" s="102" t="s">
        <v>504</v>
      </c>
      <c r="B1211" s="4"/>
      <c r="C1211" s="4" t="s">
        <v>52</v>
      </c>
      <c r="D1211" s="4" t="s">
        <v>27</v>
      </c>
      <c r="E1211" s="4" t="s">
        <v>505</v>
      </c>
      <c r="F1211" s="4"/>
      <c r="G1211" s="6">
        <f>G1212</f>
        <v>4030.5</v>
      </c>
      <c r="H1211" s="6">
        <f t="shared" ref="H1211:I1211" si="561">H1212</f>
        <v>0</v>
      </c>
      <c r="I1211" s="6">
        <f t="shared" si="561"/>
        <v>14862.4</v>
      </c>
    </row>
    <row r="1212" spans="1:9" ht="31.5" x14ac:dyDescent="0.25">
      <c r="A1212" s="102" t="s">
        <v>500</v>
      </c>
      <c r="B1212" s="4"/>
      <c r="C1212" s="4" t="s">
        <v>52</v>
      </c>
      <c r="D1212" s="4" t="s">
        <v>27</v>
      </c>
      <c r="E1212" s="4" t="s">
        <v>505</v>
      </c>
      <c r="F1212" s="4" t="s">
        <v>54</v>
      </c>
      <c r="G1212" s="6">
        <v>4030.5</v>
      </c>
      <c r="H1212" s="6">
        <v>0</v>
      </c>
      <c r="I1212" s="6">
        <v>14862.4</v>
      </c>
    </row>
    <row r="1213" spans="1:9" ht="53.25" customHeight="1" x14ac:dyDescent="0.25">
      <c r="A1213" s="76" t="s">
        <v>506</v>
      </c>
      <c r="B1213" s="4"/>
      <c r="C1213" s="4" t="s">
        <v>52</v>
      </c>
      <c r="D1213" s="4" t="s">
        <v>27</v>
      </c>
      <c r="E1213" s="4" t="s">
        <v>507</v>
      </c>
      <c r="F1213" s="4"/>
      <c r="G1213" s="6">
        <f>G1214</f>
        <v>0</v>
      </c>
      <c r="H1213" s="6">
        <f t="shared" ref="H1213:I1213" si="562">H1214</f>
        <v>0</v>
      </c>
      <c r="I1213" s="6">
        <f t="shared" si="562"/>
        <v>4132.1000000000004</v>
      </c>
    </row>
    <row r="1214" spans="1:9" ht="31.5" x14ac:dyDescent="0.25">
      <c r="A1214" s="102" t="s">
        <v>500</v>
      </c>
      <c r="B1214" s="4"/>
      <c r="C1214" s="4" t="s">
        <v>52</v>
      </c>
      <c r="D1214" s="4" t="s">
        <v>27</v>
      </c>
      <c r="E1214" s="4" t="s">
        <v>507</v>
      </c>
      <c r="F1214" s="4" t="s">
        <v>54</v>
      </c>
      <c r="G1214" s="6">
        <v>0</v>
      </c>
      <c r="H1214" s="6">
        <v>0</v>
      </c>
      <c r="I1214" s="6">
        <v>4132.1000000000004</v>
      </c>
    </row>
    <row r="1215" spans="1:9" x14ac:dyDescent="0.25">
      <c r="A1215" s="102" t="s">
        <v>174</v>
      </c>
      <c r="B1215" s="4"/>
      <c r="C1215" s="4" t="s">
        <v>52</v>
      </c>
      <c r="D1215" s="4" t="s">
        <v>27</v>
      </c>
      <c r="E1215" s="4" t="s">
        <v>508</v>
      </c>
      <c r="F1215" s="4"/>
      <c r="G1215" s="6">
        <f>G1216+G1219+G1222</f>
        <v>181475.20000000001</v>
      </c>
      <c r="H1215" s="6">
        <f t="shared" ref="H1215:I1215" si="563">H1216+H1219+H1222</f>
        <v>177174.5</v>
      </c>
      <c r="I1215" s="6">
        <f t="shared" si="563"/>
        <v>177174.5</v>
      </c>
    </row>
    <row r="1216" spans="1:9" ht="47.25" x14ac:dyDescent="0.25">
      <c r="A1216" s="102" t="s">
        <v>509</v>
      </c>
      <c r="B1216" s="4"/>
      <c r="C1216" s="4" t="s">
        <v>52</v>
      </c>
      <c r="D1216" s="4" t="s">
        <v>27</v>
      </c>
      <c r="E1216" s="4" t="s">
        <v>510</v>
      </c>
      <c r="F1216" s="4"/>
      <c r="G1216" s="6">
        <f>G1217</f>
        <v>174520.1</v>
      </c>
      <c r="H1216" s="6">
        <f t="shared" ref="H1216:I1217" si="564">H1217</f>
        <v>176319.5</v>
      </c>
      <c r="I1216" s="6">
        <f t="shared" si="564"/>
        <v>176319.5</v>
      </c>
    </row>
    <row r="1217" spans="1:9" x14ac:dyDescent="0.25">
      <c r="A1217" s="102" t="s">
        <v>262</v>
      </c>
      <c r="B1217" s="4"/>
      <c r="C1217" s="4" t="s">
        <v>52</v>
      </c>
      <c r="D1217" s="4" t="s">
        <v>27</v>
      </c>
      <c r="E1217" s="4" t="s">
        <v>511</v>
      </c>
      <c r="F1217" s="4"/>
      <c r="G1217" s="6">
        <f>G1218</f>
        <v>174520.1</v>
      </c>
      <c r="H1217" s="6">
        <f t="shared" si="564"/>
        <v>176319.5</v>
      </c>
      <c r="I1217" s="6">
        <f t="shared" si="564"/>
        <v>176319.5</v>
      </c>
    </row>
    <row r="1218" spans="1:9" ht="31.5" x14ac:dyDescent="0.25">
      <c r="A1218" s="102" t="s">
        <v>500</v>
      </c>
      <c r="B1218" s="4"/>
      <c r="C1218" s="4" t="s">
        <v>52</v>
      </c>
      <c r="D1218" s="4" t="s">
        <v>27</v>
      </c>
      <c r="E1218" s="4" t="s">
        <v>511</v>
      </c>
      <c r="F1218" s="4" t="s">
        <v>54</v>
      </c>
      <c r="G1218" s="6">
        <v>174520.1</v>
      </c>
      <c r="H1218" s="6">
        <v>176319.5</v>
      </c>
      <c r="I1218" s="6">
        <v>176319.5</v>
      </c>
    </row>
    <row r="1219" spans="1:9" ht="31.5" x14ac:dyDescent="0.25">
      <c r="A1219" s="102" t="s">
        <v>512</v>
      </c>
      <c r="B1219" s="110"/>
      <c r="C1219" s="4" t="s">
        <v>52</v>
      </c>
      <c r="D1219" s="4" t="s">
        <v>27</v>
      </c>
      <c r="E1219" s="4" t="s">
        <v>513</v>
      </c>
      <c r="F1219" s="4"/>
      <c r="G1219" s="6">
        <f>G1220</f>
        <v>955</v>
      </c>
      <c r="H1219" s="6">
        <f t="shared" ref="H1219:I1220" si="565">H1220</f>
        <v>855</v>
      </c>
      <c r="I1219" s="6">
        <f t="shared" si="565"/>
        <v>855</v>
      </c>
    </row>
    <row r="1220" spans="1:9" x14ac:dyDescent="0.25">
      <c r="A1220" s="102" t="s">
        <v>246</v>
      </c>
      <c r="B1220" s="110"/>
      <c r="C1220" s="4" t="s">
        <v>52</v>
      </c>
      <c r="D1220" s="4" t="s">
        <v>27</v>
      </c>
      <c r="E1220" s="4" t="s">
        <v>514</v>
      </c>
      <c r="F1220" s="4"/>
      <c r="G1220" s="6">
        <f>G1221</f>
        <v>955</v>
      </c>
      <c r="H1220" s="6">
        <f t="shared" si="565"/>
        <v>855</v>
      </c>
      <c r="I1220" s="6">
        <f t="shared" si="565"/>
        <v>855</v>
      </c>
    </row>
    <row r="1221" spans="1:9" ht="31.5" x14ac:dyDescent="0.25">
      <c r="A1221" s="102" t="s">
        <v>500</v>
      </c>
      <c r="B1221" s="4"/>
      <c r="C1221" s="4" t="s">
        <v>52</v>
      </c>
      <c r="D1221" s="4" t="s">
        <v>27</v>
      </c>
      <c r="E1221" s="4" t="s">
        <v>514</v>
      </c>
      <c r="F1221" s="4" t="s">
        <v>54</v>
      </c>
      <c r="G1221" s="6">
        <v>955</v>
      </c>
      <c r="H1221" s="6">
        <v>855</v>
      </c>
      <c r="I1221" s="6">
        <v>855</v>
      </c>
    </row>
    <row r="1222" spans="1:9" ht="31.5" x14ac:dyDescent="0.25">
      <c r="A1222" s="102" t="s">
        <v>515</v>
      </c>
      <c r="B1222" s="110"/>
      <c r="C1222" s="4" t="s">
        <v>52</v>
      </c>
      <c r="D1222" s="4" t="s">
        <v>27</v>
      </c>
      <c r="E1222" s="4" t="s">
        <v>516</v>
      </c>
      <c r="F1222" s="110"/>
      <c r="G1222" s="6">
        <f>G1223</f>
        <v>6000.1</v>
      </c>
      <c r="H1222" s="6">
        <f>H1223</f>
        <v>0</v>
      </c>
      <c r="I1222" s="6">
        <f>I1223</f>
        <v>0</v>
      </c>
    </row>
    <row r="1223" spans="1:9" x14ac:dyDescent="0.25">
      <c r="A1223" s="182" t="s">
        <v>21</v>
      </c>
      <c r="B1223" s="110"/>
      <c r="C1223" s="4" t="s">
        <v>52</v>
      </c>
      <c r="D1223" s="4" t="s">
        <v>27</v>
      </c>
      <c r="E1223" s="4" t="s">
        <v>953</v>
      </c>
      <c r="F1223" s="4"/>
      <c r="G1223" s="6">
        <f>G1224</f>
        <v>6000.1</v>
      </c>
      <c r="H1223" s="6">
        <f>H1224</f>
        <v>0</v>
      </c>
      <c r="I1223" s="6">
        <f t="shared" ref="I1223" si="566">I1224</f>
        <v>0</v>
      </c>
    </row>
    <row r="1224" spans="1:9" ht="31.5" x14ac:dyDescent="0.25">
      <c r="A1224" s="102" t="s">
        <v>500</v>
      </c>
      <c r="B1224" s="110"/>
      <c r="C1224" s="4" t="s">
        <v>52</v>
      </c>
      <c r="D1224" s="4" t="s">
        <v>27</v>
      </c>
      <c r="E1224" s="4" t="s">
        <v>953</v>
      </c>
      <c r="F1224" s="4" t="s">
        <v>54</v>
      </c>
      <c r="G1224" s="6">
        <v>6000.1</v>
      </c>
      <c r="H1224" s="6"/>
      <c r="I1224" s="6"/>
    </row>
    <row r="1225" spans="1:9" hidden="1" x14ac:dyDescent="0.25">
      <c r="A1225" s="102" t="s">
        <v>479</v>
      </c>
      <c r="B1225" s="4"/>
      <c r="C1225" s="4" t="s">
        <v>52</v>
      </c>
      <c r="D1225" s="4" t="s">
        <v>52</v>
      </c>
      <c r="E1225" s="21"/>
      <c r="F1225" s="21"/>
      <c r="G1225" s="8">
        <f>G1226</f>
        <v>0</v>
      </c>
      <c r="H1225" s="8">
        <f t="shared" ref="H1225:I1228" si="567">H1226</f>
        <v>0</v>
      </c>
      <c r="I1225" s="8">
        <f t="shared" si="567"/>
        <v>0</v>
      </c>
    </row>
    <row r="1226" spans="1:9" ht="31.5" hidden="1" x14ac:dyDescent="0.25">
      <c r="A1226" s="71" t="s">
        <v>296</v>
      </c>
      <c r="B1226" s="69"/>
      <c r="C1226" s="69" t="s">
        <v>52</v>
      </c>
      <c r="D1226" s="69" t="s">
        <v>52</v>
      </c>
      <c r="E1226" s="70" t="s">
        <v>295</v>
      </c>
      <c r="F1226" s="125"/>
      <c r="G1226" s="39">
        <f>G1227</f>
        <v>0</v>
      </c>
      <c r="H1226" s="39">
        <f t="shared" si="567"/>
        <v>0</v>
      </c>
      <c r="I1226" s="39">
        <f t="shared" si="567"/>
        <v>0</v>
      </c>
    </row>
    <row r="1227" spans="1:9" hidden="1" x14ac:dyDescent="0.25">
      <c r="A1227" s="102" t="s">
        <v>174</v>
      </c>
      <c r="B1227" s="69"/>
      <c r="C1227" s="69" t="s">
        <v>52</v>
      </c>
      <c r="D1227" s="69" t="s">
        <v>52</v>
      </c>
      <c r="E1227" s="69" t="s">
        <v>441</v>
      </c>
      <c r="F1227" s="125"/>
      <c r="G1227" s="39">
        <f>G1228</f>
        <v>0</v>
      </c>
      <c r="H1227" s="39">
        <f t="shared" si="567"/>
        <v>0</v>
      </c>
      <c r="I1227" s="39">
        <f t="shared" si="567"/>
        <v>0</v>
      </c>
    </row>
    <row r="1228" spans="1:9" ht="31.5" hidden="1" x14ac:dyDescent="0.25">
      <c r="A1228" s="71" t="s">
        <v>517</v>
      </c>
      <c r="B1228" s="69"/>
      <c r="C1228" s="69" t="s">
        <v>52</v>
      </c>
      <c r="D1228" s="69" t="s">
        <v>52</v>
      </c>
      <c r="E1228" s="69" t="s">
        <v>486</v>
      </c>
      <c r="F1228" s="69"/>
      <c r="G1228" s="72">
        <f>G1229</f>
        <v>0</v>
      </c>
      <c r="H1228" s="72">
        <f t="shared" si="567"/>
        <v>0</v>
      </c>
      <c r="I1228" s="72">
        <f t="shared" si="567"/>
        <v>0</v>
      </c>
    </row>
    <row r="1229" spans="1:9" ht="31.5" hidden="1" x14ac:dyDescent="0.25">
      <c r="A1229" s="71" t="s">
        <v>487</v>
      </c>
      <c r="B1229" s="69"/>
      <c r="C1229" s="69" t="s">
        <v>52</v>
      </c>
      <c r="D1229" s="69" t="s">
        <v>52</v>
      </c>
      <c r="E1229" s="69" t="s">
        <v>488</v>
      </c>
      <c r="F1229" s="69"/>
      <c r="G1229" s="72">
        <f>G1230+G1231+G1232</f>
        <v>0</v>
      </c>
      <c r="H1229" s="72">
        <f t="shared" ref="H1229:I1229" si="568">H1230+H1231+H1232</f>
        <v>0</v>
      </c>
      <c r="I1229" s="72">
        <f t="shared" si="568"/>
        <v>0</v>
      </c>
    </row>
    <row r="1230" spans="1:9" ht="47.25" hidden="1" x14ac:dyDescent="0.25">
      <c r="A1230" s="126" t="s">
        <v>24</v>
      </c>
      <c r="B1230" s="70"/>
      <c r="C1230" s="69" t="s">
        <v>52</v>
      </c>
      <c r="D1230" s="69" t="s">
        <v>52</v>
      </c>
      <c r="E1230" s="69" t="s">
        <v>488</v>
      </c>
      <c r="F1230" s="69" t="s">
        <v>35</v>
      </c>
      <c r="G1230" s="72"/>
      <c r="H1230" s="72"/>
      <c r="I1230" s="72"/>
    </row>
    <row r="1231" spans="1:9" ht="31.5" hidden="1" x14ac:dyDescent="0.25">
      <c r="A1231" s="71" t="s">
        <v>25</v>
      </c>
      <c r="B1231" s="70"/>
      <c r="C1231" s="69" t="s">
        <v>52</v>
      </c>
      <c r="D1231" s="69" t="s">
        <v>52</v>
      </c>
      <c r="E1231" s="69" t="s">
        <v>488</v>
      </c>
      <c r="F1231" s="69" t="s">
        <v>36</v>
      </c>
      <c r="G1231" s="72"/>
      <c r="H1231" s="6"/>
      <c r="I1231" s="6"/>
    </row>
    <row r="1232" spans="1:9" ht="31.5" hidden="1" x14ac:dyDescent="0.25">
      <c r="A1232" s="102" t="s">
        <v>500</v>
      </c>
      <c r="B1232" s="110"/>
      <c r="C1232" s="69" t="s">
        <v>52</v>
      </c>
      <c r="D1232" s="69" t="s">
        <v>52</v>
      </c>
      <c r="E1232" s="69" t="s">
        <v>488</v>
      </c>
      <c r="F1232" s="69" t="s">
        <v>54</v>
      </c>
      <c r="G1232" s="6"/>
      <c r="H1232" s="6"/>
      <c r="I1232" s="6"/>
    </row>
    <row r="1233" spans="1:9" x14ac:dyDescent="0.25">
      <c r="A1233" s="102" t="s">
        <v>142</v>
      </c>
      <c r="B1233" s="110"/>
      <c r="C1233" s="4" t="s">
        <v>12</v>
      </c>
      <c r="D1233" s="4"/>
      <c r="E1233" s="4"/>
      <c r="F1233" s="4"/>
      <c r="G1233" s="6">
        <f>G1234+G1275</f>
        <v>352533.39999999991</v>
      </c>
      <c r="H1233" s="6">
        <f>H1234+H1275</f>
        <v>315229.8</v>
      </c>
      <c r="I1233" s="6">
        <f>I1234+I1275</f>
        <v>351340.1</v>
      </c>
    </row>
    <row r="1234" spans="1:9" x14ac:dyDescent="0.25">
      <c r="A1234" s="102" t="s">
        <v>80</v>
      </c>
      <c r="B1234" s="110"/>
      <c r="C1234" s="4" t="s">
        <v>12</v>
      </c>
      <c r="D1234" s="4" t="s">
        <v>20</v>
      </c>
      <c r="E1234" s="4"/>
      <c r="F1234" s="4"/>
      <c r="G1234" s="6">
        <f>G1240+G1250+G1235</f>
        <v>276138.79999999993</v>
      </c>
      <c r="H1234" s="6">
        <f t="shared" ref="H1234:I1234" si="569">H1240+H1250+H1235</f>
        <v>243487.8</v>
      </c>
      <c r="I1234" s="6">
        <f t="shared" si="569"/>
        <v>282522.5</v>
      </c>
    </row>
    <row r="1235" spans="1:9" s="98" customFormat="1" ht="31.5" x14ac:dyDescent="0.25">
      <c r="A1235" s="90" t="s">
        <v>757</v>
      </c>
      <c r="B1235" s="136"/>
      <c r="C1235" s="95" t="s">
        <v>12</v>
      </c>
      <c r="D1235" s="95" t="s">
        <v>20</v>
      </c>
      <c r="E1235" s="99" t="s">
        <v>283</v>
      </c>
      <c r="F1235" s="99"/>
      <c r="G1235" s="100">
        <f>G1236</f>
        <v>8936.1</v>
      </c>
      <c r="H1235" s="100"/>
      <c r="I1235" s="100"/>
    </row>
    <row r="1236" spans="1:9" x14ac:dyDescent="0.25">
      <c r="A1236" s="176" t="s">
        <v>217</v>
      </c>
      <c r="B1236" s="110"/>
      <c r="C1236" s="177" t="s">
        <v>12</v>
      </c>
      <c r="D1236" s="177" t="s">
        <v>20</v>
      </c>
      <c r="E1236" s="4" t="s">
        <v>612</v>
      </c>
      <c r="F1236" s="4"/>
      <c r="G1236" s="6">
        <f>G1237</f>
        <v>8936.1</v>
      </c>
      <c r="H1236" s="6"/>
      <c r="I1236" s="6"/>
    </row>
    <row r="1237" spans="1:9" ht="31.5" x14ac:dyDescent="0.25">
      <c r="A1237" s="176" t="s">
        <v>711</v>
      </c>
      <c r="B1237" s="110"/>
      <c r="C1237" s="177" t="s">
        <v>12</v>
      </c>
      <c r="D1237" s="177" t="s">
        <v>20</v>
      </c>
      <c r="E1237" s="4" t="s">
        <v>613</v>
      </c>
      <c r="F1237" s="4"/>
      <c r="G1237" s="6">
        <f>G1238</f>
        <v>8936.1</v>
      </c>
      <c r="H1237" s="6"/>
      <c r="I1237" s="6"/>
    </row>
    <row r="1238" spans="1:9" ht="31.5" x14ac:dyDescent="0.25">
      <c r="A1238" s="176" t="s">
        <v>951</v>
      </c>
      <c r="B1238" s="110"/>
      <c r="C1238" s="177" t="s">
        <v>12</v>
      </c>
      <c r="D1238" s="177" t="s">
        <v>20</v>
      </c>
      <c r="E1238" s="4" t="s">
        <v>952</v>
      </c>
      <c r="F1238" s="4"/>
      <c r="G1238" s="6">
        <f>G1239</f>
        <v>8936.1</v>
      </c>
      <c r="H1238" s="6"/>
      <c r="I1238" s="6"/>
    </row>
    <row r="1239" spans="1:9" ht="31.5" x14ac:dyDescent="0.25">
      <c r="A1239" s="176" t="s">
        <v>500</v>
      </c>
      <c r="B1239" s="110"/>
      <c r="C1239" s="177" t="s">
        <v>12</v>
      </c>
      <c r="D1239" s="177" t="s">
        <v>20</v>
      </c>
      <c r="E1239" s="4" t="s">
        <v>952</v>
      </c>
      <c r="F1239" s="4" t="s">
        <v>54</v>
      </c>
      <c r="G1239" s="6">
        <v>8936.1</v>
      </c>
      <c r="H1239" s="6"/>
      <c r="I1239" s="6"/>
    </row>
    <row r="1240" spans="1:9" s="98" customFormat="1" ht="31.5" x14ac:dyDescent="0.25">
      <c r="A1240" s="90" t="s">
        <v>226</v>
      </c>
      <c r="B1240" s="136"/>
      <c r="C1240" s="95" t="s">
        <v>12</v>
      </c>
      <c r="D1240" s="95" t="s">
        <v>20</v>
      </c>
      <c r="E1240" s="95" t="s">
        <v>225</v>
      </c>
      <c r="F1240" s="99"/>
      <c r="G1240" s="100">
        <f>G1241</f>
        <v>1937</v>
      </c>
      <c r="H1240" s="100">
        <f t="shared" ref="H1240:I1240" si="570">H1241</f>
        <v>909.5</v>
      </c>
      <c r="I1240" s="100">
        <f t="shared" si="570"/>
        <v>909.5</v>
      </c>
    </row>
    <row r="1241" spans="1:9" x14ac:dyDescent="0.25">
      <c r="A1241" s="102" t="s">
        <v>174</v>
      </c>
      <c r="B1241" s="110"/>
      <c r="C1241" s="103" t="s">
        <v>12</v>
      </c>
      <c r="D1241" s="103" t="s">
        <v>20</v>
      </c>
      <c r="E1241" s="103" t="s">
        <v>227</v>
      </c>
      <c r="F1241" s="4"/>
      <c r="G1241" s="6">
        <f>G1246+G1242</f>
        <v>1937</v>
      </c>
      <c r="H1241" s="6">
        <f t="shared" ref="H1241:I1241" si="571">H1246+H1242</f>
        <v>909.5</v>
      </c>
      <c r="I1241" s="6">
        <f t="shared" si="571"/>
        <v>909.5</v>
      </c>
    </row>
    <row r="1242" spans="1:9" ht="31.5" x14ac:dyDescent="0.25">
      <c r="A1242" s="102" t="s">
        <v>367</v>
      </c>
      <c r="B1242" s="4"/>
      <c r="C1242" s="4" t="s">
        <v>12</v>
      </c>
      <c r="D1242" s="4" t="s">
        <v>20</v>
      </c>
      <c r="E1242" s="4" t="s">
        <v>368</v>
      </c>
      <c r="F1242" s="4"/>
      <c r="G1242" s="6">
        <f>G1243</f>
        <v>1027.5</v>
      </c>
      <c r="H1242" s="6">
        <f>H1243</f>
        <v>0</v>
      </c>
      <c r="I1242" s="6">
        <f>I1243</f>
        <v>0</v>
      </c>
    </row>
    <row r="1243" spans="1:9" x14ac:dyDescent="0.25">
      <c r="A1243" s="102" t="s">
        <v>246</v>
      </c>
      <c r="B1243" s="4"/>
      <c r="C1243" s="4" t="s">
        <v>12</v>
      </c>
      <c r="D1243" s="4" t="s">
        <v>20</v>
      </c>
      <c r="E1243" s="4" t="s">
        <v>369</v>
      </c>
      <c r="F1243" s="4"/>
      <c r="G1243" s="6">
        <f>G1244+G1245</f>
        <v>1027.5</v>
      </c>
      <c r="H1243" s="6">
        <f t="shared" ref="H1243:I1243" si="572">H1244+H1245</f>
        <v>0</v>
      </c>
      <c r="I1243" s="6">
        <f t="shared" si="572"/>
        <v>0</v>
      </c>
    </row>
    <row r="1244" spans="1:9" ht="31.5" x14ac:dyDescent="0.25">
      <c r="A1244" s="102" t="s">
        <v>25</v>
      </c>
      <c r="B1244" s="4"/>
      <c r="C1244" s="4" t="s">
        <v>12</v>
      </c>
      <c r="D1244" s="4" t="s">
        <v>20</v>
      </c>
      <c r="E1244" s="4" t="s">
        <v>369</v>
      </c>
      <c r="F1244" s="4" t="s">
        <v>36</v>
      </c>
      <c r="G1244" s="6">
        <v>1027.5</v>
      </c>
      <c r="H1244" s="6"/>
      <c r="I1244" s="6"/>
    </row>
    <row r="1245" spans="1:9" ht="31.5" hidden="1" x14ac:dyDescent="0.25">
      <c r="A1245" s="102" t="s">
        <v>500</v>
      </c>
      <c r="B1245" s="4"/>
      <c r="C1245" s="4" t="s">
        <v>12</v>
      </c>
      <c r="D1245" s="4" t="s">
        <v>20</v>
      </c>
      <c r="E1245" s="4" t="s">
        <v>369</v>
      </c>
      <c r="F1245" s="4" t="s">
        <v>54</v>
      </c>
      <c r="G1245" s="6"/>
      <c r="H1245" s="6"/>
      <c r="I1245" s="6"/>
    </row>
    <row r="1246" spans="1:9" ht="31.5" x14ac:dyDescent="0.25">
      <c r="A1246" s="102" t="s">
        <v>434</v>
      </c>
      <c r="B1246" s="110"/>
      <c r="C1246" s="103" t="s">
        <v>12</v>
      </c>
      <c r="D1246" s="103" t="s">
        <v>20</v>
      </c>
      <c r="E1246" s="103" t="s">
        <v>362</v>
      </c>
      <c r="F1246" s="4"/>
      <c r="G1246" s="6">
        <f>G1247</f>
        <v>909.5</v>
      </c>
      <c r="H1246" s="6">
        <f>H1247</f>
        <v>909.5</v>
      </c>
      <c r="I1246" s="6">
        <f>I1247</f>
        <v>909.5</v>
      </c>
    </row>
    <row r="1247" spans="1:9" ht="47.25" x14ac:dyDescent="0.25">
      <c r="A1247" s="102" t="s">
        <v>786</v>
      </c>
      <c r="B1247" s="110"/>
      <c r="C1247" s="103" t="s">
        <v>12</v>
      </c>
      <c r="D1247" s="103" t="s">
        <v>20</v>
      </c>
      <c r="E1247" s="103" t="s">
        <v>377</v>
      </c>
      <c r="F1247" s="4"/>
      <c r="G1247" s="6">
        <f>G1248+G1249</f>
        <v>909.5</v>
      </c>
      <c r="H1247" s="6">
        <f t="shared" ref="H1247:I1247" si="573">H1248+H1249</f>
        <v>909.5</v>
      </c>
      <c r="I1247" s="6">
        <f t="shared" si="573"/>
        <v>909.5</v>
      </c>
    </row>
    <row r="1248" spans="1:9" ht="47.25" x14ac:dyDescent="0.25">
      <c r="A1248" s="102" t="s">
        <v>24</v>
      </c>
      <c r="B1248" s="67"/>
      <c r="C1248" s="103" t="s">
        <v>12</v>
      </c>
      <c r="D1248" s="103" t="s">
        <v>20</v>
      </c>
      <c r="E1248" s="103" t="s">
        <v>377</v>
      </c>
      <c r="F1248" s="21">
        <v>100</v>
      </c>
      <c r="G1248" s="8">
        <v>476.4</v>
      </c>
      <c r="H1248" s="8">
        <v>476.4</v>
      </c>
      <c r="I1248" s="8">
        <v>476.4</v>
      </c>
    </row>
    <row r="1249" spans="1:9" ht="31.5" x14ac:dyDescent="0.25">
      <c r="A1249" s="102" t="s">
        <v>500</v>
      </c>
      <c r="B1249" s="67"/>
      <c r="C1249" s="103" t="s">
        <v>12</v>
      </c>
      <c r="D1249" s="103" t="s">
        <v>20</v>
      </c>
      <c r="E1249" s="103" t="s">
        <v>377</v>
      </c>
      <c r="F1249" s="21">
        <v>600</v>
      </c>
      <c r="G1249" s="8">
        <v>433.1</v>
      </c>
      <c r="H1249" s="8">
        <v>433.1</v>
      </c>
      <c r="I1249" s="8">
        <v>433.1</v>
      </c>
    </row>
    <row r="1250" spans="1:9" s="98" customFormat="1" ht="31.5" x14ac:dyDescent="0.25">
      <c r="A1250" s="90" t="s">
        <v>300</v>
      </c>
      <c r="B1250" s="99"/>
      <c r="C1250" s="99" t="s">
        <v>12</v>
      </c>
      <c r="D1250" s="99" t="s">
        <v>20</v>
      </c>
      <c r="E1250" s="99" t="s">
        <v>299</v>
      </c>
      <c r="F1250" s="99"/>
      <c r="G1250" s="100">
        <f>G1261+G1257+G1251</f>
        <v>265265.69999999995</v>
      </c>
      <c r="H1250" s="100">
        <f>H1261+H1257+H1251</f>
        <v>242578.3</v>
      </c>
      <c r="I1250" s="100">
        <f>I1261+I1257+I1251</f>
        <v>281613</v>
      </c>
    </row>
    <row r="1251" spans="1:9" s="98" customFormat="1" x14ac:dyDescent="0.25">
      <c r="A1251" s="145" t="s">
        <v>177</v>
      </c>
      <c r="B1251" s="4"/>
      <c r="C1251" s="4" t="s">
        <v>12</v>
      </c>
      <c r="D1251" s="4" t="s">
        <v>20</v>
      </c>
      <c r="E1251" s="4" t="s">
        <v>735</v>
      </c>
      <c r="F1251" s="4"/>
      <c r="G1251" s="6">
        <f>G1252</f>
        <v>15015</v>
      </c>
      <c r="H1251" s="6">
        <f t="shared" ref="H1251:I1251" si="574">H1252</f>
        <v>0</v>
      </c>
      <c r="I1251" s="6">
        <f t="shared" si="574"/>
        <v>45821.2</v>
      </c>
    </row>
    <row r="1252" spans="1:9" s="98" customFormat="1" x14ac:dyDescent="0.25">
      <c r="A1252" s="145" t="s">
        <v>792</v>
      </c>
      <c r="B1252" s="4"/>
      <c r="C1252" s="4" t="s">
        <v>12</v>
      </c>
      <c r="D1252" s="4" t="s">
        <v>20</v>
      </c>
      <c r="E1252" s="4" t="s">
        <v>793</v>
      </c>
      <c r="F1252" s="4"/>
      <c r="G1252" s="6">
        <f>G1253+G1255</f>
        <v>15015</v>
      </c>
      <c r="H1252" s="6">
        <f t="shared" ref="H1252:I1252" si="575">H1253+H1255</f>
        <v>0</v>
      </c>
      <c r="I1252" s="6">
        <f t="shared" si="575"/>
        <v>45821.2</v>
      </c>
    </row>
    <row r="1253" spans="1:9" s="98" customFormat="1" x14ac:dyDescent="0.25">
      <c r="A1253" s="145" t="s">
        <v>794</v>
      </c>
      <c r="B1253" s="4"/>
      <c r="C1253" s="4" t="s">
        <v>12</v>
      </c>
      <c r="D1253" s="4" t="s">
        <v>20</v>
      </c>
      <c r="E1253" s="4" t="s">
        <v>795</v>
      </c>
      <c r="F1253" s="4"/>
      <c r="G1253" s="6">
        <f>G1254</f>
        <v>15015</v>
      </c>
      <c r="H1253" s="6">
        <f t="shared" ref="H1253:I1253" si="576">H1254</f>
        <v>0</v>
      </c>
      <c r="I1253" s="6">
        <f t="shared" si="576"/>
        <v>0</v>
      </c>
    </row>
    <row r="1254" spans="1:9" s="98" customFormat="1" ht="31.5" x14ac:dyDescent="0.25">
      <c r="A1254" s="145" t="s">
        <v>25</v>
      </c>
      <c r="B1254" s="4"/>
      <c r="C1254" s="4" t="s">
        <v>12</v>
      </c>
      <c r="D1254" s="4" t="s">
        <v>20</v>
      </c>
      <c r="E1254" s="4" t="s">
        <v>795</v>
      </c>
      <c r="F1254" s="4" t="s">
        <v>36</v>
      </c>
      <c r="G1254" s="6">
        <f>15000+15</f>
        <v>15015</v>
      </c>
      <c r="H1254" s="6">
        <v>0</v>
      </c>
      <c r="I1254" s="6">
        <v>0</v>
      </c>
    </row>
    <row r="1255" spans="1:9" s="98" customFormat="1" ht="31.5" x14ac:dyDescent="0.25">
      <c r="A1255" s="68" t="s">
        <v>796</v>
      </c>
      <c r="B1255" s="4"/>
      <c r="C1255" s="4" t="s">
        <v>12</v>
      </c>
      <c r="D1255" s="4" t="s">
        <v>20</v>
      </c>
      <c r="E1255" s="4" t="s">
        <v>797</v>
      </c>
      <c r="F1255" s="4"/>
      <c r="G1255" s="6">
        <f>G1256</f>
        <v>0</v>
      </c>
      <c r="H1255" s="6">
        <f t="shared" ref="H1255:I1255" si="577">H1256</f>
        <v>0</v>
      </c>
      <c r="I1255" s="6">
        <f t="shared" si="577"/>
        <v>45821.2</v>
      </c>
    </row>
    <row r="1256" spans="1:9" s="98" customFormat="1" ht="31.5" x14ac:dyDescent="0.25">
      <c r="A1256" s="145" t="s">
        <v>25</v>
      </c>
      <c r="B1256" s="4"/>
      <c r="C1256" s="4" t="s">
        <v>12</v>
      </c>
      <c r="D1256" s="4" t="s">
        <v>20</v>
      </c>
      <c r="E1256" s="4" t="s">
        <v>797</v>
      </c>
      <c r="F1256" s="4" t="s">
        <v>36</v>
      </c>
      <c r="G1256" s="6"/>
      <c r="H1256" s="6"/>
      <c r="I1256" s="6">
        <v>45821.2</v>
      </c>
    </row>
    <row r="1257" spans="1:9" x14ac:dyDescent="0.25">
      <c r="A1257" s="145" t="s">
        <v>518</v>
      </c>
      <c r="B1257" s="110"/>
      <c r="C1257" s="4" t="s">
        <v>12</v>
      </c>
      <c r="D1257" s="4" t="s">
        <v>20</v>
      </c>
      <c r="E1257" s="4" t="s">
        <v>501</v>
      </c>
      <c r="F1257" s="4"/>
      <c r="G1257" s="6">
        <f>G1258</f>
        <v>64.3</v>
      </c>
      <c r="H1257" s="6">
        <f t="shared" ref="H1257:I1257" si="578">H1258</f>
        <v>0</v>
      </c>
      <c r="I1257" s="6">
        <f t="shared" si="578"/>
        <v>0</v>
      </c>
    </row>
    <row r="1258" spans="1:9" x14ac:dyDescent="0.25">
      <c r="A1258" s="102" t="s">
        <v>519</v>
      </c>
      <c r="B1258" s="110"/>
      <c r="C1258" s="4" t="s">
        <v>12</v>
      </c>
      <c r="D1258" s="4" t="s">
        <v>20</v>
      </c>
      <c r="E1258" s="4" t="s">
        <v>520</v>
      </c>
      <c r="F1258" s="4"/>
      <c r="G1258" s="6">
        <f>G1259</f>
        <v>64.3</v>
      </c>
      <c r="H1258" s="6">
        <f t="shared" ref="H1258:I1258" si="579">H1259</f>
        <v>0</v>
      </c>
      <c r="I1258" s="6">
        <f t="shared" si="579"/>
        <v>0</v>
      </c>
    </row>
    <row r="1259" spans="1:9" ht="31.5" x14ac:dyDescent="0.25">
      <c r="A1259" s="145" t="s">
        <v>799</v>
      </c>
      <c r="B1259" s="110"/>
      <c r="C1259" s="4" t="s">
        <v>12</v>
      </c>
      <c r="D1259" s="4" t="s">
        <v>20</v>
      </c>
      <c r="E1259" s="4" t="s">
        <v>798</v>
      </c>
      <c r="F1259" s="4"/>
      <c r="G1259" s="6">
        <f>SUM(G1260)</f>
        <v>64.3</v>
      </c>
      <c r="H1259" s="6">
        <f t="shared" ref="H1259:I1259" si="580">SUM(H1260)</f>
        <v>0</v>
      </c>
      <c r="I1259" s="6">
        <f t="shared" si="580"/>
        <v>0</v>
      </c>
    </row>
    <row r="1260" spans="1:9" x14ac:dyDescent="0.25">
      <c r="A1260" s="145" t="s">
        <v>22</v>
      </c>
      <c r="B1260" s="110"/>
      <c r="C1260" s="4" t="s">
        <v>12</v>
      </c>
      <c r="D1260" s="4" t="s">
        <v>20</v>
      </c>
      <c r="E1260" s="4" t="s">
        <v>798</v>
      </c>
      <c r="F1260" s="4" t="s">
        <v>44</v>
      </c>
      <c r="G1260" s="6">
        <v>64.3</v>
      </c>
      <c r="H1260" s="6"/>
      <c r="I1260" s="6">
        <v>0</v>
      </c>
    </row>
    <row r="1261" spans="1:9" x14ac:dyDescent="0.25">
      <c r="A1261" s="102" t="s">
        <v>174</v>
      </c>
      <c r="B1261" s="4"/>
      <c r="C1261" s="4" t="s">
        <v>12</v>
      </c>
      <c r="D1261" s="4" t="s">
        <v>20</v>
      </c>
      <c r="E1261" s="4" t="s">
        <v>508</v>
      </c>
      <c r="F1261" s="4"/>
      <c r="G1261" s="6">
        <f>G1262+G1268+G1272</f>
        <v>250186.39999999997</v>
      </c>
      <c r="H1261" s="6">
        <f t="shared" ref="H1261:I1261" si="581">H1262+H1268+H1272</f>
        <v>242578.3</v>
      </c>
      <c r="I1261" s="6">
        <f t="shared" si="581"/>
        <v>235791.8</v>
      </c>
    </row>
    <row r="1262" spans="1:9" ht="47.25" x14ac:dyDescent="0.25">
      <c r="A1262" s="102" t="s">
        <v>509</v>
      </c>
      <c r="B1262" s="4"/>
      <c r="C1262" s="4" t="s">
        <v>12</v>
      </c>
      <c r="D1262" s="4" t="s">
        <v>20</v>
      </c>
      <c r="E1262" s="4" t="s">
        <v>510</v>
      </c>
      <c r="F1262" s="4"/>
      <c r="G1262" s="6">
        <f>G1263</f>
        <v>218883.99999999997</v>
      </c>
      <c r="H1262" s="6">
        <f t="shared" ref="H1262:I1262" si="582">H1263</f>
        <v>224958.3</v>
      </c>
      <c r="I1262" s="6">
        <f t="shared" si="582"/>
        <v>224958.3</v>
      </c>
    </row>
    <row r="1263" spans="1:9" x14ac:dyDescent="0.25">
      <c r="A1263" s="102" t="s">
        <v>262</v>
      </c>
      <c r="B1263" s="4"/>
      <c r="C1263" s="4" t="s">
        <v>12</v>
      </c>
      <c r="D1263" s="4" t="s">
        <v>20</v>
      </c>
      <c r="E1263" s="4" t="s">
        <v>511</v>
      </c>
      <c r="F1263" s="4"/>
      <c r="G1263" s="6">
        <f>G1264+G1265+G1266+G1267</f>
        <v>218883.99999999997</v>
      </c>
      <c r="H1263" s="6">
        <f t="shared" ref="H1263:I1263" si="583">H1264+H1265+H1266+H1267</f>
        <v>224958.3</v>
      </c>
      <c r="I1263" s="6">
        <f t="shared" si="583"/>
        <v>224958.3</v>
      </c>
    </row>
    <row r="1264" spans="1:9" ht="47.25" x14ac:dyDescent="0.25">
      <c r="A1264" s="102" t="s">
        <v>24</v>
      </c>
      <c r="B1264" s="4"/>
      <c r="C1264" s="4" t="s">
        <v>12</v>
      </c>
      <c r="D1264" s="4" t="s">
        <v>20</v>
      </c>
      <c r="E1264" s="4" t="s">
        <v>511</v>
      </c>
      <c r="F1264" s="4" t="s">
        <v>35</v>
      </c>
      <c r="G1264" s="6">
        <v>104404.4</v>
      </c>
      <c r="H1264" s="6">
        <v>107494.5</v>
      </c>
      <c r="I1264" s="6">
        <v>107494.5</v>
      </c>
    </row>
    <row r="1265" spans="1:9" ht="31.5" x14ac:dyDescent="0.25">
      <c r="A1265" s="102" t="s">
        <v>25</v>
      </c>
      <c r="B1265" s="4"/>
      <c r="C1265" s="4" t="s">
        <v>12</v>
      </c>
      <c r="D1265" s="4" t="s">
        <v>20</v>
      </c>
      <c r="E1265" s="4" t="s">
        <v>511</v>
      </c>
      <c r="F1265" s="4" t="s">
        <v>36</v>
      </c>
      <c r="G1265" s="8">
        <v>11023.2</v>
      </c>
      <c r="H1265" s="8">
        <v>14082.2</v>
      </c>
      <c r="I1265" s="8">
        <v>14082.2</v>
      </c>
    </row>
    <row r="1266" spans="1:9" ht="31.5" x14ac:dyDescent="0.25">
      <c r="A1266" s="102" t="s">
        <v>500</v>
      </c>
      <c r="B1266" s="4"/>
      <c r="C1266" s="4" t="s">
        <v>12</v>
      </c>
      <c r="D1266" s="4" t="s">
        <v>20</v>
      </c>
      <c r="E1266" s="4" t="s">
        <v>511</v>
      </c>
      <c r="F1266" s="4" t="s">
        <v>54</v>
      </c>
      <c r="G1266" s="8">
        <v>102787</v>
      </c>
      <c r="H1266" s="8">
        <v>102712.2</v>
      </c>
      <c r="I1266" s="8">
        <v>102712.2</v>
      </c>
    </row>
    <row r="1267" spans="1:9" x14ac:dyDescent="0.25">
      <c r="A1267" s="102" t="s">
        <v>13</v>
      </c>
      <c r="B1267" s="4"/>
      <c r="C1267" s="4" t="s">
        <v>12</v>
      </c>
      <c r="D1267" s="4" t="s">
        <v>20</v>
      </c>
      <c r="E1267" s="4" t="s">
        <v>511</v>
      </c>
      <c r="F1267" s="4" t="s">
        <v>41</v>
      </c>
      <c r="G1267" s="6">
        <v>669.4</v>
      </c>
      <c r="H1267" s="6">
        <v>669.4</v>
      </c>
      <c r="I1267" s="6">
        <v>669.4</v>
      </c>
    </row>
    <row r="1268" spans="1:9" ht="31.5" x14ac:dyDescent="0.25">
      <c r="A1268" s="102" t="s">
        <v>515</v>
      </c>
      <c r="B1268" s="110"/>
      <c r="C1268" s="4" t="s">
        <v>12</v>
      </c>
      <c r="D1268" s="4" t="s">
        <v>20</v>
      </c>
      <c r="E1268" s="4" t="s">
        <v>516</v>
      </c>
      <c r="F1268" s="4"/>
      <c r="G1268" s="6">
        <f>G1269</f>
        <v>30666.3</v>
      </c>
      <c r="H1268" s="6">
        <f t="shared" ref="H1268:I1268" si="584">H1269</f>
        <v>1658.5</v>
      </c>
      <c r="I1268" s="6">
        <f t="shared" si="584"/>
        <v>1657</v>
      </c>
    </row>
    <row r="1269" spans="1:9" x14ac:dyDescent="0.25">
      <c r="A1269" s="182" t="s">
        <v>21</v>
      </c>
      <c r="B1269" s="4"/>
      <c r="C1269" s="4" t="s">
        <v>12</v>
      </c>
      <c r="D1269" s="4" t="s">
        <v>20</v>
      </c>
      <c r="E1269" s="4" t="s">
        <v>953</v>
      </c>
      <c r="F1269" s="4"/>
      <c r="G1269" s="6">
        <f>G1270+G1271</f>
        <v>30666.3</v>
      </c>
      <c r="H1269" s="6">
        <f t="shared" ref="H1269:I1269" si="585">H1270+H1271</f>
        <v>1658.5</v>
      </c>
      <c r="I1269" s="6">
        <f t="shared" si="585"/>
        <v>1657</v>
      </c>
    </row>
    <row r="1270" spans="1:9" ht="31.5" x14ac:dyDescent="0.25">
      <c r="A1270" s="102" t="s">
        <v>25</v>
      </c>
      <c r="B1270" s="110"/>
      <c r="C1270" s="4" t="s">
        <v>12</v>
      </c>
      <c r="D1270" s="4" t="s">
        <v>20</v>
      </c>
      <c r="E1270" s="4" t="s">
        <v>953</v>
      </c>
      <c r="F1270" s="4" t="s">
        <v>36</v>
      </c>
      <c r="G1270" s="6">
        <v>25643.3</v>
      </c>
      <c r="H1270" s="6">
        <v>1658.5</v>
      </c>
      <c r="I1270" s="6">
        <v>1657</v>
      </c>
    </row>
    <row r="1271" spans="1:9" ht="31.5" x14ac:dyDescent="0.25">
      <c r="A1271" s="102" t="s">
        <v>500</v>
      </c>
      <c r="B1271" s="110"/>
      <c r="C1271" s="4" t="s">
        <v>12</v>
      </c>
      <c r="D1271" s="4" t="s">
        <v>20</v>
      </c>
      <c r="E1271" s="4" t="s">
        <v>953</v>
      </c>
      <c r="F1271" s="4" t="s">
        <v>54</v>
      </c>
      <c r="G1271" s="6">
        <v>5023</v>
      </c>
      <c r="H1271" s="6">
        <v>0</v>
      </c>
      <c r="I1271" s="6">
        <v>0</v>
      </c>
    </row>
    <row r="1272" spans="1:9" ht="72" customHeight="1" x14ac:dyDescent="0.25">
      <c r="A1272" s="102" t="s">
        <v>531</v>
      </c>
      <c r="B1272" s="4"/>
      <c r="C1272" s="4" t="s">
        <v>12</v>
      </c>
      <c r="D1272" s="4" t="s">
        <v>20</v>
      </c>
      <c r="E1272" s="4" t="s">
        <v>521</v>
      </c>
      <c r="F1272" s="4"/>
      <c r="G1272" s="6">
        <f>G1273</f>
        <v>636.1</v>
      </c>
      <c r="H1272" s="6">
        <f t="shared" ref="H1272:I1273" si="586">H1273</f>
        <v>15961.5</v>
      </c>
      <c r="I1272" s="6">
        <f t="shared" si="586"/>
        <v>9176.5</v>
      </c>
    </row>
    <row r="1273" spans="1:9" x14ac:dyDescent="0.25">
      <c r="A1273" s="182" t="s">
        <v>21</v>
      </c>
      <c r="B1273" s="4"/>
      <c r="C1273" s="4" t="s">
        <v>12</v>
      </c>
      <c r="D1273" s="4" t="s">
        <v>20</v>
      </c>
      <c r="E1273" s="4" t="s">
        <v>954</v>
      </c>
      <c r="F1273" s="4"/>
      <c r="G1273" s="6">
        <f>G1274</f>
        <v>636.1</v>
      </c>
      <c r="H1273" s="6">
        <f t="shared" si="586"/>
        <v>15961.5</v>
      </c>
      <c r="I1273" s="6">
        <f t="shared" si="586"/>
        <v>9176.5</v>
      </c>
    </row>
    <row r="1274" spans="1:9" ht="31.5" x14ac:dyDescent="0.25">
      <c r="A1274" s="102" t="s">
        <v>500</v>
      </c>
      <c r="B1274" s="4"/>
      <c r="C1274" s="4" t="s">
        <v>12</v>
      </c>
      <c r="D1274" s="4" t="s">
        <v>20</v>
      </c>
      <c r="E1274" s="4" t="s">
        <v>954</v>
      </c>
      <c r="F1274" s="4" t="s">
        <v>54</v>
      </c>
      <c r="G1274" s="6">
        <v>636.1</v>
      </c>
      <c r="H1274" s="6">
        <v>15961.5</v>
      </c>
      <c r="I1274" s="6">
        <v>9176.5</v>
      </c>
    </row>
    <row r="1275" spans="1:9" x14ac:dyDescent="0.25">
      <c r="A1275" s="102" t="s">
        <v>522</v>
      </c>
      <c r="B1275" s="110"/>
      <c r="C1275" s="4" t="s">
        <v>12</v>
      </c>
      <c r="D1275" s="4" t="s">
        <v>10</v>
      </c>
      <c r="E1275" s="4"/>
      <c r="F1275" s="110"/>
      <c r="G1275" s="6">
        <f>G1276</f>
        <v>76394.600000000006</v>
      </c>
      <c r="H1275" s="6">
        <f t="shared" ref="H1275:I1276" si="587">H1276</f>
        <v>71742</v>
      </c>
      <c r="I1275" s="6">
        <f t="shared" si="587"/>
        <v>68817.600000000006</v>
      </c>
    </row>
    <row r="1276" spans="1:9" s="98" customFormat="1" ht="22.5" customHeight="1" x14ac:dyDescent="0.25">
      <c r="A1276" s="90" t="s">
        <v>300</v>
      </c>
      <c r="B1276" s="136"/>
      <c r="C1276" s="99" t="s">
        <v>12</v>
      </c>
      <c r="D1276" s="99" t="s">
        <v>10</v>
      </c>
      <c r="E1276" s="99" t="s">
        <v>299</v>
      </c>
      <c r="F1276" s="136"/>
      <c r="G1276" s="100">
        <f>G1277</f>
        <v>76394.600000000006</v>
      </c>
      <c r="H1276" s="100">
        <f t="shared" si="587"/>
        <v>71742</v>
      </c>
      <c r="I1276" s="100">
        <f t="shared" si="587"/>
        <v>68817.600000000006</v>
      </c>
    </row>
    <row r="1277" spans="1:9" x14ac:dyDescent="0.25">
      <c r="A1277" s="102" t="s">
        <v>174</v>
      </c>
      <c r="B1277" s="4"/>
      <c r="C1277" s="4" t="s">
        <v>12</v>
      </c>
      <c r="D1277" s="4" t="s">
        <v>20</v>
      </c>
      <c r="E1277" s="4" t="s">
        <v>508</v>
      </c>
      <c r="F1277" s="110"/>
      <c r="G1277" s="6">
        <f>G1278+G1287+G1292+G1297</f>
        <v>76394.600000000006</v>
      </c>
      <c r="H1277" s="6">
        <f>H1278+H1287+H1292+H1297</f>
        <v>71742</v>
      </c>
      <c r="I1277" s="6">
        <f>I1278+I1287+I1292+I1297</f>
        <v>68817.600000000006</v>
      </c>
    </row>
    <row r="1278" spans="1:9" ht="31.5" x14ac:dyDescent="0.25">
      <c r="A1278" s="102" t="s">
        <v>523</v>
      </c>
      <c r="B1278" s="110"/>
      <c r="C1278" s="4" t="s">
        <v>12</v>
      </c>
      <c r="D1278" s="4" t="s">
        <v>10</v>
      </c>
      <c r="E1278" s="4" t="s">
        <v>524</v>
      </c>
      <c r="F1278" s="4"/>
      <c r="G1278" s="6">
        <f>G1279+G1282+G1285</f>
        <v>7053.5</v>
      </c>
      <c r="H1278" s="6">
        <f t="shared" ref="H1278:I1278" si="588">H1279+H1282+H1285</f>
        <v>6964.5</v>
      </c>
      <c r="I1278" s="6">
        <f t="shared" si="588"/>
        <v>6964.5</v>
      </c>
    </row>
    <row r="1279" spans="1:9" x14ac:dyDescent="0.25">
      <c r="A1279" s="75" t="s">
        <v>30</v>
      </c>
      <c r="B1279" s="73"/>
      <c r="C1279" s="73" t="s">
        <v>12</v>
      </c>
      <c r="D1279" s="73" t="s">
        <v>10</v>
      </c>
      <c r="E1279" s="4" t="s">
        <v>525</v>
      </c>
      <c r="F1279" s="73"/>
      <c r="G1279" s="74">
        <f>+G1280+G1281</f>
        <v>6724</v>
      </c>
      <c r="H1279" s="74">
        <f t="shared" ref="H1279:I1279" si="589">+H1280+H1281</f>
        <v>6266</v>
      </c>
      <c r="I1279" s="74">
        <f t="shared" si="589"/>
        <v>6266</v>
      </c>
    </row>
    <row r="1280" spans="1:9" ht="47.25" x14ac:dyDescent="0.25">
      <c r="A1280" s="75" t="s">
        <v>24</v>
      </c>
      <c r="B1280" s="73"/>
      <c r="C1280" s="73" t="s">
        <v>12</v>
      </c>
      <c r="D1280" s="73" t="s">
        <v>10</v>
      </c>
      <c r="E1280" s="4" t="s">
        <v>525</v>
      </c>
      <c r="F1280" s="73" t="s">
        <v>35</v>
      </c>
      <c r="G1280" s="74">
        <v>6723.5</v>
      </c>
      <c r="H1280" s="74">
        <v>6265.5</v>
      </c>
      <c r="I1280" s="74">
        <v>6265.5</v>
      </c>
    </row>
    <row r="1281" spans="1:9" ht="31.5" x14ac:dyDescent="0.25">
      <c r="A1281" s="75" t="s">
        <v>25</v>
      </c>
      <c r="B1281" s="73"/>
      <c r="C1281" s="73" t="s">
        <v>12</v>
      </c>
      <c r="D1281" s="73" t="s">
        <v>10</v>
      </c>
      <c r="E1281" s="4" t="s">
        <v>525</v>
      </c>
      <c r="F1281" s="73" t="s">
        <v>36</v>
      </c>
      <c r="G1281" s="74">
        <v>0.5</v>
      </c>
      <c r="H1281" s="74">
        <v>0.5</v>
      </c>
      <c r="I1281" s="74">
        <v>0.5</v>
      </c>
    </row>
    <row r="1282" spans="1:9" x14ac:dyDescent="0.25">
      <c r="A1282" s="75" t="s">
        <v>40</v>
      </c>
      <c r="B1282" s="73"/>
      <c r="C1282" s="73" t="s">
        <v>12</v>
      </c>
      <c r="D1282" s="73" t="s">
        <v>10</v>
      </c>
      <c r="E1282" s="4" t="s">
        <v>526</v>
      </c>
      <c r="F1282" s="73"/>
      <c r="G1282" s="74">
        <f>G1283+G1284</f>
        <v>169.5</v>
      </c>
      <c r="H1282" s="74">
        <f t="shared" ref="H1282:I1282" si="590">H1283+H1284</f>
        <v>263.5</v>
      </c>
      <c r="I1282" s="74">
        <f t="shared" si="590"/>
        <v>263.5</v>
      </c>
    </row>
    <row r="1283" spans="1:9" ht="31.5" x14ac:dyDescent="0.25">
      <c r="A1283" s="75" t="s">
        <v>25</v>
      </c>
      <c r="B1283" s="73"/>
      <c r="C1283" s="73" t="s">
        <v>12</v>
      </c>
      <c r="D1283" s="73" t="s">
        <v>10</v>
      </c>
      <c r="E1283" s="4" t="s">
        <v>526</v>
      </c>
      <c r="F1283" s="73" t="s">
        <v>36</v>
      </c>
      <c r="G1283" s="74">
        <v>168.1</v>
      </c>
      <c r="H1283" s="74">
        <v>262.10000000000002</v>
      </c>
      <c r="I1283" s="74">
        <v>262.10000000000002</v>
      </c>
    </row>
    <row r="1284" spans="1:9" x14ac:dyDescent="0.25">
      <c r="A1284" s="102" t="s">
        <v>13</v>
      </c>
      <c r="B1284" s="73"/>
      <c r="C1284" s="73" t="s">
        <v>12</v>
      </c>
      <c r="D1284" s="73" t="s">
        <v>10</v>
      </c>
      <c r="E1284" s="4" t="s">
        <v>526</v>
      </c>
      <c r="F1284" s="73" t="s">
        <v>41</v>
      </c>
      <c r="G1284" s="74">
        <v>1.4</v>
      </c>
      <c r="H1284" s="74">
        <v>1.4</v>
      </c>
      <c r="I1284" s="74">
        <v>1.4</v>
      </c>
    </row>
    <row r="1285" spans="1:9" ht="31.5" x14ac:dyDescent="0.25">
      <c r="A1285" s="102" t="s">
        <v>43</v>
      </c>
      <c r="B1285" s="73"/>
      <c r="C1285" s="73" t="s">
        <v>12</v>
      </c>
      <c r="D1285" s="73" t="s">
        <v>10</v>
      </c>
      <c r="E1285" s="4" t="s">
        <v>527</v>
      </c>
      <c r="F1285" s="73"/>
      <c r="G1285" s="74">
        <f>SUM(G1286:G1286)</f>
        <v>160</v>
      </c>
      <c r="H1285" s="74">
        <f t="shared" ref="H1285:I1285" si="591">SUM(H1286:H1286)</f>
        <v>435</v>
      </c>
      <c r="I1285" s="74">
        <f t="shared" si="591"/>
        <v>435</v>
      </c>
    </row>
    <row r="1286" spans="1:9" ht="31.5" x14ac:dyDescent="0.25">
      <c r="A1286" s="75" t="s">
        <v>25</v>
      </c>
      <c r="B1286" s="73"/>
      <c r="C1286" s="73" t="s">
        <v>12</v>
      </c>
      <c r="D1286" s="73" t="s">
        <v>10</v>
      </c>
      <c r="E1286" s="4" t="s">
        <v>527</v>
      </c>
      <c r="F1286" s="73" t="s">
        <v>36</v>
      </c>
      <c r="G1286" s="74">
        <v>160</v>
      </c>
      <c r="H1286" s="74">
        <v>435</v>
      </c>
      <c r="I1286" s="74">
        <v>435</v>
      </c>
    </row>
    <row r="1287" spans="1:9" ht="47.25" x14ac:dyDescent="0.25">
      <c r="A1287" s="102" t="s">
        <v>725</v>
      </c>
      <c r="B1287" s="110"/>
      <c r="C1287" s="4" t="s">
        <v>12</v>
      </c>
      <c r="D1287" s="4" t="s">
        <v>10</v>
      </c>
      <c r="E1287" s="4" t="s">
        <v>528</v>
      </c>
      <c r="F1287" s="110"/>
      <c r="G1287" s="6">
        <f>G1288</f>
        <v>52884.1</v>
      </c>
      <c r="H1287" s="6">
        <f t="shared" ref="H1287:I1287" si="592">H1288</f>
        <v>54517.5</v>
      </c>
      <c r="I1287" s="6">
        <f t="shared" si="592"/>
        <v>54517.5</v>
      </c>
    </row>
    <row r="1288" spans="1:9" x14ac:dyDescent="0.25">
      <c r="A1288" s="102" t="s">
        <v>262</v>
      </c>
      <c r="B1288" s="110"/>
      <c r="C1288" s="4" t="s">
        <v>12</v>
      </c>
      <c r="D1288" s="4" t="s">
        <v>10</v>
      </c>
      <c r="E1288" s="4" t="s">
        <v>529</v>
      </c>
      <c r="F1288" s="110"/>
      <c r="G1288" s="6">
        <f>G1289+G1290+G1291</f>
        <v>52884.1</v>
      </c>
      <c r="H1288" s="6">
        <f t="shared" ref="H1288:I1288" si="593">H1289+H1290+H1291</f>
        <v>54517.5</v>
      </c>
      <c r="I1288" s="6">
        <f t="shared" si="593"/>
        <v>54517.5</v>
      </c>
    </row>
    <row r="1289" spans="1:9" ht="47.25" x14ac:dyDescent="0.25">
      <c r="A1289" s="102" t="s">
        <v>24</v>
      </c>
      <c r="B1289" s="110"/>
      <c r="C1289" s="4" t="s">
        <v>12</v>
      </c>
      <c r="D1289" s="4" t="s">
        <v>10</v>
      </c>
      <c r="E1289" s="4" t="s">
        <v>529</v>
      </c>
      <c r="F1289" s="4" t="s">
        <v>35</v>
      </c>
      <c r="G1289" s="6">
        <v>51417.7</v>
      </c>
      <c r="H1289" s="6">
        <v>51417.7</v>
      </c>
      <c r="I1289" s="6">
        <v>51417.7</v>
      </c>
    </row>
    <row r="1290" spans="1:9" ht="31.5" x14ac:dyDescent="0.25">
      <c r="A1290" s="102" t="s">
        <v>25</v>
      </c>
      <c r="B1290" s="110"/>
      <c r="C1290" s="4" t="s">
        <v>12</v>
      </c>
      <c r="D1290" s="4" t="s">
        <v>10</v>
      </c>
      <c r="E1290" s="4" t="s">
        <v>529</v>
      </c>
      <c r="F1290" s="4" t="s">
        <v>36</v>
      </c>
      <c r="G1290" s="6">
        <v>1463</v>
      </c>
      <c r="H1290" s="6">
        <v>3096.4</v>
      </c>
      <c r="I1290" s="6">
        <v>3096.4</v>
      </c>
    </row>
    <row r="1291" spans="1:9" x14ac:dyDescent="0.25">
      <c r="A1291" s="102" t="s">
        <v>13</v>
      </c>
      <c r="B1291" s="110"/>
      <c r="C1291" s="4" t="s">
        <v>12</v>
      </c>
      <c r="D1291" s="4" t="s">
        <v>10</v>
      </c>
      <c r="E1291" s="4" t="s">
        <v>529</v>
      </c>
      <c r="F1291" s="4" t="s">
        <v>41</v>
      </c>
      <c r="G1291" s="6">
        <v>3.4</v>
      </c>
      <c r="H1291" s="6">
        <v>3.4</v>
      </c>
      <c r="I1291" s="6">
        <v>3.4</v>
      </c>
    </row>
    <row r="1292" spans="1:9" ht="31.5" x14ac:dyDescent="0.25">
      <c r="A1292" s="102" t="s">
        <v>512</v>
      </c>
      <c r="B1292" s="110"/>
      <c r="C1292" s="4" t="s">
        <v>12</v>
      </c>
      <c r="D1292" s="4" t="s">
        <v>10</v>
      </c>
      <c r="E1292" s="4" t="s">
        <v>513</v>
      </c>
      <c r="F1292" s="4"/>
      <c r="G1292" s="6">
        <f>G1293</f>
        <v>16457</v>
      </c>
      <c r="H1292" s="6">
        <f t="shared" ref="H1292:I1292" si="594">H1293</f>
        <v>9310</v>
      </c>
      <c r="I1292" s="6">
        <f t="shared" si="594"/>
        <v>6352.6</v>
      </c>
    </row>
    <row r="1293" spans="1:9" x14ac:dyDescent="0.25">
      <c r="A1293" s="102" t="s">
        <v>21</v>
      </c>
      <c r="B1293" s="110"/>
      <c r="C1293" s="4" t="s">
        <v>12</v>
      </c>
      <c r="D1293" s="4" t="s">
        <v>10</v>
      </c>
      <c r="E1293" s="4" t="s">
        <v>514</v>
      </c>
      <c r="F1293" s="4"/>
      <c r="G1293" s="6">
        <f>G1294+G1295+G1296</f>
        <v>16457</v>
      </c>
      <c r="H1293" s="6">
        <f t="shared" ref="H1293:I1293" si="595">H1294+H1295+H1296</f>
        <v>9310</v>
      </c>
      <c r="I1293" s="6">
        <f t="shared" si="595"/>
        <v>6352.6</v>
      </c>
    </row>
    <row r="1294" spans="1:9" ht="31.5" x14ac:dyDescent="0.25">
      <c r="A1294" s="102" t="s">
        <v>25</v>
      </c>
      <c r="B1294" s="110"/>
      <c r="C1294" s="4" t="s">
        <v>12</v>
      </c>
      <c r="D1294" s="4" t="s">
        <v>10</v>
      </c>
      <c r="E1294" s="4" t="s">
        <v>514</v>
      </c>
      <c r="F1294" s="4" t="s">
        <v>36</v>
      </c>
      <c r="G1294" s="6">
        <v>4777</v>
      </c>
      <c r="H1294" s="6">
        <v>2780</v>
      </c>
      <c r="I1294" s="6">
        <v>510</v>
      </c>
    </row>
    <row r="1295" spans="1:9" hidden="1" x14ac:dyDescent="0.25">
      <c r="A1295" s="102" t="s">
        <v>22</v>
      </c>
      <c r="B1295" s="110"/>
      <c r="C1295" s="4" t="s">
        <v>12</v>
      </c>
      <c r="D1295" s="4" t="s">
        <v>10</v>
      </c>
      <c r="E1295" s="4" t="s">
        <v>514</v>
      </c>
      <c r="F1295" s="4" t="s">
        <v>44</v>
      </c>
      <c r="G1295" s="6"/>
      <c r="H1295" s="6"/>
      <c r="I1295" s="6"/>
    </row>
    <row r="1296" spans="1:9" ht="31.5" x14ac:dyDescent="0.25">
      <c r="A1296" s="102" t="s">
        <v>500</v>
      </c>
      <c r="B1296" s="110"/>
      <c r="C1296" s="4" t="s">
        <v>12</v>
      </c>
      <c r="D1296" s="4" t="s">
        <v>10</v>
      </c>
      <c r="E1296" s="4" t="s">
        <v>514</v>
      </c>
      <c r="F1296" s="4" t="s">
        <v>54</v>
      </c>
      <c r="G1296" s="6">
        <v>11680</v>
      </c>
      <c r="H1296" s="6">
        <v>6530</v>
      </c>
      <c r="I1296" s="6">
        <v>5842.6</v>
      </c>
    </row>
    <row r="1297" spans="1:9" ht="31.5" x14ac:dyDescent="0.25">
      <c r="A1297" s="176" t="s">
        <v>515</v>
      </c>
      <c r="B1297" s="110"/>
      <c r="C1297" s="4" t="s">
        <v>12</v>
      </c>
      <c r="D1297" s="4" t="s">
        <v>10</v>
      </c>
      <c r="E1297" s="4" t="s">
        <v>516</v>
      </c>
      <c r="F1297" s="4"/>
      <c r="G1297" s="6"/>
      <c r="H1297" s="6">
        <f>H1298</f>
        <v>950</v>
      </c>
      <c r="I1297" s="6">
        <f>I1298</f>
        <v>983</v>
      </c>
    </row>
    <row r="1298" spans="1:9" x14ac:dyDescent="0.25">
      <c r="A1298" s="176" t="s">
        <v>21</v>
      </c>
      <c r="B1298" s="110"/>
      <c r="C1298" s="4" t="s">
        <v>12</v>
      </c>
      <c r="D1298" s="4" t="s">
        <v>10</v>
      </c>
      <c r="E1298" s="4" t="s">
        <v>953</v>
      </c>
      <c r="F1298" s="4"/>
      <c r="G1298" s="6"/>
      <c r="H1298" s="6">
        <f>H1299</f>
        <v>950</v>
      </c>
      <c r="I1298" s="6">
        <f>I1299</f>
        <v>983</v>
      </c>
    </row>
    <row r="1299" spans="1:9" ht="31.5" x14ac:dyDescent="0.25">
      <c r="A1299" s="176" t="s">
        <v>25</v>
      </c>
      <c r="B1299" s="110"/>
      <c r="C1299" s="4" t="s">
        <v>12</v>
      </c>
      <c r="D1299" s="4" t="s">
        <v>10</v>
      </c>
      <c r="E1299" s="4" t="s">
        <v>953</v>
      </c>
      <c r="F1299" s="4" t="s">
        <v>36</v>
      </c>
      <c r="G1299" s="6"/>
      <c r="H1299" s="6">
        <v>950</v>
      </c>
      <c r="I1299" s="6">
        <v>983</v>
      </c>
    </row>
    <row r="1300" spans="1:9" x14ac:dyDescent="0.25">
      <c r="A1300" s="62" t="s">
        <v>125</v>
      </c>
      <c r="B1300" s="128"/>
      <c r="C1300" s="59"/>
      <c r="D1300" s="59"/>
      <c r="E1300" s="59"/>
      <c r="F1300" s="59"/>
      <c r="G1300" s="65"/>
      <c r="H1300" s="65">
        <v>150000</v>
      </c>
      <c r="I1300" s="65">
        <v>330000</v>
      </c>
    </row>
    <row r="1301" spans="1:9" x14ac:dyDescent="0.25">
      <c r="A1301" s="63" t="s">
        <v>530</v>
      </c>
      <c r="B1301" s="129"/>
      <c r="C1301" s="55"/>
      <c r="D1301" s="55"/>
      <c r="E1301" s="55"/>
      <c r="F1301" s="55"/>
      <c r="G1301" s="61">
        <f>G10+G35+G605+G649+G792+G915+G1200+G1300</f>
        <v>9639271</v>
      </c>
      <c r="H1301" s="61">
        <f>H10+H35+H605+H649+H792+H915+H1200+H1300</f>
        <v>8619918.0999999996</v>
      </c>
      <c r="I1301" s="61">
        <f>I10+I35+I605+I649+I792+I915+I1200+I1300</f>
        <v>9279300.9000000004</v>
      </c>
    </row>
    <row r="1302" spans="1:9" x14ac:dyDescent="0.25">
      <c r="G1302" s="26"/>
      <c r="H1302" s="26"/>
      <c r="I1302" s="26"/>
    </row>
    <row r="1303" spans="1:9" hidden="1" x14ac:dyDescent="0.25">
      <c r="G1303" s="26">
        <v>9639271</v>
      </c>
      <c r="H1303" s="26">
        <f>8469918.1+150000</f>
        <v>8619918.0999999996</v>
      </c>
      <c r="I1303" s="26">
        <f>8949300.9+330000</f>
        <v>9279300.9000000004</v>
      </c>
    </row>
    <row r="1304" spans="1:9" hidden="1" x14ac:dyDescent="0.25">
      <c r="G1304" s="105"/>
      <c r="H1304" s="105"/>
      <c r="I1304" s="105"/>
    </row>
    <row r="1305" spans="1:9" hidden="1" x14ac:dyDescent="0.25">
      <c r="G1305" s="185">
        <f>G1303-G1301</f>
        <v>0</v>
      </c>
      <c r="H1305" s="185">
        <f t="shared" ref="H1305:I1305" si="596">H1303-H1301</f>
        <v>0</v>
      </c>
      <c r="I1305" s="185">
        <f t="shared" si="596"/>
        <v>0</v>
      </c>
    </row>
    <row r="1306" spans="1:9" hidden="1" x14ac:dyDescent="0.25"/>
    <row r="1307" spans="1:9" x14ac:dyDescent="0.25">
      <c r="G1307" s="26"/>
      <c r="H1307" s="26"/>
      <c r="I1307" s="26"/>
    </row>
  </sheetData>
  <mergeCells count="5">
    <mergeCell ref="G8:G9"/>
    <mergeCell ref="H8:H9"/>
    <mergeCell ref="I8:I9"/>
    <mergeCell ref="A8:A9"/>
    <mergeCell ref="B8:F8"/>
  </mergeCells>
  <pageMargins left="0.47244094488188981" right="0.11811023622047245" top="0" bottom="0" header="0" footer="0"/>
  <pageSetup paperSize="9" scale="76" fitToHeight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59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26" sqref="D26"/>
    </sheetView>
  </sheetViews>
  <sheetFormatPr defaultRowHeight="15.75" x14ac:dyDescent="0.25"/>
  <cols>
    <col min="1" max="1" width="55.5703125" style="27" customWidth="1"/>
    <col min="2" max="3" width="12" style="28" customWidth="1"/>
    <col min="4" max="6" width="18.140625" style="28" customWidth="1"/>
    <col min="7" max="16384" width="9.140625" style="28"/>
  </cols>
  <sheetData>
    <row r="1" spans="1:11" x14ac:dyDescent="0.25">
      <c r="C1" s="3"/>
      <c r="E1" s="11"/>
      <c r="F1" s="11" t="s">
        <v>155</v>
      </c>
    </row>
    <row r="2" spans="1:11" ht="15.75" customHeight="1" x14ac:dyDescent="0.25">
      <c r="C2" s="3"/>
      <c r="E2" s="3"/>
      <c r="F2" s="3" t="s">
        <v>0</v>
      </c>
    </row>
    <row r="3" spans="1:11" x14ac:dyDescent="0.25">
      <c r="C3" s="3"/>
      <c r="E3" s="3"/>
      <c r="F3" s="3" t="s">
        <v>1</v>
      </c>
    </row>
    <row r="4" spans="1:11" x14ac:dyDescent="0.25">
      <c r="C4" s="3"/>
      <c r="E4" s="3"/>
      <c r="F4" s="3" t="s">
        <v>2</v>
      </c>
    </row>
    <row r="5" spans="1:11" x14ac:dyDescent="0.25">
      <c r="C5" s="3"/>
      <c r="E5" s="3"/>
      <c r="F5" s="3" t="s">
        <v>889</v>
      </c>
    </row>
    <row r="6" spans="1:11" ht="46.5" customHeight="1" x14ac:dyDescent="0.25">
      <c r="A6" s="218" t="s">
        <v>267</v>
      </c>
      <c r="B6" s="219"/>
      <c r="C6" s="219"/>
      <c r="D6" s="220"/>
      <c r="E6" s="220"/>
      <c r="F6" s="220"/>
    </row>
    <row r="7" spans="1:11" x14ac:dyDescent="0.25">
      <c r="D7" s="29"/>
      <c r="E7" s="29"/>
      <c r="F7" s="29" t="s">
        <v>111</v>
      </c>
    </row>
    <row r="8" spans="1:11" ht="27" customHeight="1" x14ac:dyDescent="0.25">
      <c r="A8" s="30" t="s">
        <v>56</v>
      </c>
      <c r="B8" s="31" t="s">
        <v>60</v>
      </c>
      <c r="C8" s="31" t="s">
        <v>61</v>
      </c>
      <c r="D8" s="19" t="s">
        <v>732</v>
      </c>
      <c r="E8" s="19" t="s">
        <v>733</v>
      </c>
      <c r="F8" s="19" t="s">
        <v>734</v>
      </c>
    </row>
    <row r="9" spans="1:11" s="35" customFormat="1" x14ac:dyDescent="0.25">
      <c r="A9" s="32" t="s">
        <v>33</v>
      </c>
      <c r="B9" s="33" t="s">
        <v>20</v>
      </c>
      <c r="C9" s="33" t="s">
        <v>18</v>
      </c>
      <c r="D9" s="34">
        <f>SUM(D10:D17)</f>
        <v>555739.5</v>
      </c>
      <c r="E9" s="34">
        <f>SUM(E10:E17)</f>
        <v>339451.5</v>
      </c>
      <c r="F9" s="34">
        <f>SUM(F10:F17)</f>
        <v>543870.5</v>
      </c>
    </row>
    <row r="10" spans="1:11" ht="47.25" x14ac:dyDescent="0.25">
      <c r="A10" s="36" t="s">
        <v>62</v>
      </c>
      <c r="B10" s="37" t="s">
        <v>20</v>
      </c>
      <c r="C10" s="37" t="s">
        <v>23</v>
      </c>
      <c r="D10" s="38">
        <f>Ведомственная!G37</f>
        <v>7595.6</v>
      </c>
      <c r="E10" s="38">
        <f>Ведомственная!H37</f>
        <v>5063.7</v>
      </c>
      <c r="F10" s="38">
        <f>Ведомственная!I37</f>
        <v>5063.7</v>
      </c>
    </row>
    <row r="11" spans="1:11" ht="63" x14ac:dyDescent="0.25">
      <c r="A11" s="36" t="s">
        <v>63</v>
      </c>
      <c r="B11" s="37" t="s">
        <v>20</v>
      </c>
      <c r="C11" s="37" t="s">
        <v>27</v>
      </c>
      <c r="D11" s="38">
        <f>Ведомственная!G12</f>
        <v>35661.599999999999</v>
      </c>
      <c r="E11" s="38">
        <f>Ведомственная!H12</f>
        <v>26466.6</v>
      </c>
      <c r="F11" s="38">
        <f>Ведомственная!I12</f>
        <v>26466.6</v>
      </c>
    </row>
    <row r="12" spans="1:11" ht="63" x14ac:dyDescent="0.25">
      <c r="A12" s="36" t="s">
        <v>64</v>
      </c>
      <c r="B12" s="37" t="s">
        <v>20</v>
      </c>
      <c r="C12" s="37" t="s">
        <v>10</v>
      </c>
      <c r="D12" s="38">
        <f>Ведомственная!G43</f>
        <v>309791.5</v>
      </c>
      <c r="E12" s="38">
        <f>Ведомственная!H43</f>
        <v>148468.1</v>
      </c>
      <c r="F12" s="38">
        <f>Ведомственная!I43</f>
        <v>235354.29999999996</v>
      </c>
      <c r="H12" s="45"/>
      <c r="I12" s="45"/>
      <c r="J12" s="45"/>
      <c r="K12" s="45"/>
    </row>
    <row r="13" spans="1:11" x14ac:dyDescent="0.25">
      <c r="A13" s="36" t="s">
        <v>65</v>
      </c>
      <c r="B13" s="37" t="s">
        <v>20</v>
      </c>
      <c r="C13" s="37" t="s">
        <v>66</v>
      </c>
      <c r="D13" s="38">
        <f>Ведомственная!G67</f>
        <v>12.5</v>
      </c>
      <c r="E13" s="38">
        <f>Ведомственная!H67</f>
        <v>154.69999999999999</v>
      </c>
      <c r="F13" s="38">
        <f>Ведомственная!I67</f>
        <v>12</v>
      </c>
      <c r="H13" s="45"/>
      <c r="I13" s="45"/>
      <c r="J13" s="45"/>
      <c r="K13" s="45"/>
    </row>
    <row r="14" spans="1:11" ht="47.25" x14ac:dyDescent="0.25">
      <c r="A14" s="36" t="s">
        <v>45</v>
      </c>
      <c r="B14" s="37" t="s">
        <v>20</v>
      </c>
      <c r="C14" s="37" t="s">
        <v>29</v>
      </c>
      <c r="D14" s="38">
        <f>Ведомственная!G607</f>
        <v>66334.7</v>
      </c>
      <c r="E14" s="38">
        <f>Ведомственная!H607</f>
        <v>48323.100000000006</v>
      </c>
      <c r="F14" s="38">
        <f>Ведомственная!I607</f>
        <v>48323.100000000006</v>
      </c>
      <c r="H14" s="45"/>
      <c r="I14" s="45"/>
      <c r="J14" s="45"/>
      <c r="K14" s="45"/>
    </row>
    <row r="15" spans="1:11" x14ac:dyDescent="0.25">
      <c r="A15" s="36" t="s">
        <v>115</v>
      </c>
      <c r="B15" s="37" t="s">
        <v>20</v>
      </c>
      <c r="C15" s="37" t="s">
        <v>52</v>
      </c>
      <c r="D15" s="38">
        <f>Ведомственная!G71</f>
        <v>6660</v>
      </c>
      <c r="E15" s="38">
        <f>Ведомственная!H71</f>
        <v>0</v>
      </c>
      <c r="F15" s="38">
        <f>Ведомственная!I71</f>
        <v>0</v>
      </c>
      <c r="H15" s="45"/>
      <c r="I15" s="45"/>
      <c r="J15" s="45"/>
      <c r="K15" s="45"/>
    </row>
    <row r="16" spans="1:11" x14ac:dyDescent="0.25">
      <c r="A16" s="36" t="s">
        <v>55</v>
      </c>
      <c r="B16" s="37" t="s">
        <v>20</v>
      </c>
      <c r="C16" s="37" t="s">
        <v>67</v>
      </c>
      <c r="D16" s="38">
        <f>Ведомственная!G614</f>
        <v>5000</v>
      </c>
      <c r="E16" s="38">
        <f>Ведомственная!H614</f>
        <v>10000</v>
      </c>
      <c r="F16" s="38">
        <f>Ведомственная!I614</f>
        <v>10000</v>
      </c>
      <c r="H16" s="45"/>
      <c r="I16" s="45"/>
      <c r="J16" s="45"/>
      <c r="K16" s="45"/>
    </row>
    <row r="17" spans="1:6" x14ac:dyDescent="0.25">
      <c r="A17" s="36" t="s">
        <v>38</v>
      </c>
      <c r="B17" s="37" t="s">
        <v>20</v>
      </c>
      <c r="C17" s="37" t="s">
        <v>39</v>
      </c>
      <c r="D17" s="38">
        <f>Ведомственная!G20+Ведомственная!G75+Ведомственная!G618</f>
        <v>124683.6</v>
      </c>
      <c r="E17" s="38">
        <f>Ведомственная!H20+Ведомственная!H75+Ведомственная!H618</f>
        <v>100975.29999999999</v>
      </c>
      <c r="F17" s="38">
        <f>Ведомственная!I20+Ведомственная!I75+Ведомственная!I618</f>
        <v>218650.8</v>
      </c>
    </row>
    <row r="18" spans="1:6" s="35" customFormat="1" ht="31.5" x14ac:dyDescent="0.25">
      <c r="A18" s="32" t="s">
        <v>97</v>
      </c>
      <c r="B18" s="33" t="s">
        <v>27</v>
      </c>
      <c r="C18" s="33" t="s">
        <v>18</v>
      </c>
      <c r="D18" s="34">
        <f>SUM(D19:D21)</f>
        <v>70619.100000000006</v>
      </c>
      <c r="E18" s="34">
        <f t="shared" ref="E18:F18" si="0">SUM(E19:E21)</f>
        <v>61446</v>
      </c>
      <c r="F18" s="34">
        <f t="shared" si="0"/>
        <v>61673.5</v>
      </c>
    </row>
    <row r="19" spans="1:6" x14ac:dyDescent="0.25">
      <c r="A19" s="36" t="s">
        <v>68</v>
      </c>
      <c r="B19" s="37" t="s">
        <v>27</v>
      </c>
      <c r="C19" s="37" t="s">
        <v>10</v>
      </c>
      <c r="D19" s="38">
        <f>Ведомственная!G126</f>
        <v>7410.4000000000005</v>
      </c>
      <c r="E19" s="38">
        <f>Ведомственная!H126</f>
        <v>7916.5</v>
      </c>
      <c r="F19" s="38">
        <f>Ведомственная!I126</f>
        <v>8144</v>
      </c>
    </row>
    <row r="20" spans="1:6" x14ac:dyDescent="0.25">
      <c r="A20" s="36" t="s">
        <v>127</v>
      </c>
      <c r="B20" s="37" t="s">
        <v>27</v>
      </c>
      <c r="C20" s="37" t="s">
        <v>69</v>
      </c>
      <c r="D20" s="38">
        <f>Ведомственная!G134</f>
        <v>31596.600000000002</v>
      </c>
      <c r="E20" s="38">
        <f>Ведомственная!H134</f>
        <v>31026.600000000002</v>
      </c>
      <c r="F20" s="38">
        <f>Ведомственная!I134</f>
        <v>31026.600000000002</v>
      </c>
    </row>
    <row r="21" spans="1:6" ht="47.25" x14ac:dyDescent="0.25">
      <c r="A21" s="2" t="s">
        <v>128</v>
      </c>
      <c r="B21" s="37" t="s">
        <v>27</v>
      </c>
      <c r="C21" s="37" t="s">
        <v>17</v>
      </c>
      <c r="D21" s="38">
        <f>Ведомственная!G148</f>
        <v>31612.100000000002</v>
      </c>
      <c r="E21" s="38">
        <f>Ведомственная!H148</f>
        <v>22502.899999999998</v>
      </c>
      <c r="F21" s="38">
        <f>Ведомственная!I148</f>
        <v>22502.899999999998</v>
      </c>
    </row>
    <row r="22" spans="1:6" s="35" customFormat="1" x14ac:dyDescent="0.25">
      <c r="A22" s="32" t="s">
        <v>9</v>
      </c>
      <c r="B22" s="33" t="s">
        <v>10</v>
      </c>
      <c r="C22" s="33" t="s">
        <v>18</v>
      </c>
      <c r="D22" s="34">
        <f>SUM(D23:D25)</f>
        <v>1210202.5</v>
      </c>
      <c r="E22" s="34">
        <f>SUM(E23:E25)</f>
        <v>828483.4</v>
      </c>
      <c r="F22" s="34">
        <f>SUM(F23:F25)</f>
        <v>786061.5</v>
      </c>
    </row>
    <row r="23" spans="1:6" x14ac:dyDescent="0.25">
      <c r="A23" s="36" t="s">
        <v>11</v>
      </c>
      <c r="B23" s="37" t="s">
        <v>10</v>
      </c>
      <c r="C23" s="37" t="s">
        <v>12</v>
      </c>
      <c r="D23" s="38">
        <f>Ведомственная!G179</f>
        <v>520150.5</v>
      </c>
      <c r="E23" s="38">
        <f>Ведомственная!H179</f>
        <v>416805.30000000005</v>
      </c>
      <c r="F23" s="38">
        <f>Ведомственная!I179</f>
        <v>457662.70000000007</v>
      </c>
    </row>
    <row r="24" spans="1:6" x14ac:dyDescent="0.25">
      <c r="A24" s="36" t="s">
        <v>70</v>
      </c>
      <c r="B24" s="37" t="s">
        <v>10</v>
      </c>
      <c r="C24" s="37" t="s">
        <v>69</v>
      </c>
      <c r="D24" s="38">
        <f>Ведомственная!G207</f>
        <v>609272</v>
      </c>
      <c r="E24" s="38">
        <f>Ведомственная!H207</f>
        <v>377151.9</v>
      </c>
      <c r="F24" s="38">
        <f>Ведомственная!I207</f>
        <v>293872.59999999998</v>
      </c>
    </row>
    <row r="25" spans="1:6" x14ac:dyDescent="0.25">
      <c r="A25" s="36" t="s">
        <v>14</v>
      </c>
      <c r="B25" s="37" t="s">
        <v>10</v>
      </c>
      <c r="C25" s="37" t="s">
        <v>15</v>
      </c>
      <c r="D25" s="38">
        <f>Ведомственная!G282</f>
        <v>80780</v>
      </c>
      <c r="E25" s="38">
        <f>Ведомственная!H282</f>
        <v>34526.199999999997</v>
      </c>
      <c r="F25" s="38">
        <f>Ведомственная!I282</f>
        <v>34526.199999999997</v>
      </c>
    </row>
    <row r="26" spans="1:6" ht="14.25" customHeight="1" x14ac:dyDescent="0.25">
      <c r="A26" s="32" t="s">
        <v>98</v>
      </c>
      <c r="B26" s="33" t="s">
        <v>66</v>
      </c>
      <c r="C26" s="33" t="s">
        <v>18</v>
      </c>
      <c r="D26" s="34">
        <f>SUM(D27:D30)</f>
        <v>1286464.6000000001</v>
      </c>
      <c r="E26" s="34">
        <f>SUM(E27:E30)</f>
        <v>643071.70000000007</v>
      </c>
      <c r="F26" s="34">
        <f>SUM(F27:F30)</f>
        <v>693477.7</v>
      </c>
    </row>
    <row r="27" spans="1:6" x14ac:dyDescent="0.25">
      <c r="A27" s="36" t="s">
        <v>71</v>
      </c>
      <c r="B27" s="37" t="s">
        <v>66</v>
      </c>
      <c r="C27" s="37" t="s">
        <v>20</v>
      </c>
      <c r="D27" s="38">
        <f>Ведомственная!G329</f>
        <v>0</v>
      </c>
      <c r="E27" s="38">
        <f>Ведомственная!H329</f>
        <v>0</v>
      </c>
      <c r="F27" s="38">
        <f>Ведомственная!I329</f>
        <v>87018.1</v>
      </c>
    </row>
    <row r="28" spans="1:6" x14ac:dyDescent="0.25">
      <c r="A28" s="36" t="s">
        <v>72</v>
      </c>
      <c r="B28" s="37" t="s">
        <v>66</v>
      </c>
      <c r="C28" s="37" t="s">
        <v>23</v>
      </c>
      <c r="D28" s="38">
        <f>Ведомственная!G339</f>
        <v>292810.7</v>
      </c>
      <c r="E28" s="38">
        <f>Ведомственная!H339</f>
        <v>92890.8</v>
      </c>
      <c r="F28" s="38">
        <f>Ведомственная!I339</f>
        <v>103925.6</v>
      </c>
    </row>
    <row r="29" spans="1:6" x14ac:dyDescent="0.25">
      <c r="A29" s="36" t="s">
        <v>73</v>
      </c>
      <c r="B29" s="37" t="s">
        <v>66</v>
      </c>
      <c r="C29" s="37" t="s">
        <v>27</v>
      </c>
      <c r="D29" s="39">
        <f>Ведомственная!G386+Ведомственная!G794</f>
        <v>985295.60000000009</v>
      </c>
      <c r="E29" s="39">
        <f>Ведомственная!H386+Ведомственная!H794</f>
        <v>528003.5</v>
      </c>
      <c r="F29" s="39">
        <f>Ведомственная!I386+Ведомственная!I794</f>
        <v>481304.69999999995</v>
      </c>
    </row>
    <row r="30" spans="1:6" ht="31.5" x14ac:dyDescent="0.25">
      <c r="A30" s="36" t="s">
        <v>74</v>
      </c>
      <c r="B30" s="37" t="s">
        <v>66</v>
      </c>
      <c r="C30" s="37" t="s">
        <v>66</v>
      </c>
      <c r="D30" s="39">
        <f>Ведомственная!G508+Ведомственная!G804</f>
        <v>8358.2999999999993</v>
      </c>
      <c r="E30" s="39">
        <f>Ведомственная!H508+Ведомственная!H804</f>
        <v>22177.4</v>
      </c>
      <c r="F30" s="39">
        <f>Ведомственная!I508+Ведомственная!I804</f>
        <v>21229.300000000003</v>
      </c>
    </row>
    <row r="31" spans="1:6" s="35" customFormat="1" x14ac:dyDescent="0.25">
      <c r="A31" s="32" t="s">
        <v>109</v>
      </c>
      <c r="B31" s="33" t="s">
        <v>29</v>
      </c>
      <c r="C31" s="33" t="s">
        <v>18</v>
      </c>
      <c r="D31" s="34">
        <f>SUM(D32:D33)</f>
        <v>47171.4</v>
      </c>
      <c r="E31" s="34">
        <f>SUM(E32:E33)</f>
        <v>25465.599999999999</v>
      </c>
      <c r="F31" s="34">
        <f>SUM(F32:F33)</f>
        <v>25734.6</v>
      </c>
    </row>
    <row r="32" spans="1:6" ht="31.5" x14ac:dyDescent="0.25">
      <c r="A32" s="36" t="s">
        <v>100</v>
      </c>
      <c r="B32" s="37" t="s">
        <v>29</v>
      </c>
      <c r="C32" s="37" t="s">
        <v>27</v>
      </c>
      <c r="D32" s="38">
        <f>Ведомственная!G523</f>
        <v>11328.4</v>
      </c>
      <c r="E32" s="38">
        <f>Ведомственная!H523</f>
        <v>11021.5</v>
      </c>
      <c r="F32" s="38">
        <f>Ведомственная!I523</f>
        <v>11021.5</v>
      </c>
    </row>
    <row r="33" spans="1:6" x14ac:dyDescent="0.25">
      <c r="A33" s="36" t="s">
        <v>75</v>
      </c>
      <c r="B33" s="37" t="s">
        <v>29</v>
      </c>
      <c r="C33" s="37" t="s">
        <v>66</v>
      </c>
      <c r="D33" s="38">
        <f>Ведомственная!G532+Ведомственная!G633</f>
        <v>35843</v>
      </c>
      <c r="E33" s="38">
        <f>Ведомственная!H532+Ведомственная!H633</f>
        <v>14444.1</v>
      </c>
      <c r="F33" s="38">
        <f>Ведомственная!I532+Ведомственная!I633</f>
        <v>14713.1</v>
      </c>
    </row>
    <row r="34" spans="1:6" s="35" customFormat="1" x14ac:dyDescent="0.25">
      <c r="A34" s="32" t="s">
        <v>51</v>
      </c>
      <c r="B34" s="33" t="s">
        <v>52</v>
      </c>
      <c r="C34" s="33" t="s">
        <v>18</v>
      </c>
      <c r="D34" s="34">
        <f>SUM(D35:D40)</f>
        <v>4335794.5</v>
      </c>
      <c r="E34" s="34">
        <f>SUM(E35:E40)</f>
        <v>4278176.5999999996</v>
      </c>
      <c r="F34" s="34">
        <f>SUM(F35:F40)</f>
        <v>4508040.4000000004</v>
      </c>
    </row>
    <row r="35" spans="1:6" x14ac:dyDescent="0.25">
      <c r="A35" s="36" t="s">
        <v>76</v>
      </c>
      <c r="B35" s="37" t="s">
        <v>52</v>
      </c>
      <c r="C35" s="37" t="s">
        <v>20</v>
      </c>
      <c r="D35" s="38">
        <f>Ведомственная!G917</f>
        <v>1341139.3999999999</v>
      </c>
      <c r="E35" s="38">
        <f>Ведомственная!H917</f>
        <v>1363333.1999999997</v>
      </c>
      <c r="F35" s="38">
        <f>Ведомственная!I917</f>
        <v>1415254.6999999997</v>
      </c>
    </row>
    <row r="36" spans="1:6" x14ac:dyDescent="0.25">
      <c r="A36" s="36" t="s">
        <v>77</v>
      </c>
      <c r="B36" s="37" t="s">
        <v>52</v>
      </c>
      <c r="C36" s="37" t="s">
        <v>23</v>
      </c>
      <c r="D36" s="38">
        <f>Ведомственная!G966</f>
        <v>2407756.4000000004</v>
      </c>
      <c r="E36" s="38">
        <f>Ведомственная!H966</f>
        <v>2358058.9</v>
      </c>
      <c r="F36" s="38">
        <f>Ведомственная!I966</f>
        <v>2516933.2000000007</v>
      </c>
    </row>
    <row r="37" spans="1:6" x14ac:dyDescent="0.25">
      <c r="A37" s="36" t="s">
        <v>53</v>
      </c>
      <c r="B37" s="37" t="s">
        <v>52</v>
      </c>
      <c r="C37" s="37" t="s">
        <v>27</v>
      </c>
      <c r="D37" s="38">
        <f>Ведомственная!G1060+Ведомственная!G1202</f>
        <v>409231</v>
      </c>
      <c r="E37" s="38">
        <f>Ведомственная!H1060+Ведомственная!H1202</f>
        <v>402292</v>
      </c>
      <c r="F37" s="38">
        <f>Ведомственная!I1060+Ведомственная!I1202</f>
        <v>421278.2</v>
      </c>
    </row>
    <row r="38" spans="1:6" ht="31.5" x14ac:dyDescent="0.25">
      <c r="A38" s="2" t="s">
        <v>126</v>
      </c>
      <c r="B38" s="37" t="s">
        <v>52</v>
      </c>
      <c r="C38" s="37" t="s">
        <v>66</v>
      </c>
      <c r="D38" s="39">
        <f>Ведомственная!G551+Ведомственная!G638+Ведомственная!G651</f>
        <v>340.6</v>
      </c>
      <c r="E38" s="39">
        <f>Ведомственная!H551+Ведомственная!H638+Ведомственная!H651</f>
        <v>310.60000000000002</v>
      </c>
      <c r="F38" s="39">
        <f>Ведомственная!I551+Ведомственная!I638+Ведомственная!I651</f>
        <v>310.60000000000002</v>
      </c>
    </row>
    <row r="39" spans="1:6" x14ac:dyDescent="0.25">
      <c r="A39" s="36" t="s">
        <v>78</v>
      </c>
      <c r="B39" s="37" t="s">
        <v>52</v>
      </c>
      <c r="C39" s="37" t="s">
        <v>52</v>
      </c>
      <c r="D39" s="38">
        <f>Ведомственная!G815+Ведомственная!G1086+Ведомственная!G1225</f>
        <v>7628.2999999999993</v>
      </c>
      <c r="E39" s="38">
        <f>Ведомственная!H815+Ведомственная!H1086+Ведомственная!H1225</f>
        <v>8986.2999999999993</v>
      </c>
      <c r="F39" s="38">
        <f>Ведомственная!I815+Ведомственная!I1086+Ведомственная!I1225</f>
        <v>8986.2999999999993</v>
      </c>
    </row>
    <row r="40" spans="1:6" x14ac:dyDescent="0.25">
      <c r="A40" s="36" t="s">
        <v>79</v>
      </c>
      <c r="B40" s="37" t="s">
        <v>52</v>
      </c>
      <c r="C40" s="37" t="s">
        <v>69</v>
      </c>
      <c r="D40" s="38">
        <f>Ведомственная!G1111+Ведомственная!G557</f>
        <v>169698.8</v>
      </c>
      <c r="E40" s="38">
        <f>Ведомственная!H1111+Ведомственная!H557</f>
        <v>145195.6</v>
      </c>
      <c r="F40" s="38">
        <f>Ведомственная!I1111+Ведомственная!I557</f>
        <v>145277.4</v>
      </c>
    </row>
    <row r="41" spans="1:6" s="35" customFormat="1" x14ac:dyDescent="0.25">
      <c r="A41" s="32" t="s">
        <v>110</v>
      </c>
      <c r="B41" s="33" t="s">
        <v>12</v>
      </c>
      <c r="C41" s="33" t="s">
        <v>18</v>
      </c>
      <c r="D41" s="34">
        <f>SUM(D42:D43)</f>
        <v>375253.99999999988</v>
      </c>
      <c r="E41" s="34">
        <f>SUM(E42:E43)</f>
        <v>505752.6</v>
      </c>
      <c r="F41" s="34">
        <f>SUM(F42:F43)</f>
        <v>408890.1</v>
      </c>
    </row>
    <row r="42" spans="1:6" x14ac:dyDescent="0.25">
      <c r="A42" s="36" t="s">
        <v>80</v>
      </c>
      <c r="B42" s="37" t="s">
        <v>12</v>
      </c>
      <c r="C42" s="37" t="s">
        <v>20</v>
      </c>
      <c r="D42" s="38">
        <f>Ведомственная!G1234+Ведомственная!G564</f>
        <v>298859.39999999991</v>
      </c>
      <c r="E42" s="38">
        <f>Ведомственная!H1234+Ведомственная!H564</f>
        <v>434010.6</v>
      </c>
      <c r="F42" s="38">
        <f>Ведомственная!I1234+Ведомственная!I564</f>
        <v>340072.5</v>
      </c>
    </row>
    <row r="43" spans="1:6" x14ac:dyDescent="0.25">
      <c r="A43" s="36" t="s">
        <v>143</v>
      </c>
      <c r="B43" s="37" t="s">
        <v>12</v>
      </c>
      <c r="C43" s="37" t="s">
        <v>10</v>
      </c>
      <c r="D43" s="38">
        <f>Ведомственная!G1275</f>
        <v>76394.600000000006</v>
      </c>
      <c r="E43" s="38">
        <f>Ведомственная!H1275</f>
        <v>71742</v>
      </c>
      <c r="F43" s="38">
        <f>Ведомственная!I1275</f>
        <v>68817.600000000006</v>
      </c>
    </row>
    <row r="44" spans="1:6" s="35" customFormat="1" x14ac:dyDescent="0.25">
      <c r="A44" s="32" t="s">
        <v>16</v>
      </c>
      <c r="B44" s="33" t="s">
        <v>17</v>
      </c>
      <c r="C44" s="33" t="s">
        <v>18</v>
      </c>
      <c r="D44" s="34">
        <f>SUM(D45:D48)</f>
        <v>1197433.9000000004</v>
      </c>
      <c r="E44" s="34">
        <f>SUM(E45:E48)</f>
        <v>1324498.8999999999</v>
      </c>
      <c r="F44" s="34">
        <f>SUM(F45:F48)</f>
        <v>1381654.9000000001</v>
      </c>
    </row>
    <row r="45" spans="1:6" x14ac:dyDescent="0.25">
      <c r="A45" s="36" t="s">
        <v>19</v>
      </c>
      <c r="B45" s="37" t="s">
        <v>17</v>
      </c>
      <c r="C45" s="37" t="s">
        <v>20</v>
      </c>
      <c r="D45" s="38">
        <f>Ведомственная!G658</f>
        <v>21300</v>
      </c>
      <c r="E45" s="38">
        <f>Ведомственная!H658</f>
        <v>21300</v>
      </c>
      <c r="F45" s="38">
        <f>Ведомственная!I658</f>
        <v>21300</v>
      </c>
    </row>
    <row r="46" spans="1:6" x14ac:dyDescent="0.25">
      <c r="A46" s="36" t="s">
        <v>26</v>
      </c>
      <c r="B46" s="37" t="s">
        <v>17</v>
      </c>
      <c r="C46" s="37" t="s">
        <v>27</v>
      </c>
      <c r="D46" s="38">
        <f>Ведомственная!G822+Ведомственная!G1167+Ведомственная!G664</f>
        <v>699042.30000000028</v>
      </c>
      <c r="E46" s="38">
        <f>Ведомственная!H822+Ведомственная!H1167+Ведомственная!H664</f>
        <v>705028.29999999981</v>
      </c>
      <c r="F46" s="38">
        <f>Ведомственная!I822+Ведомственная!I1167+Ведомственная!I664</f>
        <v>726874.90000000014</v>
      </c>
    </row>
    <row r="47" spans="1:6" x14ac:dyDescent="0.25">
      <c r="A47" s="36" t="s">
        <v>81</v>
      </c>
      <c r="B47" s="37" t="s">
        <v>17</v>
      </c>
      <c r="C47" s="37" t="s">
        <v>10</v>
      </c>
      <c r="D47" s="38">
        <f>Ведомственная!G576+Ведомственная!G1173+Ведомственная!G738</f>
        <v>369717</v>
      </c>
      <c r="E47" s="38">
        <f>Ведомственная!H576+Ведомственная!H1173+Ведомственная!H738</f>
        <v>378755.1</v>
      </c>
      <c r="F47" s="38">
        <f>Ведомственная!I576+Ведомственная!I1173+Ведомственная!I738</f>
        <v>384237.19999999995</v>
      </c>
    </row>
    <row r="48" spans="1:6" x14ac:dyDescent="0.25">
      <c r="A48" s="36" t="s">
        <v>28</v>
      </c>
      <c r="B48" s="37" t="s">
        <v>17</v>
      </c>
      <c r="C48" s="37" t="s">
        <v>29</v>
      </c>
      <c r="D48" s="38">
        <f>Ведомственная!G755+Ведомственная!G645+Ведомственная!G588</f>
        <v>107374.6</v>
      </c>
      <c r="E48" s="38">
        <f>Ведомственная!H755+Ведомственная!H645+Ведомственная!H588</f>
        <v>219415.5</v>
      </c>
      <c r="F48" s="38">
        <f>Ведомственная!I755+Ведомственная!I645+Ведомственная!I588</f>
        <v>249242.8</v>
      </c>
    </row>
    <row r="49" spans="1:6" s="35" customFormat="1" x14ac:dyDescent="0.25">
      <c r="A49" s="32" t="s">
        <v>104</v>
      </c>
      <c r="B49" s="33" t="s">
        <v>67</v>
      </c>
      <c r="C49" s="33" t="s">
        <v>18</v>
      </c>
      <c r="D49" s="34">
        <f>SUM(D50:D53)</f>
        <v>560591.5</v>
      </c>
      <c r="E49" s="34">
        <f>SUM(E50:E53)</f>
        <v>463571.8</v>
      </c>
      <c r="F49" s="34">
        <f>SUM(F50:F53)</f>
        <v>539897.69999999995</v>
      </c>
    </row>
    <row r="50" spans="1:6" x14ac:dyDescent="0.25">
      <c r="A50" s="36" t="s">
        <v>82</v>
      </c>
      <c r="B50" s="37" t="s">
        <v>67</v>
      </c>
      <c r="C50" s="37" t="s">
        <v>20</v>
      </c>
      <c r="D50" s="38">
        <f>Ведомственная!G829</f>
        <v>377412.8</v>
      </c>
      <c r="E50" s="38">
        <f>Ведомственная!H829</f>
        <v>364147.1</v>
      </c>
      <c r="F50" s="38">
        <f>Ведомственная!I829</f>
        <v>364070.9</v>
      </c>
    </row>
    <row r="51" spans="1:6" x14ac:dyDescent="0.25">
      <c r="A51" s="36" t="s">
        <v>83</v>
      </c>
      <c r="B51" s="37" t="s">
        <v>67</v>
      </c>
      <c r="C51" s="37" t="s">
        <v>23</v>
      </c>
      <c r="D51" s="38">
        <f>Ведомственная!G853</f>
        <v>14327.7</v>
      </c>
      <c r="E51" s="38">
        <f>Ведомственная!H853</f>
        <v>72673.3</v>
      </c>
      <c r="F51" s="38">
        <f>Ведомственная!I853</f>
        <v>148946.69999999998</v>
      </c>
    </row>
    <row r="52" spans="1:6" ht="13.5" customHeight="1" x14ac:dyDescent="0.25">
      <c r="A52" s="36" t="s">
        <v>84</v>
      </c>
      <c r="B52" s="37" t="s">
        <v>67</v>
      </c>
      <c r="C52" s="37" t="s">
        <v>27</v>
      </c>
      <c r="D52" s="38">
        <f>Ведомственная!G888</f>
        <v>14291.5</v>
      </c>
      <c r="E52" s="38">
        <f>Ведомственная!H888</f>
        <v>9567</v>
      </c>
      <c r="F52" s="38">
        <f>Ведомственная!I888</f>
        <v>9695.7000000000007</v>
      </c>
    </row>
    <row r="53" spans="1:6" ht="31.5" x14ac:dyDescent="0.25">
      <c r="A53" s="36" t="s">
        <v>85</v>
      </c>
      <c r="B53" s="37" t="s">
        <v>67</v>
      </c>
      <c r="C53" s="37" t="s">
        <v>66</v>
      </c>
      <c r="D53" s="38">
        <f>Ведомственная!G900+Ведомственная!G1194+Ведомственная!G595</f>
        <v>154559.5</v>
      </c>
      <c r="E53" s="38">
        <f>Ведомственная!H900+Ведомственная!H1194+Ведомственная!H595</f>
        <v>17184.400000000001</v>
      </c>
      <c r="F53" s="38">
        <f>Ведомственная!I900+Ведомственная!I1194+Ведомственная!I595</f>
        <v>17184.400000000001</v>
      </c>
    </row>
    <row r="54" spans="1:6" x14ac:dyDescent="0.25">
      <c r="A54" s="32" t="s">
        <v>125</v>
      </c>
      <c r="B54" s="37"/>
      <c r="C54" s="37"/>
      <c r="D54" s="38"/>
      <c r="E54" s="87">
        <v>150000</v>
      </c>
      <c r="F54" s="87">
        <v>330000</v>
      </c>
    </row>
    <row r="55" spans="1:6" s="35" customFormat="1" ht="20.25" customHeight="1" x14ac:dyDescent="0.25">
      <c r="A55" s="32" t="s">
        <v>86</v>
      </c>
      <c r="B55" s="40"/>
      <c r="C55" s="40"/>
      <c r="D55" s="41">
        <f>SUM(D9+D18+D22+D26+D31+D34+D41+D44+D49)+D54</f>
        <v>9639271</v>
      </c>
      <c r="E55" s="87">
        <f>Ведомственная!H1301</f>
        <v>8619918.0999999996</v>
      </c>
      <c r="F55" s="41">
        <f t="shared" ref="F55" si="1">SUM(F9+F18+F22+F26+F31+F34+F41+F44+F49)+F54</f>
        <v>9279300.8999999985</v>
      </c>
    </row>
    <row r="56" spans="1:6" x14ac:dyDescent="0.25">
      <c r="D56" s="42"/>
      <c r="E56" s="42"/>
      <c r="F56" s="42"/>
    </row>
    <row r="57" spans="1:6" hidden="1" x14ac:dyDescent="0.25">
      <c r="D57" s="43">
        <f>SUM(Ведомственная!G1301)</f>
        <v>9639271</v>
      </c>
      <c r="E57" s="43">
        <f>SUM(Ведомственная!H1301)</f>
        <v>8619918.0999999996</v>
      </c>
      <c r="F57" s="43">
        <f>SUM(Ведомственная!I1301)</f>
        <v>9279300.9000000004</v>
      </c>
    </row>
    <row r="58" spans="1:6" hidden="1" x14ac:dyDescent="0.25">
      <c r="D58" s="43">
        <f>SUM(D57-D55)</f>
        <v>0</v>
      </c>
      <c r="E58" s="43">
        <f>SUM(E57-E55)</f>
        <v>0</v>
      </c>
      <c r="F58" s="43">
        <f>SUM(F57-F55)</f>
        <v>1.862645149230957E-9</v>
      </c>
    </row>
    <row r="59" spans="1:6" hidden="1" x14ac:dyDescent="0.25">
      <c r="D59" s="44"/>
      <c r="E59" s="44"/>
      <c r="F59" s="44"/>
    </row>
  </sheetData>
  <mergeCells count="1">
    <mergeCell ref="A6:F6"/>
  </mergeCells>
  <conditionalFormatting sqref="D9:D54 E23:F25 E42:F43 E50:F53 E45:F48 E10:F21 E27:F30 E32:F33 E35:F40">
    <cfRule type="cellIs" dxfId="2" priority="16" operator="lessThan">
      <formula>0</formula>
    </cfRule>
  </conditionalFormatting>
  <conditionalFormatting sqref="E9 E41 E22 E49 E44 E34 E31 E26 E54:E55 F54">
    <cfRule type="cellIs" dxfId="1" priority="2" operator="lessThan">
      <formula>0</formula>
    </cfRule>
  </conditionalFormatting>
  <conditionalFormatting sqref="F9 F41 F22 F49 F44 F34 F31 F26">
    <cfRule type="cellIs" dxfId="0" priority="1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  <vt:lpstr>'Раздел, подраздел'!Область_печати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2025-03-13T11:32:32Z</cp:lastPrinted>
  <dcterms:created xsi:type="dcterms:W3CDTF">2016-11-10T06:54:02Z</dcterms:created>
  <dcterms:modified xsi:type="dcterms:W3CDTF">2025-03-13T11:32:34Z</dcterms:modified>
</cp:coreProperties>
</file>