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7795" windowHeight="12105"/>
  </bookViews>
  <sheets>
    <sheet name="прилож 5" sheetId="1" r:id="rId1"/>
  </sheets>
  <definedNames>
    <definedName name="_PBuh_">#REF!</definedName>
    <definedName name="_PRuk_">#REF!</definedName>
    <definedName name="_xlnm.Print_Titles" localSheetId="0">'прилож 5'!$4:$4</definedName>
  </definedNames>
  <calcPr calcId="145621"/>
</workbook>
</file>

<file path=xl/calcChain.xml><?xml version="1.0" encoding="utf-8"?>
<calcChain xmlns="http://schemas.openxmlformats.org/spreadsheetml/2006/main">
  <c r="D37" i="1" l="1"/>
  <c r="D9" i="1" l="1"/>
  <c r="F49" i="1" l="1"/>
  <c r="D63" i="1" l="1"/>
  <c r="D55" i="1"/>
  <c r="D54" i="1"/>
  <c r="D52" i="1"/>
  <c r="D32" i="1" l="1"/>
  <c r="D17" i="1" l="1"/>
  <c r="D16" i="1" s="1"/>
  <c r="D7" i="1"/>
  <c r="D6" i="1" s="1"/>
  <c r="E63" i="1"/>
  <c r="E62" i="1"/>
  <c r="E59" i="1"/>
  <c r="F58" i="1"/>
  <c r="D58" i="1"/>
  <c r="C58" i="1"/>
  <c r="E57" i="1"/>
  <c r="E56" i="1"/>
  <c r="E55" i="1"/>
  <c r="E54" i="1"/>
  <c r="E52" i="1"/>
  <c r="F51" i="1"/>
  <c r="D51" i="1"/>
  <c r="C51" i="1"/>
  <c r="E50" i="1"/>
  <c r="F48" i="1"/>
  <c r="E49" i="1"/>
  <c r="D48" i="1"/>
  <c r="C48" i="1"/>
  <c r="E47" i="1"/>
  <c r="E46" i="1"/>
  <c r="E45" i="1"/>
  <c r="E44" i="1"/>
  <c r="E43" i="1"/>
  <c r="E42" i="1"/>
  <c r="E37" i="1"/>
  <c r="F36" i="1"/>
  <c r="D36" i="1"/>
  <c r="C36" i="1"/>
  <c r="E35" i="1"/>
  <c r="E34" i="1"/>
  <c r="F33" i="1"/>
  <c r="D33" i="1"/>
  <c r="C33" i="1"/>
  <c r="E32" i="1"/>
  <c r="F31" i="1"/>
  <c r="F29" i="1"/>
  <c r="F26" i="1"/>
  <c r="E24" i="1"/>
  <c r="E23" i="1"/>
  <c r="D23" i="1"/>
  <c r="C23" i="1"/>
  <c r="F18" i="1"/>
  <c r="F16" i="1" s="1"/>
  <c r="E17" i="1"/>
  <c r="E16" i="1" s="1"/>
  <c r="C16" i="1"/>
  <c r="E15" i="1"/>
  <c r="F14" i="1"/>
  <c r="D14" i="1"/>
  <c r="C14" i="1"/>
  <c r="C13" i="1"/>
  <c r="E13" i="1" s="1"/>
  <c r="E9" i="1"/>
  <c r="E8" i="1"/>
  <c r="F6" i="1"/>
  <c r="E7" i="1" l="1"/>
  <c r="E14" i="1"/>
  <c r="H14" i="1" s="1"/>
  <c r="F23" i="1"/>
  <c r="F66" i="1" s="1"/>
  <c r="E48" i="1"/>
  <c r="H48" i="1" s="1"/>
  <c r="E58" i="1"/>
  <c r="H58" i="1" s="1"/>
  <c r="E33" i="1"/>
  <c r="H33" i="1" s="1"/>
  <c r="C6" i="1"/>
  <c r="C66" i="1" s="1"/>
  <c r="E36" i="1"/>
  <c r="H36" i="1" s="1"/>
  <c r="E51" i="1"/>
  <c r="H51" i="1" s="1"/>
  <c r="H16" i="1"/>
  <c r="D66" i="1"/>
  <c r="H23" i="1" l="1"/>
  <c r="E6" i="1"/>
  <c r="H6" i="1" s="1"/>
  <c r="E66" i="1"/>
  <c r="H66" i="1" s="1"/>
</calcChain>
</file>

<file path=xl/sharedStrings.xml><?xml version="1.0" encoding="utf-8"?>
<sst xmlns="http://schemas.openxmlformats.org/spreadsheetml/2006/main" count="92" uniqueCount="81">
  <si>
    <t>тыс. рублей</t>
  </si>
  <si>
    <t xml:space="preserve"> Раз дел</t>
  </si>
  <si>
    <t>Наименование разделов/ ГРБС</t>
  </si>
  <si>
    <t>Утвержденный бюджет на 2024 год</t>
  </si>
  <si>
    <t>Ассигнования на 2024 год</t>
  </si>
  <si>
    <t>Отклонение</t>
  </si>
  <si>
    <t>проверка (скрыть)</t>
  </si>
  <si>
    <t>Пояснение</t>
  </si>
  <si>
    <t>Приложение 5 к реестру</t>
  </si>
  <si>
    <t>1</t>
  </si>
  <si>
    <t>0100</t>
  </si>
  <si>
    <t>Общегосударственные вопросы, в том числе</t>
  </si>
  <si>
    <t>Администрация МГО</t>
  </si>
  <si>
    <t>Собрание депутатов МГО</t>
  </si>
  <si>
    <t>Финансовое управление  Администрации МГО</t>
  </si>
  <si>
    <t>в сумме 2797,2 тыс. рублей с зарезервированных средств на разделы  0100, 0700, 1000,1100</t>
  </si>
  <si>
    <t>в сумме 32,5 тыс.рублей между разделами, в соответствии с  бюджетной классификацией,  расходов по повышению квалификации на раздел 0700</t>
  </si>
  <si>
    <t>в т.ч.</t>
  </si>
  <si>
    <t>резервный фонд Администрации МГО, зарезервированные на выполнение обязательств по исполнению судебных решений по искам, удовлетворяемых за счет бюджета Округа и иных незапланированных расходов бюджета Округа</t>
  </si>
  <si>
    <t>0300</t>
  </si>
  <si>
    <t>Национальная безопасность и правоохранительная деятельность, в том числе</t>
  </si>
  <si>
    <r>
      <t xml:space="preserve">Администрация МГО </t>
    </r>
    <r>
      <rPr>
        <i/>
        <sz val="11"/>
        <rFont val="Times New Roman"/>
        <family val="1"/>
        <charset val="204"/>
      </rPr>
      <t>(в том числе Управление ГО и ЧС, отдел ЗАГС)</t>
    </r>
  </si>
  <si>
    <t>0400</t>
  </si>
  <si>
    <t>Национальная экономика, в том числе</t>
  </si>
  <si>
    <r>
      <t>Администрация</t>
    </r>
    <r>
      <rPr>
        <i/>
        <sz val="11"/>
        <rFont val="Times New Roman"/>
        <family val="1"/>
        <charset val="204"/>
      </rPr>
      <t xml:space="preserve"> МГО (в том числе  МКУ "Комитет по строительству", Управление ЖКХ, энергетики и транспорта (транспорт))</t>
    </r>
  </si>
  <si>
    <t>в сумме 2130,5 тыс. рублей с объектов капитального строительства на раздел 0500</t>
  </si>
  <si>
    <t>в сумме 110,8 тыс. рублей  между разделами, в соответствии с  бюджетной классификацией,  расходов по повышению квалификации на раздел 0700</t>
  </si>
  <si>
    <t>в сумме 560,0 тыс. рублей перемещение  по наказам избирателей между ГРБС на разделы 0700, 0800,1100</t>
  </si>
  <si>
    <t>в сумме 34,6 тыс. рублей с капитального ремонта дорог на раздел 0500</t>
  </si>
  <si>
    <t>0500</t>
  </si>
  <si>
    <t>Жилищно-коммунальное хоз-во, в том числе</t>
  </si>
  <si>
    <r>
      <t>Администрация</t>
    </r>
    <r>
      <rPr>
        <i/>
        <sz val="11"/>
        <rFont val="Times New Roman"/>
        <family val="1"/>
        <charset val="204"/>
      </rPr>
      <t xml:space="preserve"> МГО (в том числе  МКУ "Комитет по строительству", Управление ЖКХ, энергетики и транспорта)</t>
    </r>
  </si>
  <si>
    <t xml:space="preserve">Уменьшение (перемещение) ассигнований в сумме 37075,9 тыс.рублей, в том числе: </t>
  </si>
  <si>
    <t>в сумме 34627,0 тыс. рублей с модернизации объектов коммунальной инфраструктуры на  раздел 0400</t>
  </si>
  <si>
    <t>в сумме 1448,9 тыс. рублей перемещение  по наказам избирателей между ГРБС на разделы 0700, 0800,1100</t>
  </si>
  <si>
    <t>в сумме 1000,0 тыс.рублей с расходов на снежные городки на раздел 0700 (приобретение елки)</t>
  </si>
  <si>
    <t>в сумме 336,2 тыс. рублей по объектам капитального строительства между разделами с раздела 0400</t>
  </si>
  <si>
    <t>Управление ФКиС АМГО</t>
  </si>
  <si>
    <t>0600</t>
  </si>
  <si>
    <t>Охрана  окружающей  среды, в том числе</t>
  </si>
  <si>
    <r>
      <t xml:space="preserve">Администрация МГО </t>
    </r>
    <r>
      <rPr>
        <i/>
        <sz val="11"/>
        <rFont val="Times New Roman"/>
        <family val="1"/>
        <charset val="204"/>
      </rPr>
      <t>(в том числе МКУ "УЭП")</t>
    </r>
  </si>
  <si>
    <t>0700</t>
  </si>
  <si>
    <t>Образование, в том числе</t>
  </si>
  <si>
    <t>Управление образования Администрации МГО</t>
  </si>
  <si>
    <t>в сумме 1607,4 тыс. рублей перемещение  по наказам избирателей между ГРБС с раздела 0500</t>
  </si>
  <si>
    <t>в сумме 150,0 тыс. рублей из зарезервированных средств на проведение дня здоровья в образовательных организациях</t>
  </si>
  <si>
    <t>в сумме 1000,0 тыс.рублей на приобретение новогодней елки с раздела 0500</t>
  </si>
  <si>
    <r>
      <t xml:space="preserve">Управление культуры Администрации МГО </t>
    </r>
    <r>
      <rPr>
        <i/>
        <sz val="11"/>
        <rFont val="Times New Roman"/>
        <family val="1"/>
        <charset val="204"/>
      </rPr>
      <t>(муз.школы)</t>
    </r>
  </si>
  <si>
    <t xml:space="preserve">Увеличение (перемещение) ассигнований в сумме 35 тыс. рублей перемещение  по наказам избирателей между ГРБС с раздела 0500 </t>
  </si>
  <si>
    <t>Увеличение (перемещение) ассигнований в сумме 110,8 тыс. рублей  между разделами, в соответствии с  бюджетной классификацией,  расходов по повышению квалификации с раздела 0400</t>
  </si>
  <si>
    <t xml:space="preserve">Управление социальной защиты населения Администрации МГО </t>
  </si>
  <si>
    <t>Увеличение (перемещение) ассигнований в сумме 32,5 тыс. рублей  между разделами, в соответствии с  бюджетной классификацией,  расходов по повышению квалификации с раздела 0100</t>
  </si>
  <si>
    <t>0800</t>
  </si>
  <si>
    <t>Культура,  в том числе</t>
  </si>
  <si>
    <t>Управление культуры Администрации МГО</t>
  </si>
  <si>
    <t>Уменьшение (перемещение) ассигнований в сумме 2924,3 тыс. рублей с проведения ремонтно-реставрационных работ по Памятнику на братской могиле, где похоронены 70 человек жертв колчаковской расправы в городе Миассе на раздел 0500</t>
  </si>
  <si>
    <t>1000</t>
  </si>
  <si>
    <t>Социальная политика, в том числе</t>
  </si>
  <si>
    <r>
      <t>Управление социальной защиты населения Администрации МГО (</t>
    </r>
    <r>
      <rPr>
        <i/>
        <sz val="11"/>
        <rFont val="Times New Roman"/>
        <family val="1"/>
        <charset val="204"/>
      </rPr>
      <t>в том числе содержание аппарата, пособия, пенсии, компенсации и т.д.)</t>
    </r>
  </si>
  <si>
    <r>
      <t xml:space="preserve">Финансовое управление Администрации МГО        </t>
    </r>
    <r>
      <rPr>
        <i/>
        <sz val="11"/>
        <rFont val="Times New Roman"/>
        <family val="1"/>
        <charset val="204"/>
      </rPr>
      <t>(резерв на з/плату)</t>
    </r>
  </si>
  <si>
    <t>1100</t>
  </si>
  <si>
    <t>Физическая культура и спорт, в том числе</t>
  </si>
  <si>
    <r>
      <t xml:space="preserve">Администрация МГО </t>
    </r>
    <r>
      <rPr>
        <i/>
        <sz val="11"/>
        <rFont val="Times New Roman"/>
        <family val="1"/>
        <charset val="204"/>
      </rPr>
      <t xml:space="preserve">(в том числе МКУ "Комитет по строительству") </t>
    </r>
  </si>
  <si>
    <t xml:space="preserve">в сумме 359,6 тыс.рублей из резервного фонда для повторной печати книги о В.П. Макееве </t>
  </si>
  <si>
    <t xml:space="preserve">в сумме 164,2 тыс. рублей перемещение  по наказам избирателей между ГРБС с раздела 0500 </t>
  </si>
  <si>
    <t>ВСЕГО</t>
  </si>
  <si>
    <t>в сумме 34,6 тыс. рублей на электроэнергию для фонтана с раздела 0400</t>
  </si>
  <si>
    <t>Увеличение (перемещение) ассигнований в сумме 2000,0 тыс.рублей из зарезервированных средств на единовременную выплату гражданам, заключившим контракт с Министерством обороны РФ</t>
  </si>
  <si>
    <t xml:space="preserve">Увеличение (перемещение) ассигнований  в сумме 523,8 тыс.рублей, в том числе: </t>
  </si>
  <si>
    <t xml:space="preserve">Уменьшение (перемещение) ассигнований в сумме 2836,0 тыс.рублей, в том числе: </t>
  </si>
  <si>
    <t>Увеличение (перемещение) ассигнований в сумме 34627,0 тыс. рублей на капитальный ремонт дорог, обустройство остановочных комплексов с раздела 0500</t>
  </si>
  <si>
    <t xml:space="preserve">Увеличение (перемещение) ассигнований в сумме 5089,4 тыс.рублей, в том числе: </t>
  </si>
  <si>
    <t xml:space="preserve">Увеличение (перемещение) ассигнований в сумме 218,9 тыс. рублей перемещение  по наказам избирателей, общегородских мероприятий  между ГРБС с разделов 0500,1000 </t>
  </si>
  <si>
    <t>Уменьшение (перемещение) ассигнований в сумме 16,5 тыс.рублей с общегородских мероприятий на аналогичные расходы раздел 0800</t>
  </si>
  <si>
    <t>Уменьшение (перемещение) ассигнований  в сумме 5963,4 тыс.рублей, в том числе:</t>
  </si>
  <si>
    <t>Информация об изменении ассигнований бюджета Миасского городского округа в 2024 году без учета безвозмездных поступлений (после принятия решения Собранием депутатов МГО от 15.10.2024г. № 1)</t>
  </si>
  <si>
    <t>в сумме 3133,7 тыс. рублей на ремонт бассейна МАДОУ 101</t>
  </si>
  <si>
    <t xml:space="preserve">Увеличение (перемещение) ассигнований в сумме 5891,1 тыс.рублей, в том числе: </t>
  </si>
  <si>
    <t>Увеличение (перемещение) ассигнований с зарезервированных средств в сумме 287,6 тыс. рублей на выплату премий работникам социальной сферы (в связи с внесением изменений в Порядок)</t>
  </si>
  <si>
    <t>в сумме 3133,7 тыс. рублей на раздел 0700</t>
  </si>
  <si>
    <t>в сумме 4718,6 тыс.рублей на завершение работ по комплексному благоустройству проспекта Автозаводцев, на проектирование парка Автозаводцевс разделов 0400,0800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</si>
</sst>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_р_._-;\-* #,##0.00_р_._-;_-* &quot;-&quot;??_р_._-;_-@_-"/>
    <numFmt numFmtId="166" formatCode="0.0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sz val="11"/>
      <name val="Calibri"/>
      <family val="2"/>
      <scheme val="minor"/>
    </font>
    <font>
      <sz val="12"/>
      <color theme="1"/>
      <name val="Times New Roman"/>
      <family val="2"/>
      <charset val="204"/>
    </font>
    <font>
      <b/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7" fillId="0" borderId="0"/>
    <xf numFmtId="0" fontId="8" fillId="0" borderId="0"/>
    <xf numFmtId="0" fontId="9" fillId="0" borderId="0"/>
    <xf numFmtId="0" fontId="7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0" fontId="3" fillId="0" borderId="0" applyFont="0" applyFill="0" applyBorder="0" applyAlignment="0" applyProtection="0"/>
    <xf numFmtId="0" fontId="9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Fill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justify" vertical="center"/>
    </xf>
    <xf numFmtId="164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/>
    <xf numFmtId="49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right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justify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justify" vertical="center" wrapText="1"/>
    </xf>
    <xf numFmtId="164" fontId="5" fillId="2" borderId="0" xfId="0" applyNumberFormat="1" applyFont="1" applyFill="1"/>
    <xf numFmtId="164" fontId="6" fillId="2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164" fontId="14" fillId="2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justify" vertical="center" wrapText="1"/>
    </xf>
    <xf numFmtId="0" fontId="18" fillId="2" borderId="0" xfId="0" applyFont="1" applyFill="1" applyAlignment="1"/>
    <xf numFmtId="49" fontId="15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justify" vertical="center" wrapText="1"/>
    </xf>
    <xf numFmtId="164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justify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justify" vertical="center" wrapText="1"/>
    </xf>
    <xf numFmtId="164" fontId="5" fillId="0" borderId="0" xfId="0" applyNumberFormat="1" applyFont="1" applyFill="1"/>
    <xf numFmtId="164" fontId="18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justify" vertical="center" wrapText="1"/>
    </xf>
    <xf numFmtId="0" fontId="5" fillId="2" borderId="0" xfId="0" applyFont="1" applyFill="1" applyBorder="1"/>
    <xf numFmtId="0" fontId="6" fillId="2" borderId="2" xfId="0" applyFont="1" applyFill="1" applyBorder="1" applyAlignment="1">
      <alignment horizontal="justify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/>
    </xf>
    <xf numFmtId="49" fontId="6" fillId="2" borderId="1" xfId="0" applyNumberFormat="1" applyFont="1" applyFill="1" applyBorder="1" applyAlignment="1">
      <alignment horizontal="justify" vertical="center" wrapText="1"/>
    </xf>
    <xf numFmtId="0" fontId="16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vertical="center" wrapText="1"/>
    </xf>
    <xf numFmtId="0" fontId="1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166" fontId="16" fillId="2" borderId="1" xfId="0" applyNumberFormat="1" applyFont="1" applyFill="1" applyBorder="1" applyAlignment="1">
      <alignment horizontal="justify" vertical="center"/>
    </xf>
    <xf numFmtId="164" fontId="21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23">
    <cellStyle name="Normal" xfId="1"/>
    <cellStyle name="Обычный" xfId="0" builtinId="0"/>
    <cellStyle name="Обычный 2" xfId="2"/>
    <cellStyle name="Обычный 2 2" xfId="3"/>
    <cellStyle name="Обычный 2 2 2" xfId="17"/>
    <cellStyle name="Обычный 2 3" xfId="16"/>
    <cellStyle name="Обычный 3" xfId="4"/>
    <cellStyle name="Обычный 4" xfId="5"/>
    <cellStyle name="Обычный 5" xfId="6"/>
    <cellStyle name="Обычный 5 2" xfId="7"/>
    <cellStyle name="Обычный 5 3" xfId="8"/>
    <cellStyle name="Обычный 6" xfId="9"/>
    <cellStyle name="Обычный 6 2" xfId="10"/>
    <cellStyle name="Обычный 7" xfId="11"/>
    <cellStyle name="Обычный 7 2" xfId="12"/>
    <cellStyle name="Обычный 7 3" xfId="13"/>
    <cellStyle name="Обычный 8" xfId="14"/>
    <cellStyle name="Обычный 9" xfId="18"/>
    <cellStyle name="Процентный 2" xfId="19"/>
    <cellStyle name="Финансовый 2" xfId="20"/>
    <cellStyle name="Финансовый 2 2 2" xfId="15"/>
    <cellStyle name="Финансовый 2 5" xfId="21"/>
    <cellStyle name="Финансовый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142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4" sqref="D24:D31"/>
    </sheetView>
  </sheetViews>
  <sheetFormatPr defaultColWidth="14.42578125" defaultRowHeight="15.75" x14ac:dyDescent="0.25"/>
  <cols>
    <col min="1" max="1" width="7.5703125" style="12" customWidth="1"/>
    <col min="2" max="2" width="48.5703125" style="4" customWidth="1"/>
    <col min="3" max="3" width="16.85546875" style="5" customWidth="1"/>
    <col min="4" max="4" width="15.140625" style="5" customWidth="1"/>
    <col min="5" max="5" width="12.85546875" style="5" customWidth="1"/>
    <col min="6" max="6" width="14.140625" style="15" hidden="1" customWidth="1"/>
    <col min="7" max="7" width="71.7109375" style="13" customWidth="1"/>
    <col min="8" max="8" width="15" style="2" hidden="1" customWidth="1"/>
    <col min="9" max="125" width="9.140625" style="2" customWidth="1"/>
    <col min="126" max="126" width="60.42578125" style="2" customWidth="1"/>
    <col min="127" max="127" width="0" style="2" hidden="1" customWidth="1"/>
    <col min="128" max="128" width="14.7109375" style="2" customWidth="1"/>
    <col min="129" max="129" width="14.5703125" style="2" customWidth="1"/>
    <col min="130" max="130" width="0" style="2" hidden="1" customWidth="1"/>
    <col min="131" max="131" width="14.5703125" style="2" customWidth="1"/>
    <col min="132" max="132" width="15" style="2" customWidth="1"/>
    <col min="133" max="134" width="14.5703125" style="2" customWidth="1"/>
    <col min="135" max="16384" width="14.42578125" style="2"/>
  </cols>
  <sheetData>
    <row r="1" spans="1:9" x14ac:dyDescent="0.25">
      <c r="G1" s="14" t="s">
        <v>8</v>
      </c>
    </row>
    <row r="2" spans="1:9" ht="35.25" customHeight="1" x14ac:dyDescent="0.25">
      <c r="A2" s="78" t="s">
        <v>75</v>
      </c>
      <c r="B2" s="78"/>
      <c r="C2" s="78"/>
      <c r="D2" s="78"/>
      <c r="E2" s="78"/>
      <c r="F2" s="78"/>
      <c r="G2" s="79"/>
      <c r="I2" s="1"/>
    </row>
    <row r="3" spans="1:9" x14ac:dyDescent="0.25">
      <c r="A3" s="3"/>
      <c r="G3" s="6" t="s">
        <v>0</v>
      </c>
      <c r="I3" s="1"/>
    </row>
    <row r="4" spans="1:9" s="11" customFormat="1" ht="45" x14ac:dyDescent="0.25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16" t="s">
        <v>6</v>
      </c>
      <c r="G4" s="10" t="s">
        <v>7</v>
      </c>
    </row>
    <row r="5" spans="1:9" x14ac:dyDescent="0.25">
      <c r="A5" s="17" t="s">
        <v>9</v>
      </c>
      <c r="B5" s="10">
        <v>2</v>
      </c>
      <c r="C5" s="18">
        <v>3</v>
      </c>
      <c r="D5" s="18">
        <v>4</v>
      </c>
      <c r="E5" s="18">
        <v>5</v>
      </c>
      <c r="F5" s="19"/>
      <c r="G5" s="10">
        <v>6</v>
      </c>
    </row>
    <row r="6" spans="1:9" x14ac:dyDescent="0.25">
      <c r="A6" s="20" t="s">
        <v>10</v>
      </c>
      <c r="B6" s="21" t="s">
        <v>11</v>
      </c>
      <c r="C6" s="22">
        <f>SUM(C7:C13)-C13</f>
        <v>417129.39999999997</v>
      </c>
      <c r="D6" s="22">
        <f>SUM(D7:D13)-D13</f>
        <v>411453.6</v>
      </c>
      <c r="E6" s="22">
        <f t="shared" ref="E6:E14" si="0">D6-C6</f>
        <v>-5675.7999999999884</v>
      </c>
      <c r="F6" s="22">
        <f>SUM(F7:F13)-F13</f>
        <v>-5675.7999999999993</v>
      </c>
      <c r="G6" s="23"/>
      <c r="H6" s="24">
        <f>E6-F6</f>
        <v>1.0913936421275139E-11</v>
      </c>
    </row>
    <row r="7" spans="1:9" x14ac:dyDescent="0.25">
      <c r="A7" s="72"/>
      <c r="B7" s="37" t="s">
        <v>12</v>
      </c>
      <c r="C7" s="38">
        <v>323494.3</v>
      </c>
      <c r="D7" s="38">
        <f>323507.1-12.8</f>
        <v>323494.3</v>
      </c>
      <c r="E7" s="38">
        <f>D7-C7</f>
        <v>0</v>
      </c>
      <c r="F7" s="25"/>
      <c r="G7" s="26"/>
      <c r="H7" s="24"/>
    </row>
    <row r="8" spans="1:9" ht="48" customHeight="1" x14ac:dyDescent="0.25">
      <c r="A8" s="73"/>
      <c r="B8" s="27" t="s">
        <v>13</v>
      </c>
      <c r="C8" s="9">
        <v>31272.1</v>
      </c>
      <c r="D8" s="9">
        <v>31559.7</v>
      </c>
      <c r="E8" s="25">
        <f>D8-C8</f>
        <v>287.60000000000218</v>
      </c>
      <c r="F8" s="28">
        <v>287.60000000000002</v>
      </c>
      <c r="G8" s="26" t="s">
        <v>78</v>
      </c>
      <c r="H8" s="24"/>
    </row>
    <row r="9" spans="1:9" ht="27" x14ac:dyDescent="0.25">
      <c r="A9" s="73"/>
      <c r="B9" s="69" t="s">
        <v>14</v>
      </c>
      <c r="C9" s="66">
        <v>62363</v>
      </c>
      <c r="D9" s="82">
        <f>59533.3-3133.7</f>
        <v>56399.600000000006</v>
      </c>
      <c r="E9" s="82">
        <f t="shared" ref="E9" si="1">D9-C9</f>
        <v>-5963.3999999999942</v>
      </c>
      <c r="F9" s="28"/>
      <c r="G9" s="29" t="s">
        <v>74</v>
      </c>
      <c r="H9" s="24"/>
      <c r="I9" s="30"/>
    </row>
    <row r="10" spans="1:9" ht="27" x14ac:dyDescent="0.25">
      <c r="A10" s="73"/>
      <c r="B10" s="80"/>
      <c r="C10" s="81"/>
      <c r="D10" s="83"/>
      <c r="E10" s="83"/>
      <c r="F10" s="28">
        <v>-2797.2</v>
      </c>
      <c r="G10" s="29" t="s">
        <v>15</v>
      </c>
      <c r="H10" s="24"/>
      <c r="I10" s="30"/>
    </row>
    <row r="11" spans="1:9" ht="24" customHeight="1" x14ac:dyDescent="0.25">
      <c r="A11" s="73"/>
      <c r="B11" s="80"/>
      <c r="C11" s="81"/>
      <c r="D11" s="83"/>
      <c r="E11" s="83"/>
      <c r="F11" s="28">
        <v>-3133.7</v>
      </c>
      <c r="G11" s="29" t="s">
        <v>79</v>
      </c>
      <c r="H11" s="24"/>
      <c r="I11" s="30"/>
    </row>
    <row r="12" spans="1:9" ht="35.25" customHeight="1" x14ac:dyDescent="0.25">
      <c r="A12" s="73"/>
      <c r="B12" s="80"/>
      <c r="C12" s="81"/>
      <c r="D12" s="83"/>
      <c r="E12" s="83"/>
      <c r="F12" s="28">
        <v>-32.5</v>
      </c>
      <c r="G12" s="29" t="s">
        <v>16</v>
      </c>
      <c r="H12" s="24"/>
      <c r="I12" s="30"/>
    </row>
    <row r="13" spans="1:9" ht="63.75" x14ac:dyDescent="0.25">
      <c r="A13" s="31" t="s">
        <v>17</v>
      </c>
      <c r="B13" s="32" t="s">
        <v>18</v>
      </c>
      <c r="C13" s="28">
        <f>1852.3+2500</f>
        <v>4352.3</v>
      </c>
      <c r="D13" s="49">
        <v>1555.1</v>
      </c>
      <c r="E13" s="49">
        <f>D13-C13</f>
        <v>-2797.2000000000003</v>
      </c>
      <c r="F13" s="25"/>
      <c r="G13" s="33"/>
      <c r="H13" s="24"/>
      <c r="I13" s="11"/>
    </row>
    <row r="14" spans="1:9" ht="42.75" x14ac:dyDescent="0.25">
      <c r="A14" s="20" t="s">
        <v>19</v>
      </c>
      <c r="B14" s="21" t="s">
        <v>20</v>
      </c>
      <c r="C14" s="22">
        <f>C15</f>
        <v>51191</v>
      </c>
      <c r="D14" s="22">
        <f>D15</f>
        <v>51191</v>
      </c>
      <c r="E14" s="22">
        <f t="shared" si="0"/>
        <v>0</v>
      </c>
      <c r="F14" s="34">
        <f>SUM(F15:F15)</f>
        <v>0</v>
      </c>
      <c r="G14" s="35"/>
      <c r="H14" s="24">
        <f t="shared" ref="H14" si="2">SUM(E14-F14)</f>
        <v>0</v>
      </c>
      <c r="I14" s="11"/>
    </row>
    <row r="15" spans="1:9" ht="30" x14ac:dyDescent="0.25">
      <c r="A15" s="36"/>
      <c r="B15" s="37" t="s">
        <v>21</v>
      </c>
      <c r="C15" s="38">
        <v>51191</v>
      </c>
      <c r="D15" s="38">
        <v>51191</v>
      </c>
      <c r="E15" s="38">
        <f>D15-C15</f>
        <v>0</v>
      </c>
      <c r="F15" s="28">
        <v>0</v>
      </c>
      <c r="G15" s="39"/>
      <c r="H15" s="11"/>
      <c r="I15" s="11"/>
    </row>
    <row r="16" spans="1:9" x14ac:dyDescent="0.25">
      <c r="A16" s="20" t="s">
        <v>22</v>
      </c>
      <c r="B16" s="21" t="s">
        <v>23</v>
      </c>
      <c r="C16" s="22">
        <f>SUM(C17)</f>
        <v>1641336.9</v>
      </c>
      <c r="D16" s="22">
        <f t="shared" ref="D16:E16" si="3">SUM(D17)</f>
        <v>1673127.9</v>
      </c>
      <c r="E16" s="22">
        <f t="shared" si="3"/>
        <v>31791</v>
      </c>
      <c r="F16" s="22">
        <f>SUM(F17:F22)</f>
        <v>31791</v>
      </c>
      <c r="G16" s="33"/>
      <c r="H16" s="24">
        <f>SUM(E16-F16)</f>
        <v>0</v>
      </c>
      <c r="I16" s="11"/>
    </row>
    <row r="17" spans="1:9" ht="27" x14ac:dyDescent="0.25">
      <c r="A17" s="72"/>
      <c r="B17" s="63" t="s">
        <v>24</v>
      </c>
      <c r="C17" s="66">
        <v>1641336.9</v>
      </c>
      <c r="D17" s="66">
        <f>1767556.2+86471.7-180900</f>
        <v>1673127.9</v>
      </c>
      <c r="E17" s="66">
        <f>D17-C17</f>
        <v>31791</v>
      </c>
      <c r="F17" s="25"/>
      <c r="G17" s="26" t="s">
        <v>69</v>
      </c>
      <c r="H17" s="24"/>
      <c r="I17" s="11"/>
    </row>
    <row r="18" spans="1:9" ht="27" x14ac:dyDescent="0.25">
      <c r="A18" s="73"/>
      <c r="B18" s="64"/>
      <c r="C18" s="67"/>
      <c r="D18" s="67"/>
      <c r="E18" s="67"/>
      <c r="F18" s="25">
        <f>-1794.3-278.2-58</f>
        <v>-2130.5</v>
      </c>
      <c r="G18" s="26" t="s">
        <v>25</v>
      </c>
      <c r="H18" s="24"/>
      <c r="I18" s="11"/>
    </row>
    <row r="19" spans="1:9" ht="27" x14ac:dyDescent="0.25">
      <c r="A19" s="73"/>
      <c r="B19" s="64"/>
      <c r="C19" s="67"/>
      <c r="D19" s="67"/>
      <c r="E19" s="67"/>
      <c r="F19" s="25">
        <v>-110.8</v>
      </c>
      <c r="G19" s="26" t="s">
        <v>26</v>
      </c>
      <c r="H19" s="24"/>
      <c r="I19" s="11"/>
    </row>
    <row r="20" spans="1:9" ht="27" x14ac:dyDescent="0.25">
      <c r="A20" s="73"/>
      <c r="B20" s="64"/>
      <c r="C20" s="67"/>
      <c r="D20" s="67"/>
      <c r="E20" s="67"/>
      <c r="F20" s="40">
        <v>-560.1</v>
      </c>
      <c r="G20" s="41" t="s">
        <v>27</v>
      </c>
      <c r="H20" s="24"/>
      <c r="I20" s="11"/>
    </row>
    <row r="21" spans="1:9" x14ac:dyDescent="0.25">
      <c r="A21" s="73"/>
      <c r="B21" s="64"/>
      <c r="C21" s="67"/>
      <c r="D21" s="67"/>
      <c r="E21" s="67"/>
      <c r="F21" s="28">
        <v>-34.6</v>
      </c>
      <c r="G21" s="26" t="s">
        <v>28</v>
      </c>
      <c r="H21" s="11"/>
      <c r="I21" s="11"/>
    </row>
    <row r="22" spans="1:9" ht="40.5" x14ac:dyDescent="0.25">
      <c r="A22" s="73"/>
      <c r="B22" s="64"/>
      <c r="C22" s="67"/>
      <c r="D22" s="67"/>
      <c r="E22" s="67"/>
      <c r="F22" s="28">
        <v>34627</v>
      </c>
      <c r="G22" s="26" t="s">
        <v>70</v>
      </c>
      <c r="H22" s="11"/>
      <c r="I22" s="11"/>
    </row>
    <row r="23" spans="1:9" x14ac:dyDescent="0.25">
      <c r="A23" s="20" t="s">
        <v>29</v>
      </c>
      <c r="B23" s="21" t="s">
        <v>30</v>
      </c>
      <c r="C23" s="22">
        <f>SUM(C24:C32)</f>
        <v>1155222.8</v>
      </c>
      <c r="D23" s="22">
        <f>SUM(D24:D32)</f>
        <v>1123236.3</v>
      </c>
      <c r="E23" s="22">
        <f>SUM(E24:E32)</f>
        <v>-31986.5</v>
      </c>
      <c r="F23" s="22">
        <f>SUM(F24:F32)</f>
        <v>-31986.500000000007</v>
      </c>
      <c r="G23" s="33"/>
      <c r="H23" s="42">
        <f>SUM(E23-F23)</f>
        <v>7.2759576141834259E-12</v>
      </c>
      <c r="I23" s="11"/>
    </row>
    <row r="24" spans="1:9" ht="34.5" customHeight="1" x14ac:dyDescent="0.25">
      <c r="A24" s="72"/>
      <c r="B24" s="63" t="s">
        <v>31</v>
      </c>
      <c r="C24" s="77">
        <v>941565.8</v>
      </c>
      <c r="D24" s="77">
        <v>909579.3</v>
      </c>
      <c r="E24" s="77">
        <f>SUM(D24-C24)</f>
        <v>-31986.5</v>
      </c>
      <c r="F24" s="25"/>
      <c r="G24" s="26" t="s">
        <v>32</v>
      </c>
      <c r="H24" s="24"/>
      <c r="I24" s="11"/>
    </row>
    <row r="25" spans="1:9" ht="27" x14ac:dyDescent="0.25">
      <c r="A25" s="73"/>
      <c r="B25" s="64"/>
      <c r="C25" s="77"/>
      <c r="D25" s="77"/>
      <c r="E25" s="77"/>
      <c r="F25" s="25">
        <v>-34627</v>
      </c>
      <c r="G25" s="26" t="s">
        <v>33</v>
      </c>
      <c r="H25" s="24"/>
      <c r="I25" s="11"/>
    </row>
    <row r="26" spans="1:9" ht="36" customHeight="1" x14ac:dyDescent="0.25">
      <c r="A26" s="73"/>
      <c r="B26" s="64"/>
      <c r="C26" s="77"/>
      <c r="D26" s="77"/>
      <c r="E26" s="77"/>
      <c r="F26" s="25">
        <f>-708.9-740</f>
        <v>-1448.9</v>
      </c>
      <c r="G26" s="41" t="s">
        <v>34</v>
      </c>
      <c r="H26" s="24"/>
      <c r="I26" s="11"/>
    </row>
    <row r="27" spans="1:9" ht="32.25" customHeight="1" x14ac:dyDescent="0.25">
      <c r="A27" s="73"/>
      <c r="B27" s="64"/>
      <c r="C27" s="77"/>
      <c r="D27" s="77"/>
      <c r="E27" s="77"/>
      <c r="F27" s="28">
        <v>-1000</v>
      </c>
      <c r="G27" s="26" t="s">
        <v>35</v>
      </c>
      <c r="H27" s="24"/>
      <c r="I27" s="11"/>
    </row>
    <row r="28" spans="1:9" ht="27" x14ac:dyDescent="0.25">
      <c r="A28" s="73"/>
      <c r="B28" s="64"/>
      <c r="C28" s="77"/>
      <c r="D28" s="77"/>
      <c r="E28" s="77"/>
      <c r="F28" s="28"/>
      <c r="G28" s="26" t="s">
        <v>71</v>
      </c>
      <c r="H28" s="24"/>
      <c r="I28" s="11"/>
    </row>
    <row r="29" spans="1:9" ht="27" x14ac:dyDescent="0.25">
      <c r="A29" s="73"/>
      <c r="B29" s="64"/>
      <c r="C29" s="77"/>
      <c r="D29" s="77"/>
      <c r="E29" s="77"/>
      <c r="F29" s="28">
        <f>278.2+58</f>
        <v>336.2</v>
      </c>
      <c r="G29" s="26" t="s">
        <v>36</v>
      </c>
      <c r="H29" s="24"/>
      <c r="I29" s="11"/>
    </row>
    <row r="30" spans="1:9" ht="22.5" customHeight="1" x14ac:dyDescent="0.25">
      <c r="A30" s="73"/>
      <c r="B30" s="64"/>
      <c r="C30" s="77"/>
      <c r="D30" s="77"/>
      <c r="E30" s="77"/>
      <c r="F30" s="28">
        <v>34.6</v>
      </c>
      <c r="G30" s="26" t="s">
        <v>66</v>
      </c>
      <c r="H30" s="24"/>
      <c r="I30" s="11"/>
    </row>
    <row r="31" spans="1:9" ht="45" x14ac:dyDescent="0.25">
      <c r="A31" s="73"/>
      <c r="B31" s="65"/>
      <c r="C31" s="77"/>
      <c r="D31" s="77"/>
      <c r="E31" s="77"/>
      <c r="F31" s="43">
        <f>2731.8+1986.8</f>
        <v>4718.6000000000004</v>
      </c>
      <c r="G31" s="59" t="s">
        <v>80</v>
      </c>
      <c r="H31" s="24"/>
      <c r="I31" s="11"/>
    </row>
    <row r="32" spans="1:9" x14ac:dyDescent="0.25">
      <c r="A32" s="74"/>
      <c r="B32" s="44" t="s">
        <v>37</v>
      </c>
      <c r="C32" s="45">
        <v>213657</v>
      </c>
      <c r="D32" s="45">
        <f>166642.8+47014.2</f>
        <v>213657</v>
      </c>
      <c r="E32" s="45">
        <f>D32-C32</f>
        <v>0</v>
      </c>
      <c r="F32" s="28"/>
      <c r="G32" s="26"/>
      <c r="H32" s="24"/>
      <c r="I32" s="11"/>
    </row>
    <row r="33" spans="1:9" x14ac:dyDescent="0.25">
      <c r="A33" s="20" t="s">
        <v>38</v>
      </c>
      <c r="B33" s="21" t="s">
        <v>39</v>
      </c>
      <c r="C33" s="22">
        <f>C34+C35</f>
        <v>81100</v>
      </c>
      <c r="D33" s="22">
        <f>D34+D35</f>
        <v>81100</v>
      </c>
      <c r="E33" s="22">
        <f t="shared" ref="E33:F33" si="4">E34+E35</f>
        <v>0</v>
      </c>
      <c r="F33" s="22">
        <f t="shared" si="4"/>
        <v>0</v>
      </c>
      <c r="G33" s="33"/>
      <c r="H33" s="24">
        <f t="shared" ref="H33" si="5">SUM(E33-F33)</f>
        <v>0</v>
      </c>
    </row>
    <row r="34" spans="1:9" x14ac:dyDescent="0.25">
      <c r="A34" s="60"/>
      <c r="B34" s="37" t="s">
        <v>40</v>
      </c>
      <c r="C34" s="38">
        <v>65418.6</v>
      </c>
      <c r="D34" s="38">
        <v>65418.6</v>
      </c>
      <c r="E34" s="38">
        <f>D34-C34</f>
        <v>0</v>
      </c>
      <c r="F34" s="16"/>
      <c r="G34" s="26"/>
      <c r="H34" s="11"/>
    </row>
    <row r="35" spans="1:9" ht="31.5" x14ac:dyDescent="0.25">
      <c r="A35" s="62"/>
      <c r="B35" s="46" t="s">
        <v>14</v>
      </c>
      <c r="C35" s="25">
        <v>15681.4</v>
      </c>
      <c r="D35" s="25">
        <v>15681.4</v>
      </c>
      <c r="E35" s="25">
        <f>D35-C35</f>
        <v>0</v>
      </c>
      <c r="F35" s="16"/>
      <c r="G35" s="26"/>
      <c r="H35" s="11"/>
    </row>
    <row r="36" spans="1:9" x14ac:dyDescent="0.25">
      <c r="A36" s="20" t="s">
        <v>41</v>
      </c>
      <c r="B36" s="21" t="s">
        <v>42</v>
      </c>
      <c r="C36" s="22">
        <f>SUM(C37:C47)</f>
        <v>4043886.5</v>
      </c>
      <c r="D36" s="22">
        <f>SUM(D37:D47)</f>
        <v>4049955.9</v>
      </c>
      <c r="E36" s="22">
        <f>SUM(E37:E47)</f>
        <v>6069.4000000000933</v>
      </c>
      <c r="F36" s="22">
        <f>SUM(F37:F47)</f>
        <v>6069.4000000000005</v>
      </c>
      <c r="G36" s="33"/>
      <c r="H36" s="24">
        <f>SUM(E36-F36)</f>
        <v>9.276845958083868E-11</v>
      </c>
    </row>
    <row r="37" spans="1:9" ht="27" x14ac:dyDescent="0.25">
      <c r="A37" s="72"/>
      <c r="B37" s="63" t="s">
        <v>43</v>
      </c>
      <c r="C37" s="66">
        <v>3887675.9</v>
      </c>
      <c r="D37" s="66">
        <f>3978003.9-87570.6+3133.7</f>
        <v>3893567</v>
      </c>
      <c r="E37" s="66">
        <f>D37-C37</f>
        <v>5891.1000000000931</v>
      </c>
      <c r="F37" s="28"/>
      <c r="G37" s="26" t="s">
        <v>77</v>
      </c>
      <c r="H37" s="24"/>
    </row>
    <row r="38" spans="1:9" ht="27" x14ac:dyDescent="0.25">
      <c r="A38" s="73"/>
      <c r="B38" s="64"/>
      <c r="C38" s="67"/>
      <c r="D38" s="67"/>
      <c r="E38" s="67"/>
      <c r="F38" s="28">
        <v>1607.4</v>
      </c>
      <c r="G38" s="41" t="s">
        <v>44</v>
      </c>
      <c r="H38" s="24"/>
    </row>
    <row r="39" spans="1:9" ht="27" x14ac:dyDescent="0.25">
      <c r="A39" s="73"/>
      <c r="B39" s="64"/>
      <c r="C39" s="67"/>
      <c r="D39" s="67"/>
      <c r="E39" s="67"/>
      <c r="F39" s="28">
        <v>150</v>
      </c>
      <c r="G39" s="26" t="s">
        <v>45</v>
      </c>
      <c r="H39" s="24"/>
    </row>
    <row r="40" spans="1:9" x14ac:dyDescent="0.25">
      <c r="A40" s="73"/>
      <c r="B40" s="64"/>
      <c r="C40" s="67"/>
      <c r="D40" s="67"/>
      <c r="E40" s="67"/>
      <c r="F40" s="28">
        <v>3133.7</v>
      </c>
      <c r="G40" s="26" t="s">
        <v>76</v>
      </c>
      <c r="H40" s="24"/>
    </row>
    <row r="41" spans="1:9" x14ac:dyDescent="0.25">
      <c r="A41" s="73"/>
      <c r="B41" s="64"/>
      <c r="C41" s="67"/>
      <c r="D41" s="67"/>
      <c r="E41" s="67"/>
      <c r="F41" s="28">
        <v>1000</v>
      </c>
      <c r="G41" s="26" t="s">
        <v>46</v>
      </c>
      <c r="H41" s="24"/>
    </row>
    <row r="42" spans="1:9" ht="27" customHeight="1" x14ac:dyDescent="0.25">
      <c r="A42" s="73"/>
      <c r="B42" s="48" t="s">
        <v>47</v>
      </c>
      <c r="C42" s="38">
        <v>155448.9</v>
      </c>
      <c r="D42" s="38">
        <v>155483.9</v>
      </c>
      <c r="E42" s="38">
        <f t="shared" ref="E42:E47" si="6">D42-C42</f>
        <v>35</v>
      </c>
      <c r="F42" s="28">
        <v>35</v>
      </c>
      <c r="G42" s="26" t="s">
        <v>48</v>
      </c>
      <c r="H42" s="47"/>
    </row>
    <row r="43" spans="1:9" ht="40.5" x14ac:dyDescent="0.25">
      <c r="A43" s="73"/>
      <c r="B43" s="48" t="s">
        <v>12</v>
      </c>
      <c r="C43" s="38">
        <v>182.5</v>
      </c>
      <c r="D43" s="38">
        <v>293.3</v>
      </c>
      <c r="E43" s="38">
        <f t="shared" si="6"/>
        <v>110.80000000000001</v>
      </c>
      <c r="F43" s="49">
        <v>110.8</v>
      </c>
      <c r="G43" s="26" t="s">
        <v>49</v>
      </c>
      <c r="H43" s="11"/>
    </row>
    <row r="44" spans="1:9" x14ac:dyDescent="0.25">
      <c r="A44" s="73"/>
      <c r="B44" s="27" t="s">
        <v>13</v>
      </c>
      <c r="C44" s="25">
        <v>0</v>
      </c>
      <c r="D44" s="25">
        <v>0</v>
      </c>
      <c r="E44" s="38">
        <f t="shared" si="6"/>
        <v>0</v>
      </c>
      <c r="F44" s="28"/>
      <c r="G44" s="26"/>
      <c r="H44" s="11"/>
    </row>
    <row r="45" spans="1:9" x14ac:dyDescent="0.25">
      <c r="A45" s="73"/>
      <c r="B45" s="27" t="s">
        <v>37</v>
      </c>
      <c r="C45" s="25">
        <v>357</v>
      </c>
      <c r="D45" s="25">
        <v>357</v>
      </c>
      <c r="E45" s="38">
        <f t="shared" si="6"/>
        <v>0</v>
      </c>
      <c r="F45" s="28"/>
      <c r="G45" s="26"/>
      <c r="H45" s="11"/>
    </row>
    <row r="46" spans="1:9" ht="30" x14ac:dyDescent="0.25">
      <c r="A46" s="73"/>
      <c r="B46" s="50" t="s">
        <v>50</v>
      </c>
      <c r="C46" s="25">
        <v>40</v>
      </c>
      <c r="D46" s="25">
        <v>40</v>
      </c>
      <c r="E46" s="38">
        <f t="shared" si="6"/>
        <v>0</v>
      </c>
      <c r="F46" s="28"/>
      <c r="G46" s="51"/>
      <c r="H46" s="52"/>
      <c r="I46" s="53"/>
    </row>
    <row r="47" spans="1:9" ht="40.5" x14ac:dyDescent="0.25">
      <c r="A47" s="74"/>
      <c r="B47" s="27" t="s">
        <v>14</v>
      </c>
      <c r="C47" s="25">
        <v>182.2</v>
      </c>
      <c r="D47" s="25">
        <v>214.7</v>
      </c>
      <c r="E47" s="38">
        <f t="shared" si="6"/>
        <v>32.5</v>
      </c>
      <c r="F47" s="49">
        <v>32.5</v>
      </c>
      <c r="G47" s="26" t="s">
        <v>51</v>
      </c>
      <c r="H47" s="11"/>
    </row>
    <row r="48" spans="1:9" x14ac:dyDescent="0.25">
      <c r="A48" s="20" t="s">
        <v>52</v>
      </c>
      <c r="B48" s="21" t="s">
        <v>53</v>
      </c>
      <c r="C48" s="22">
        <f>SUM(C49:C50)</f>
        <v>319178.90000000002</v>
      </c>
      <c r="D48" s="22">
        <f>SUM(D49:D50)</f>
        <v>316473.5</v>
      </c>
      <c r="E48" s="22">
        <f>SUM(E49:E50)</f>
        <v>-2705.4000000000342</v>
      </c>
      <c r="F48" s="22">
        <f>SUM(F49:F50)</f>
        <v>-2705.4</v>
      </c>
      <c r="G48" s="33"/>
      <c r="H48" s="24">
        <f>SUM(E48-F48)</f>
        <v>-3.4106051316484809E-11</v>
      </c>
      <c r="I48" s="11"/>
    </row>
    <row r="49" spans="1:9" ht="40.5" x14ac:dyDescent="0.25">
      <c r="A49" s="72"/>
      <c r="B49" s="37" t="s">
        <v>54</v>
      </c>
      <c r="C49" s="38">
        <v>303578.90000000002</v>
      </c>
      <c r="D49" s="38">
        <v>303797.8</v>
      </c>
      <c r="E49" s="38">
        <f>D49-C49</f>
        <v>218.89999999996508</v>
      </c>
      <c r="F49" s="25">
        <f>237.5-35+16.4</f>
        <v>218.9</v>
      </c>
      <c r="G49" s="26" t="s">
        <v>72</v>
      </c>
      <c r="H49" s="24"/>
      <c r="I49" s="11"/>
    </row>
    <row r="50" spans="1:9" ht="54" x14ac:dyDescent="0.25">
      <c r="A50" s="74"/>
      <c r="B50" s="27" t="s">
        <v>12</v>
      </c>
      <c r="C50" s="25">
        <v>15600</v>
      </c>
      <c r="D50" s="25">
        <v>12675.7</v>
      </c>
      <c r="E50" s="38">
        <f>D50-C50</f>
        <v>-2924.2999999999993</v>
      </c>
      <c r="F50" s="28">
        <v>-2924.3</v>
      </c>
      <c r="G50" s="41" t="s">
        <v>55</v>
      </c>
      <c r="H50" s="24"/>
    </row>
    <row r="51" spans="1:9" x14ac:dyDescent="0.25">
      <c r="A51" s="20" t="s">
        <v>56</v>
      </c>
      <c r="B51" s="21" t="s">
        <v>57</v>
      </c>
      <c r="C51" s="22">
        <f>SUM(C52:C57)</f>
        <v>1090152.8</v>
      </c>
      <c r="D51" s="22">
        <f>SUM(D52:D57)</f>
        <v>1092136.3</v>
      </c>
      <c r="E51" s="22">
        <f>SUM(E52:E57)</f>
        <v>1983.4999999998836</v>
      </c>
      <c r="F51" s="34">
        <f>SUM(F52:F57)</f>
        <v>1983.5</v>
      </c>
      <c r="G51" s="33"/>
      <c r="H51" s="24">
        <f t="shared" ref="H51" si="7">SUM(E51-F51)</f>
        <v>-1.1641532182693481E-10</v>
      </c>
    </row>
    <row r="52" spans="1:9" ht="40.5" x14ac:dyDescent="0.25">
      <c r="A52" s="72"/>
      <c r="B52" s="63" t="s">
        <v>58</v>
      </c>
      <c r="C52" s="66">
        <v>911207.4</v>
      </c>
      <c r="D52" s="66">
        <f>917937.2-4746.3</f>
        <v>913190.89999999991</v>
      </c>
      <c r="E52" s="66">
        <f>D52-C52</f>
        <v>1983.4999999998836</v>
      </c>
      <c r="F52" s="28">
        <v>2000</v>
      </c>
      <c r="G52" s="33" t="s">
        <v>67</v>
      </c>
      <c r="H52" s="24"/>
    </row>
    <row r="53" spans="1:9" ht="27" x14ac:dyDescent="0.25">
      <c r="A53" s="73"/>
      <c r="B53" s="75"/>
      <c r="C53" s="76"/>
      <c r="D53" s="76"/>
      <c r="E53" s="76"/>
      <c r="F53" s="28">
        <v>-16.5</v>
      </c>
      <c r="G53" s="26" t="s">
        <v>73</v>
      </c>
      <c r="H53" s="24"/>
    </row>
    <row r="54" spans="1:9" x14ac:dyDescent="0.25">
      <c r="A54" s="73"/>
      <c r="B54" s="54" t="s">
        <v>43</v>
      </c>
      <c r="C54" s="25">
        <v>80939</v>
      </c>
      <c r="D54" s="25">
        <f>83712.5-2773.5</f>
        <v>80939</v>
      </c>
      <c r="E54" s="38">
        <f t="shared" ref="E54:E57" si="8">D54-C54</f>
        <v>0</v>
      </c>
      <c r="F54" s="28"/>
      <c r="G54" s="26"/>
      <c r="H54" s="24"/>
    </row>
    <row r="55" spans="1:9" x14ac:dyDescent="0.25">
      <c r="A55" s="73"/>
      <c r="B55" s="48" t="s">
        <v>12</v>
      </c>
      <c r="C55" s="38">
        <v>97490.3</v>
      </c>
      <c r="D55" s="38">
        <f>97404.9+85.4</f>
        <v>97490.299999999988</v>
      </c>
      <c r="E55" s="38">
        <f t="shared" si="8"/>
        <v>0</v>
      </c>
      <c r="F55" s="25"/>
      <c r="G55" s="26"/>
      <c r="H55" s="24"/>
    </row>
    <row r="56" spans="1:9" ht="30" x14ac:dyDescent="0.25">
      <c r="A56" s="73"/>
      <c r="B56" s="27" t="s">
        <v>59</v>
      </c>
      <c r="C56" s="25">
        <v>216.1</v>
      </c>
      <c r="D56" s="25">
        <v>216.1</v>
      </c>
      <c r="E56" s="38">
        <f t="shared" si="8"/>
        <v>0</v>
      </c>
      <c r="F56" s="28"/>
      <c r="G56" s="39"/>
      <c r="H56" s="24"/>
      <c r="I56" s="47"/>
    </row>
    <row r="57" spans="1:9" x14ac:dyDescent="0.25">
      <c r="A57" s="74"/>
      <c r="B57" s="27" t="s">
        <v>37</v>
      </c>
      <c r="C57" s="25">
        <v>300</v>
      </c>
      <c r="D57" s="25">
        <v>300</v>
      </c>
      <c r="E57" s="38">
        <f t="shared" si="8"/>
        <v>0</v>
      </c>
      <c r="F57" s="28"/>
      <c r="G57" s="33"/>
      <c r="H57" s="55"/>
    </row>
    <row r="58" spans="1:9" x14ac:dyDescent="0.25">
      <c r="A58" s="20" t="s">
        <v>60</v>
      </c>
      <c r="B58" s="21" t="s">
        <v>61</v>
      </c>
      <c r="C58" s="22">
        <f>SUM(C59:C63)</f>
        <v>561319.6</v>
      </c>
      <c r="D58" s="22">
        <f>SUM(D59:D63)</f>
        <v>561843.4</v>
      </c>
      <c r="E58" s="22">
        <f>SUM(E59:E63)</f>
        <v>523.79999999998836</v>
      </c>
      <c r="F58" s="22">
        <f>SUM(F59:F65)</f>
        <v>523.79999999999995</v>
      </c>
      <c r="G58" s="33"/>
      <c r="H58" s="24">
        <f>SUM(E58-F58)</f>
        <v>-1.1596057447604835E-11</v>
      </c>
      <c r="I58" s="11"/>
    </row>
    <row r="59" spans="1:9" x14ac:dyDescent="0.25">
      <c r="A59" s="60"/>
      <c r="B59" s="63" t="s">
        <v>62</v>
      </c>
      <c r="C59" s="66">
        <v>116744.7</v>
      </c>
      <c r="D59" s="66">
        <v>116744.7</v>
      </c>
      <c r="E59" s="66">
        <f>D59-C59</f>
        <v>0</v>
      </c>
      <c r="F59" s="28"/>
      <c r="G59" s="26"/>
      <c r="H59" s="24"/>
      <c r="I59" s="11"/>
    </row>
    <row r="60" spans="1:9" x14ac:dyDescent="0.25">
      <c r="A60" s="61"/>
      <c r="B60" s="64"/>
      <c r="C60" s="67"/>
      <c r="D60" s="67"/>
      <c r="E60" s="67"/>
      <c r="F60" s="28"/>
      <c r="G60" s="26"/>
      <c r="H60" s="24"/>
      <c r="I60" s="11"/>
    </row>
    <row r="61" spans="1:9" x14ac:dyDescent="0.25">
      <c r="A61" s="61"/>
      <c r="B61" s="65"/>
      <c r="C61" s="68"/>
      <c r="D61" s="68"/>
      <c r="E61" s="68"/>
      <c r="F61" s="28"/>
      <c r="G61" s="41"/>
      <c r="H61" s="24"/>
      <c r="I61" s="11"/>
    </row>
    <row r="62" spans="1:9" x14ac:dyDescent="0.25">
      <c r="A62" s="61"/>
      <c r="B62" s="27" t="s">
        <v>43</v>
      </c>
      <c r="C62" s="25">
        <v>3869</v>
      </c>
      <c r="D62" s="25">
        <v>3869</v>
      </c>
      <c r="E62" s="25">
        <f t="shared" ref="E62" si="9">D62-C62</f>
        <v>0</v>
      </c>
      <c r="F62" s="28"/>
      <c r="G62" s="26"/>
      <c r="H62" s="24"/>
      <c r="I62" s="11"/>
    </row>
    <row r="63" spans="1:9" ht="27" x14ac:dyDescent="0.25">
      <c r="A63" s="61"/>
      <c r="B63" s="69" t="s">
        <v>37</v>
      </c>
      <c r="C63" s="66">
        <v>440705.9</v>
      </c>
      <c r="D63" s="66">
        <f>441388.7-159</f>
        <v>441229.7</v>
      </c>
      <c r="E63" s="66">
        <f>D63-C63</f>
        <v>523.79999999998836</v>
      </c>
      <c r="F63" s="28"/>
      <c r="G63" s="26" t="s">
        <v>68</v>
      </c>
      <c r="H63" s="24"/>
      <c r="I63" s="11"/>
    </row>
    <row r="64" spans="1:9" ht="27" x14ac:dyDescent="0.25">
      <c r="A64" s="61"/>
      <c r="B64" s="70"/>
      <c r="C64" s="67"/>
      <c r="D64" s="67"/>
      <c r="E64" s="67"/>
      <c r="F64" s="28">
        <v>359.6</v>
      </c>
      <c r="G64" s="26" t="s">
        <v>63</v>
      </c>
      <c r="H64" s="24"/>
      <c r="I64" s="11"/>
    </row>
    <row r="65" spans="1:9" ht="27" x14ac:dyDescent="0.25">
      <c r="A65" s="62"/>
      <c r="B65" s="71"/>
      <c r="C65" s="68"/>
      <c r="D65" s="68"/>
      <c r="E65" s="68"/>
      <c r="F65" s="28">
        <v>164.2</v>
      </c>
      <c r="G65" s="26" t="s">
        <v>64</v>
      </c>
      <c r="H65" s="24"/>
      <c r="I65" s="11"/>
    </row>
    <row r="66" spans="1:9" x14ac:dyDescent="0.25">
      <c r="A66" s="56"/>
      <c r="B66" s="57" t="s">
        <v>65</v>
      </c>
      <c r="C66" s="22">
        <f>C6+C14+C16+C23+C33+C36+C48+C51+C58</f>
        <v>9360517.9000000004</v>
      </c>
      <c r="D66" s="22">
        <f>D6+D14+D16+D23+D33+D36+D48+D51+D58</f>
        <v>9360517.9000000004</v>
      </c>
      <c r="E66" s="22">
        <f>D66-C66</f>
        <v>0</v>
      </c>
      <c r="F66" s="34">
        <f>F6+F14+F16+F23+F33+F36+F48+F51+F58</f>
        <v>-6.1390892369672656E-12</v>
      </c>
      <c r="G66" s="58"/>
      <c r="H66" s="24">
        <f t="shared" ref="H66" si="10">SUM(E66-F66)</f>
        <v>6.1390892369672656E-12</v>
      </c>
      <c r="I66" s="11"/>
    </row>
    <row r="67" spans="1:9" x14ac:dyDescent="0.25">
      <c r="F67" s="5"/>
    </row>
    <row r="68" spans="1:9" x14ac:dyDescent="0.25">
      <c r="F68" s="5"/>
    </row>
    <row r="69" spans="1:9" x14ac:dyDescent="0.25">
      <c r="F69" s="5"/>
    </row>
    <row r="70" spans="1:9" x14ac:dyDescent="0.25">
      <c r="F70" s="5"/>
    </row>
    <row r="71" spans="1:9" x14ac:dyDescent="0.25">
      <c r="F71" s="5"/>
    </row>
    <row r="72" spans="1:9" x14ac:dyDescent="0.25">
      <c r="F72" s="5"/>
    </row>
    <row r="73" spans="1:9" x14ac:dyDescent="0.25">
      <c r="F73" s="5"/>
    </row>
    <row r="74" spans="1:9" x14ac:dyDescent="0.25">
      <c r="F74" s="5"/>
    </row>
    <row r="75" spans="1:9" x14ac:dyDescent="0.25">
      <c r="F75" s="5"/>
    </row>
    <row r="76" spans="1:9" x14ac:dyDescent="0.25">
      <c r="F76" s="5"/>
    </row>
    <row r="77" spans="1:9" x14ac:dyDescent="0.25">
      <c r="F77" s="5"/>
    </row>
    <row r="78" spans="1:9" x14ac:dyDescent="0.25">
      <c r="F78" s="5"/>
    </row>
    <row r="79" spans="1:9" x14ac:dyDescent="0.25">
      <c r="F79" s="5"/>
    </row>
    <row r="80" spans="1:9" x14ac:dyDescent="0.25">
      <c r="F80" s="5"/>
    </row>
    <row r="81" spans="6:6" x14ac:dyDescent="0.25">
      <c r="F81" s="5"/>
    </row>
    <row r="82" spans="6:6" x14ac:dyDescent="0.25">
      <c r="F82" s="5"/>
    </row>
    <row r="83" spans="6:6" x14ac:dyDescent="0.25">
      <c r="F83" s="5"/>
    </row>
    <row r="84" spans="6:6" x14ac:dyDescent="0.25">
      <c r="F84" s="5"/>
    </row>
    <row r="85" spans="6:6" x14ac:dyDescent="0.25">
      <c r="F85" s="5"/>
    </row>
    <row r="86" spans="6:6" x14ac:dyDescent="0.25">
      <c r="F86" s="5"/>
    </row>
    <row r="87" spans="6:6" x14ac:dyDescent="0.25">
      <c r="F87" s="5"/>
    </row>
    <row r="88" spans="6:6" x14ac:dyDescent="0.25">
      <c r="F88" s="5"/>
    </row>
    <row r="89" spans="6:6" x14ac:dyDescent="0.25">
      <c r="F89" s="5"/>
    </row>
    <row r="90" spans="6:6" x14ac:dyDescent="0.25">
      <c r="F90" s="5"/>
    </row>
    <row r="91" spans="6:6" x14ac:dyDescent="0.25">
      <c r="F91" s="5"/>
    </row>
    <row r="92" spans="6:6" x14ac:dyDescent="0.25">
      <c r="F92" s="5"/>
    </row>
    <row r="93" spans="6:6" x14ac:dyDescent="0.25">
      <c r="F93" s="5"/>
    </row>
    <row r="94" spans="6:6" x14ac:dyDescent="0.25">
      <c r="F94" s="5"/>
    </row>
    <row r="95" spans="6:6" x14ac:dyDescent="0.25">
      <c r="F95" s="5"/>
    </row>
    <row r="96" spans="6:6" x14ac:dyDescent="0.25">
      <c r="F96" s="5"/>
    </row>
    <row r="97" spans="6:6" x14ac:dyDescent="0.25">
      <c r="F97" s="5"/>
    </row>
    <row r="98" spans="6:6" x14ac:dyDescent="0.25">
      <c r="F98" s="5"/>
    </row>
    <row r="99" spans="6:6" x14ac:dyDescent="0.25">
      <c r="F99" s="5"/>
    </row>
    <row r="100" spans="6:6" x14ac:dyDescent="0.25">
      <c r="F100" s="5"/>
    </row>
    <row r="101" spans="6:6" x14ac:dyDescent="0.25">
      <c r="F101" s="5"/>
    </row>
    <row r="102" spans="6:6" x14ac:dyDescent="0.25">
      <c r="F102" s="5"/>
    </row>
    <row r="103" spans="6:6" x14ac:dyDescent="0.25">
      <c r="F103" s="5"/>
    </row>
    <row r="104" spans="6:6" x14ac:dyDescent="0.25">
      <c r="F104" s="5"/>
    </row>
    <row r="105" spans="6:6" x14ac:dyDescent="0.25">
      <c r="F105" s="5"/>
    </row>
    <row r="106" spans="6:6" x14ac:dyDescent="0.25">
      <c r="F106" s="5"/>
    </row>
    <row r="107" spans="6:6" x14ac:dyDescent="0.25">
      <c r="F107" s="5"/>
    </row>
    <row r="108" spans="6:6" x14ac:dyDescent="0.25">
      <c r="F108" s="5"/>
    </row>
    <row r="109" spans="6:6" x14ac:dyDescent="0.25">
      <c r="F109" s="5"/>
    </row>
    <row r="110" spans="6:6" x14ac:dyDescent="0.25">
      <c r="F110" s="5"/>
    </row>
    <row r="111" spans="6:6" x14ac:dyDescent="0.25">
      <c r="F111" s="5"/>
    </row>
    <row r="112" spans="6:6" x14ac:dyDescent="0.25">
      <c r="F112" s="5"/>
    </row>
    <row r="113" spans="6:6" x14ac:dyDescent="0.25">
      <c r="F113" s="5"/>
    </row>
    <row r="114" spans="6:6" x14ac:dyDescent="0.25">
      <c r="F114" s="5"/>
    </row>
    <row r="115" spans="6:6" x14ac:dyDescent="0.25">
      <c r="F115" s="5"/>
    </row>
    <row r="116" spans="6:6" x14ac:dyDescent="0.25">
      <c r="F116" s="5"/>
    </row>
    <row r="117" spans="6:6" x14ac:dyDescent="0.25">
      <c r="F117" s="5"/>
    </row>
    <row r="118" spans="6:6" x14ac:dyDescent="0.25">
      <c r="F118" s="5"/>
    </row>
    <row r="119" spans="6:6" x14ac:dyDescent="0.25">
      <c r="F119" s="5"/>
    </row>
    <row r="120" spans="6:6" x14ac:dyDescent="0.25">
      <c r="F120" s="5"/>
    </row>
    <row r="121" spans="6:6" x14ac:dyDescent="0.25">
      <c r="F121" s="5"/>
    </row>
    <row r="122" spans="6:6" x14ac:dyDescent="0.25">
      <c r="F122" s="5"/>
    </row>
    <row r="123" spans="6:6" x14ac:dyDescent="0.25">
      <c r="F123" s="5"/>
    </row>
    <row r="124" spans="6:6" x14ac:dyDescent="0.25">
      <c r="F124" s="5"/>
    </row>
    <row r="125" spans="6:6" x14ac:dyDescent="0.25">
      <c r="F125" s="5"/>
    </row>
    <row r="126" spans="6:6" x14ac:dyDescent="0.25">
      <c r="F126" s="5"/>
    </row>
    <row r="127" spans="6:6" x14ac:dyDescent="0.25">
      <c r="F127" s="5"/>
    </row>
    <row r="128" spans="6:6" x14ac:dyDescent="0.25">
      <c r="F128" s="5"/>
    </row>
    <row r="129" spans="6:6" x14ac:dyDescent="0.25">
      <c r="F129" s="5"/>
    </row>
    <row r="130" spans="6:6" x14ac:dyDescent="0.25">
      <c r="F130" s="5"/>
    </row>
    <row r="131" spans="6:6" x14ac:dyDescent="0.25">
      <c r="F131" s="5"/>
    </row>
    <row r="132" spans="6:6" x14ac:dyDescent="0.25">
      <c r="F132" s="5"/>
    </row>
    <row r="133" spans="6:6" x14ac:dyDescent="0.25">
      <c r="F133" s="5"/>
    </row>
    <row r="134" spans="6:6" x14ac:dyDescent="0.25">
      <c r="F134" s="5"/>
    </row>
    <row r="135" spans="6:6" x14ac:dyDescent="0.25">
      <c r="F135" s="5"/>
    </row>
    <row r="136" spans="6:6" x14ac:dyDescent="0.25">
      <c r="F136" s="5"/>
    </row>
    <row r="137" spans="6:6" x14ac:dyDescent="0.25">
      <c r="F137" s="5"/>
    </row>
    <row r="138" spans="6:6" x14ac:dyDescent="0.25">
      <c r="F138" s="5"/>
    </row>
    <row r="139" spans="6:6" x14ac:dyDescent="0.25">
      <c r="F139" s="5"/>
    </row>
    <row r="140" spans="6:6" x14ac:dyDescent="0.25">
      <c r="F140" s="5"/>
    </row>
    <row r="141" spans="6:6" x14ac:dyDescent="0.25">
      <c r="F141" s="5"/>
    </row>
    <row r="142" spans="6:6" x14ac:dyDescent="0.25">
      <c r="F142" s="5"/>
    </row>
  </sheetData>
  <mergeCells count="37">
    <mergeCell ref="A2:G2"/>
    <mergeCell ref="A7:A12"/>
    <mergeCell ref="B9:B12"/>
    <mergeCell ref="C9:C12"/>
    <mergeCell ref="D9:D12"/>
    <mergeCell ref="E9:E12"/>
    <mergeCell ref="A17:A22"/>
    <mergeCell ref="B17:B22"/>
    <mergeCell ref="C17:C22"/>
    <mergeCell ref="D17:D22"/>
    <mergeCell ref="E17:E22"/>
    <mergeCell ref="A24:A32"/>
    <mergeCell ref="B24:B31"/>
    <mergeCell ref="C24:C31"/>
    <mergeCell ref="D24:D31"/>
    <mergeCell ref="E24:E31"/>
    <mergeCell ref="A49:A50"/>
    <mergeCell ref="E37:E41"/>
    <mergeCell ref="A34:A35"/>
    <mergeCell ref="A37:A47"/>
    <mergeCell ref="B37:B41"/>
    <mergeCell ref="C37:C41"/>
    <mergeCell ref="D37:D41"/>
    <mergeCell ref="A52:A57"/>
    <mergeCell ref="B52:B53"/>
    <mergeCell ref="C52:C53"/>
    <mergeCell ref="D52:D53"/>
    <mergeCell ref="E52:E53"/>
    <mergeCell ref="A59:A65"/>
    <mergeCell ref="B59:B61"/>
    <mergeCell ref="C59:C61"/>
    <mergeCell ref="D59:D61"/>
    <mergeCell ref="E59:E61"/>
    <mergeCell ref="B63:B65"/>
    <mergeCell ref="C63:C65"/>
    <mergeCell ref="D63:D65"/>
    <mergeCell ref="E63:E65"/>
  </mergeCells>
  <pageMargins left="0.59055118110236227" right="0" top="0" bottom="0" header="0.31496062992125984" footer="0.31496062992125984"/>
  <pageSetup paperSize="9" scale="77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 5</vt:lpstr>
      <vt:lpstr>'прилож 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Мария Молчанова</cp:lastModifiedBy>
  <cp:lastPrinted>2024-11-15T04:21:57Z</cp:lastPrinted>
  <dcterms:created xsi:type="dcterms:W3CDTF">2023-11-13T10:17:57Z</dcterms:created>
  <dcterms:modified xsi:type="dcterms:W3CDTF">2024-11-15T04:22:09Z</dcterms:modified>
</cp:coreProperties>
</file>