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Лист1!$5:$5</definedName>
    <definedName name="_xlnm.Print_Titles" localSheetId="1">Лист2!$5:$5</definedName>
  </definedNames>
  <calcPr calcId="145621"/>
</workbook>
</file>

<file path=xl/calcChain.xml><?xml version="1.0" encoding="utf-8"?>
<calcChain xmlns="http://schemas.openxmlformats.org/spreadsheetml/2006/main">
  <c r="E13" i="2" l="1"/>
  <c r="E29" i="2"/>
  <c r="E39" i="2"/>
  <c r="E67" i="2"/>
  <c r="F67" i="2"/>
  <c r="E65" i="2"/>
  <c r="E59" i="2" l="1"/>
  <c r="E52" i="2" s="1"/>
  <c r="E49" i="2"/>
  <c r="E35" i="2"/>
  <c r="E34" i="2"/>
  <c r="E36" i="2"/>
  <c r="E8" i="2"/>
  <c r="E38" i="2"/>
  <c r="E37" i="2"/>
  <c r="E16" i="2"/>
  <c r="E15" i="2"/>
  <c r="E14" i="2"/>
  <c r="E33" i="2" l="1"/>
  <c r="E32" i="2"/>
  <c r="E31" i="2"/>
  <c r="E30" i="2"/>
  <c r="E23" i="2"/>
  <c r="F52" i="2" l="1"/>
  <c r="E47" i="2"/>
  <c r="F40" i="2"/>
  <c r="E40" i="2"/>
  <c r="E6" i="2"/>
  <c r="F6" i="2"/>
  <c r="F73" i="2" s="1"/>
  <c r="E73" i="2" l="1"/>
  <c r="E76" i="2" s="1"/>
  <c r="F31" i="1"/>
  <c r="E31" i="1" l="1"/>
</calcChain>
</file>

<file path=xl/sharedStrings.xml><?xml version="1.0" encoding="utf-8"?>
<sst xmlns="http://schemas.openxmlformats.org/spreadsheetml/2006/main" count="175" uniqueCount="116">
  <si>
    <t>№</t>
  </si>
  <si>
    <t>Наименование расходов</t>
  </si>
  <si>
    <t>ГРБС</t>
  </si>
  <si>
    <t>Предложения к уточнению</t>
  </si>
  <si>
    <t>Примечание</t>
  </si>
  <si>
    <t>Содержание муниципальных учереждений</t>
  </si>
  <si>
    <t>Предложения к уточнению (тыс. рублей)</t>
  </si>
  <si>
    <t xml:space="preserve">На прочие расходы для обеспечения деятельности </t>
  </si>
  <si>
    <t>до 01.08, при наличии экономии до 01.09</t>
  </si>
  <si>
    <t>Мероприятия по программам, прочие расходы</t>
  </si>
  <si>
    <t>ИТОГО</t>
  </si>
  <si>
    <t xml:space="preserve">На прочие расходы </t>
  </si>
  <si>
    <t xml:space="preserve">На заработную плату и начисления на нее </t>
  </si>
  <si>
    <t>Приложение 2 к реестру</t>
  </si>
  <si>
    <t xml:space="preserve">На  расходы учреждений за счет средств, полученных от оказания платных услуг,  доходов, поступающих от платежей по искам о возмещении вреда, причиненного окружающей среде и инициативных платежей </t>
  </si>
  <si>
    <t>Капитальное строительство,  имущество</t>
  </si>
  <si>
    <t>Приобретение муниципального имущества</t>
  </si>
  <si>
    <t xml:space="preserve">Распределение  дополнительных  доходов  </t>
  </si>
  <si>
    <t>Приложение 3 к реестру</t>
  </si>
  <si>
    <t xml:space="preserve">Распределение дополнительных доходов  (без учета изменений объема безвозмездных поступлений) </t>
  </si>
  <si>
    <t>Управление образования Администрации МГО</t>
  </si>
  <si>
    <t>На оплату налогов (имущество, земельный , НДС)</t>
  </si>
  <si>
    <t>Администрация МГО</t>
  </si>
  <si>
    <t>в пределах расчетов к бюджету на 2023 год</t>
  </si>
  <si>
    <t>Управление по физической  культуре и спорту Администрации МГО</t>
  </si>
  <si>
    <t>Управление культуры Администрации МГО</t>
  </si>
  <si>
    <t>На устранение аварийных ситуаций и оплату прочих коммунальных услуг</t>
  </si>
  <si>
    <t>На выполнение ремонтных работ, противопожарных мероприятий (в т.ч. по предписаниям), работ по обеспечению безопасности муниципальных учреждений, проектно-сметная документация</t>
  </si>
  <si>
    <t>На прочие расходы для обеспечения деятельности муниципальных учреждений</t>
  </si>
  <si>
    <t>Управление социальной защиты населения Администрации МГО</t>
  </si>
  <si>
    <t>ЖКХ , транспорт, капитальное строительство</t>
  </si>
  <si>
    <t>Субсидии предприятиям автотранспорта по городским, пригородным автобусным маршрутам</t>
  </si>
  <si>
    <t>На техническое обслуживание и ремонт установок наружного освещения</t>
  </si>
  <si>
    <t>Обслуживание и содержание муниципального имуществ, земельные отношения</t>
  </si>
  <si>
    <t>На оплату взносов  на капитальный ремонт общего имущества в многоквартирном доме</t>
  </si>
  <si>
    <t xml:space="preserve">Для оплаты взносов </t>
  </si>
  <si>
    <t>На содержание муниципального имущества</t>
  </si>
  <si>
    <t>На проведение мероприятий по МП "Поддержка социально-ориентированных некоммерческих организаций  в Миасском городском округе" и МП «Социальная защита населения Миасского городского округа»</t>
  </si>
  <si>
    <t>На проведение мероприятий по МП "Охрана окружающей среды на территории МГО "</t>
  </si>
  <si>
    <t>На проведение мероприятий по МП "Развитие физической культуры и спорта в МГО"</t>
  </si>
  <si>
    <t>На проведение мероприятий по МП "Обеспечение безопасности жизнедеятельности населения Миасского городского округа"</t>
  </si>
  <si>
    <t>Налог на имущество, земельный налог по МБУ ДО "СШОР "Вертикаль" МГО (переоценка стоимости Росреестром)</t>
  </si>
  <si>
    <t>На оплату аренды зданий и сооружений</t>
  </si>
  <si>
    <t>На  расходы учреждений за счет средств, полученных от оказания платных услуг,  доходов, поступающих от платежей по искам о возмещении вреда, причиненного окружающей среде  и т.д.</t>
  </si>
  <si>
    <t>Финансовое управление Администрации МГО</t>
  </si>
  <si>
    <t>В зарезервированные средства на ликвидацию объектов накопленного вреда окружающей среде (в соответствии с Постановлением Правительства РФ от 02.08.2022 г. № 1370)</t>
  </si>
  <si>
    <t xml:space="preserve">На оплату коммунальных услуг в МКУ "ГДК" и МКУ "ЦБС", а так же на текущие расходы  МКУ "ФХК" </t>
  </si>
  <si>
    <t>На  увеличение  родительской платы по причине реорганизации МБДОУ № 93 путем присоединения МКОУ СОШ № 3 (2300,7 тыс. рублей), а так же на оплату исполнительного сбора, приобретение инвентаря для пищеблока и строительных материалов для учреждений образования</t>
  </si>
  <si>
    <t>На заключение договора по обслуживанию IP-телефонии МКУ ДО "СШ по АВС "МГО</t>
  </si>
  <si>
    <t xml:space="preserve">Для устранения аварийных ситуации в учреждениях культуры (МКУ "ГДК" СДК п.Ленинск) </t>
  </si>
  <si>
    <t xml:space="preserve">На промывку и опрессовку  систем в учреждениях образования в целях подготовки к отопительному сезону 2024-2025гг. и  устранение аварийных ситуаций, в связи с недостатком средств в первоначальном бюджете </t>
  </si>
  <si>
    <t xml:space="preserve">На обслуживание коммунальных систем, в связи с недостатком средств в первоначальном бюджете </t>
  </si>
  <si>
    <t xml:space="preserve">На обслуживание коммунальных систем и  устранение аварийных ситуаций, в связи с недостатком средств в первоначальном бюджете </t>
  </si>
  <si>
    <t>На ремонт кровли</t>
  </si>
  <si>
    <t>На ремонт помещений Управления ФКиС АМГО - 492,5 тыс.рублей после затопления, ремонт входной группы школы самбо по ул. Ст.Разина,4 - 193,2 тыс.рублей; технологическое присоединение к инженерным сетям (оз.Тургояк) парусный спорт (работы+материалы) - 462,2 тыс.рублей, обеспечение пожарной безопасности отделения самбо, ул. Ст.Разина,4 - 317,2 тыс.рублей</t>
  </si>
  <si>
    <t>На проведение мероприятий по подготовке к новому учебному году</t>
  </si>
  <si>
    <t>Обеспечение подвоза учащихся и организация питания дошкольников</t>
  </si>
  <si>
    <t>Содержание имущества  (авто, оргтехники, тревож.кнопок, пульта сигнализации  и т.д.) и охрана учреждений</t>
  </si>
  <si>
    <t>На приобретение расходных материалов (канц.товаров, хозтоваров), горюче-смазочных материалов, оборудоваия</t>
  </si>
  <si>
    <t xml:space="preserve">На приобретение канцелярских товаров, горюче-смазочных материалов, оборудования, оргтехники и т.д., в связи с недостатком средств в первоначальном бюджете </t>
  </si>
  <si>
    <t xml:space="preserve">На обеспечение содержания и охрану  имущества, в связи с недостатком средств в первоначальном бюджете </t>
  </si>
  <si>
    <t>В связи с недостатком средств в первоначальном бюджете на оплату услуг СМИ, услуг связи, обновление программного обеспечения, необходимостью восстановления средств на обеспечение гарантий мунципальным служащим (отвлеченных для проведение конкурсных процедур на содержание дорог)</t>
  </si>
  <si>
    <t>В связи с недостатком средств в первоначальном бюджете на оплату услуг  связи, обеспечение защищенного канала СКЗИ, сопровождение 1С и т.д.</t>
  </si>
  <si>
    <t>В связи с недостатком средств в первоначальном бюджете на оплату услуг  связи и необходимостью обеспечения оплаты услуг специалистов (по договору подряда), привлеченных для создания общественного пространства Набережной в центральной части г. Миасс ("Золотой старт")</t>
  </si>
  <si>
    <t>Для обеспечения перевозок по пригородным и городским маршрутам на август-сентябрь</t>
  </si>
  <si>
    <t>Проведение текущего ремонта объектов газоснабжения в рамках текущего обслуживания</t>
  </si>
  <si>
    <t>На проведение ремонтных работ на газовых сетях, устранение аварийных ситуаций и на продолжения работ по покраске газопроводов</t>
  </si>
  <si>
    <t xml:space="preserve">На обеспечение обслуживания уличного освещения, в связи с недостатком средств в первоначальном бюджете </t>
  </si>
  <si>
    <t>Озеленение</t>
  </si>
  <si>
    <t xml:space="preserve">Снос аварийных деревьев </t>
  </si>
  <si>
    <t>Услуги по подборке, погрузке, транспортированию и размещению иных отходов, не относящихся к ТКО</t>
  </si>
  <si>
    <t xml:space="preserve">На обеспечение оплаты услуг, в связи с недостатком средств в первоначальном бюджете </t>
  </si>
  <si>
    <t>Обеспечение текущих расходов МКУ "ЦКОБ"</t>
  </si>
  <si>
    <t>Для обеспечения выполнения муниципальных услуг (ГСМ на спец. машины и обрудование, приобретение спец.одежды, материлов для ремонтов МАФ, рассады и т.д.)</t>
  </si>
  <si>
    <t>Оформление бесхозяйных объектов, оценка</t>
  </si>
  <si>
    <t>Для  формирования земельных участков, в связи с недостаточностью средств в первоначальном бюджете</t>
  </si>
  <si>
    <t>На проведение мероприятий по МП "Формирование благоприятного инвестиционного климата"</t>
  </si>
  <si>
    <t>На проведение мероприятий по МП "Поддержка и развитие малого и среднего предпринимательства .."</t>
  </si>
  <si>
    <t>На проведение мероприятий по МП "Профилактика преступлений правонарушений на территории МГО"</t>
  </si>
  <si>
    <t>На проведение мероприятий по МП "Градостроительство, архитектура и городская среда Миасского городского округа"</t>
  </si>
  <si>
    <t>На проведение мероприятий по МП  "Профилактика терроризма в МГО "</t>
  </si>
  <si>
    <t>На формирование конкурсной заявки по развитию территории Парка Автозаводцев</t>
  </si>
  <si>
    <t>Приобретение оборудования в рамках реализации программы</t>
  </si>
  <si>
    <t>На ликвидацию несанкционированных свалок на территории Округа</t>
  </si>
  <si>
    <t>На проведение мероприятий по МП "Развитие культуры в Миасском городском округе" (мероприятия КИТ)</t>
  </si>
  <si>
    <t>На проведение общегородских мероприятий, в связи с недостаточностью средств в первоначальном бюджете</t>
  </si>
  <si>
    <t>На проведение мероприятий по МП "Развитие системы образования"</t>
  </si>
  <si>
    <t>На поддержку СОНКО (увеличение количества)</t>
  </si>
  <si>
    <t>На проведение мероприятий по МП "Социальная защита населения Миасского городского округа"</t>
  </si>
  <si>
    <t>Дополнительно, в соответствии с обращениями</t>
  </si>
  <si>
    <t>На проведение мероприятий по МП "Предоставление дополнительных мер социальной поддержки в сфере здравоохранения Миасского городского округа"</t>
  </si>
  <si>
    <t>На проведение мероприятий по МП "Формирование современной городской среды на территории Миасского городского округа на 2018-2026 годы"</t>
  </si>
  <si>
    <t>На проведение строительного контроля, авторского надзора по благоустройству объекта  "Золотой старт. Создание общественного пространства Набережной в Центральной части г.Миасс"</t>
  </si>
  <si>
    <t>Прочие</t>
  </si>
  <si>
    <t>Собрание депутатов  МГО</t>
  </si>
  <si>
    <t>Исполнительные листы, штрафы, взносы</t>
  </si>
  <si>
    <t>На оплату исполнительных листов</t>
  </si>
  <si>
    <t>Резервный фонд, зарезервированные средства</t>
  </si>
  <si>
    <t>Восстановление резервного фонда, зарезервированных средств</t>
  </si>
  <si>
    <t>В связи с недостатком средств в первоначальном бюджете на оплату услуг  связи и необходимостью обновления программного обеспечения ГИС "Сетевой город", командировочные расходы</t>
  </si>
  <si>
    <t>На проведение противопожарных мероприятий и обеспечение безопасности учреждений культуры, ремонт сцены и дверных проемов СДК с.Смородинка и т.д.</t>
  </si>
  <si>
    <t>Восстановление средств отвлеченных для проведение конкурсных процедур на содержание дорог 2288,5,0 тыс. рублей и 95,5 тыс. рублей МКУ "УГОЧС" в связи с передачей убежищ</t>
  </si>
  <si>
    <t>Восстановление отвлеченных средств на реализацию  проекта "Золотой старт" - 7100,0 тыс.рублей и расходов, перемещенных на аутсорсинговое обслуживание по стирке белья - 2400,0 тыс. рублей</t>
  </si>
  <si>
    <t xml:space="preserve">В связи с недостатком средств в первоначальном бюджете </t>
  </si>
  <si>
    <t xml:space="preserve">МКУ "УГОЧС" арендная плата за пользование имуществом  под размещение антенно - мачтового оборудования, хранение дизельной электростанции на 2 полугодие 2024 года </t>
  </si>
  <si>
    <t>В связи с недостатком средств в первоначальном бюджете на подвоз учащихся (1850,0 тыс. рублей) и необходимостью восстановления средств на организацию питания в дошкольных учреждениях - 2000,0 тыс. рублей (перемещение на проведение конкурсных процедур по ремонту кровель)</t>
  </si>
  <si>
    <t xml:space="preserve">На содержание бесхозяйных газовых сетей, ремонт фонтана Машгородка, охрану, демонтаж не законно установленных конструкций и т.д.  </t>
  </si>
  <si>
    <t>Софинансирование на приобретение коммунальной техники (из областного бюджета 41060,0 тыс. рублей)</t>
  </si>
  <si>
    <t>На разработку дизайн кодов: типовых проектов остановочных комплексов; нестационарных торговых объектов; благоустройства общественных территорий и т.д.</t>
  </si>
  <si>
    <t xml:space="preserve"> В связи с недостаточностью средств в первоначальном бюджете</t>
  </si>
  <si>
    <t>На приобретение и установку пожарных резервуаров  в п.В Иремель и с.Устиново, создание противопожарных разрывов между населенными пунктами и лесом, обустройства минерализированной полосы, мероприятия по предупреждению и ликвидации последсвий ЧС (аварийно-спасательные работы) и т.д.</t>
  </si>
  <si>
    <t xml:space="preserve">Восстановление ассигнований на командировочные расходы, перемещенных на ремонт кровель образовательных учреждений </t>
  </si>
  <si>
    <t>На открытие лаборатории инженерных профессий МАУ ДО ДДТ "Юность" по ул. Ст. Разина,4  -  2242,3 тыс.рублей;  восстановление перемещенных ассигнований:  на ограждения шк 18 с подпорной стеной - 3000,0 тыс.рублей; оздоровительную кампанию -  1250 тыс. рублей и проведения меропритий  - 1000 тыс.рублей</t>
  </si>
  <si>
    <t xml:space="preserve">На взнос в  Ассоциацию муниципальных образований горнозаводского края Челябинской области «Горный Урал» </t>
  </si>
  <si>
    <t>На оплату исполнительного листа</t>
  </si>
  <si>
    <t>На единовременное социальное пособие - 1600,0 тыс. рублей (в том числе в связи с принятием  Решения Собранием депутатов Миасского городского округа от 31.05.2024г. № 8 "О внесении изменений в Положение "О порядке выплаты единовременного социального пособия гражданам, находящимся в трудной жизненной ситуации на территории Миасского городского округа"" в части увеличения размера выплат и увеличения количества  получателей), восстановление ассигнований в сумме 1100,0 тыс. рублей, перемещенных с пенсий на материальную помощь (в т.ч. СВО)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</si>
</sst>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i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Calibri"/>
      <family val="2"/>
      <charset val="204"/>
      <scheme val="minor"/>
    </font>
    <font>
      <i/>
      <sz val="12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2.5"/>
      <color rgb="FFFF0000"/>
      <name val="Times New Roman"/>
      <family val="1"/>
      <charset val="204"/>
    </font>
    <font>
      <i/>
      <sz val="12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2" fillId="2" borderId="1" xfId="0" applyNumberFormat="1" applyFont="1" applyFill="1" applyBorder="1" applyAlignment="1">
      <alignment horizontal="justify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justify" vertical="center"/>
    </xf>
    <xf numFmtId="164" fontId="1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justify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49" fontId="13" fillId="0" borderId="2" xfId="0" applyNumberFormat="1" applyFont="1" applyFill="1" applyBorder="1" applyAlignment="1" applyProtection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justify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horizontal="justify" vertical="center"/>
    </xf>
    <xf numFmtId="164" fontId="7" fillId="0" borderId="0" xfId="0" applyNumberFormat="1" applyFont="1" applyAlignment="1">
      <alignment horizontal="center" vertical="center"/>
    </xf>
    <xf numFmtId="164" fontId="13" fillId="0" borderId="1" xfId="0" applyNumberFormat="1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  <xf numFmtId="165" fontId="13" fillId="0" borderId="1" xfId="0" applyNumberFormat="1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justify" vertical="center" wrapText="1"/>
    </xf>
    <xf numFmtId="49" fontId="13" fillId="0" borderId="4" xfId="0" applyNumberFormat="1" applyFont="1" applyFill="1" applyBorder="1" applyAlignment="1" applyProtection="1">
      <alignment horizontal="justify" vertical="center" wrapText="1"/>
    </xf>
    <xf numFmtId="49" fontId="13" fillId="0" borderId="2" xfId="0" applyNumberFormat="1" applyFont="1" applyFill="1" applyBorder="1" applyAlignment="1" applyProtection="1">
      <alignment horizontal="justify" vertical="center" wrapText="1"/>
    </xf>
    <xf numFmtId="49" fontId="13" fillId="0" borderId="1" xfId="0" applyNumberFormat="1" applyFont="1" applyFill="1" applyBorder="1" applyAlignment="1" applyProtection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ColWidth="9.140625" defaultRowHeight="16.5" x14ac:dyDescent="0.25"/>
  <cols>
    <col min="1" max="1" width="1.5703125" style="3" customWidth="1"/>
    <col min="2" max="2" width="4.28515625" style="1" customWidth="1"/>
    <col min="3" max="3" width="51.140625" style="2" customWidth="1"/>
    <col min="4" max="4" width="29.28515625" style="2" customWidth="1"/>
    <col min="5" max="5" width="15.28515625" style="1" customWidth="1"/>
    <col min="6" max="6" width="14.140625" style="1" hidden="1" customWidth="1"/>
    <col min="7" max="7" width="71.5703125" style="2" customWidth="1"/>
    <col min="8" max="8" width="15" style="3" hidden="1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81" t="s">
        <v>13</v>
      </c>
      <c r="G1" s="81"/>
    </row>
    <row r="2" spans="2:7" x14ac:dyDescent="0.25">
      <c r="F2" s="82"/>
      <c r="G2" s="82"/>
    </row>
    <row r="3" spans="2:7" ht="17.25" x14ac:dyDescent="0.25">
      <c r="C3" s="83" t="s">
        <v>17</v>
      </c>
      <c r="D3" s="83"/>
      <c r="E3" s="84"/>
      <c r="F3" s="85"/>
      <c r="G3" s="85"/>
    </row>
    <row r="4" spans="2:7" x14ac:dyDescent="0.25">
      <c r="G4" s="4"/>
    </row>
    <row r="5" spans="2:7" ht="49.5" x14ac:dyDescent="0.25">
      <c r="B5" s="5" t="s">
        <v>0</v>
      </c>
      <c r="C5" s="6" t="s">
        <v>1</v>
      </c>
      <c r="D5" s="5" t="s">
        <v>2</v>
      </c>
      <c r="E5" s="7" t="s">
        <v>6</v>
      </c>
      <c r="F5" s="7" t="s">
        <v>3</v>
      </c>
      <c r="G5" s="7" t="s">
        <v>4</v>
      </c>
    </row>
    <row r="6" spans="2:7" x14ac:dyDescent="0.25">
      <c r="B6" s="8">
        <v>1</v>
      </c>
      <c r="C6" s="9" t="s">
        <v>5</v>
      </c>
      <c r="D6" s="10"/>
      <c r="E6" s="11"/>
      <c r="F6" s="11"/>
      <c r="G6" s="12"/>
    </row>
    <row r="7" spans="2:7" x14ac:dyDescent="0.25">
      <c r="B7" s="71"/>
      <c r="C7" s="69" t="s">
        <v>12</v>
      </c>
      <c r="D7" s="13"/>
      <c r="E7" s="14"/>
      <c r="F7" s="14"/>
      <c r="G7" s="79"/>
    </row>
    <row r="8" spans="2:7" x14ac:dyDescent="0.25">
      <c r="B8" s="72"/>
      <c r="C8" s="78"/>
      <c r="D8" s="13"/>
      <c r="E8" s="14"/>
      <c r="F8" s="14"/>
      <c r="G8" s="75"/>
    </row>
    <row r="9" spans="2:7" x14ac:dyDescent="0.25">
      <c r="B9" s="72"/>
      <c r="C9" s="78"/>
      <c r="D9" s="10"/>
      <c r="E9" s="14"/>
      <c r="F9" s="14"/>
      <c r="G9" s="75"/>
    </row>
    <row r="10" spans="2:7" x14ac:dyDescent="0.25">
      <c r="B10" s="72"/>
      <c r="C10" s="78"/>
      <c r="D10" s="13"/>
      <c r="E10" s="14"/>
      <c r="F10" s="14"/>
      <c r="G10" s="75"/>
    </row>
    <row r="11" spans="2:7" x14ac:dyDescent="0.25">
      <c r="B11" s="72"/>
      <c r="C11" s="78"/>
      <c r="D11" s="15"/>
      <c r="E11" s="14"/>
      <c r="F11" s="14"/>
      <c r="G11" s="75"/>
    </row>
    <row r="12" spans="2:7" x14ac:dyDescent="0.25">
      <c r="B12" s="72"/>
      <c r="C12" s="78"/>
      <c r="D12" s="15"/>
      <c r="E12" s="14"/>
      <c r="F12" s="14"/>
      <c r="G12" s="75"/>
    </row>
    <row r="13" spans="2:7" x14ac:dyDescent="0.25">
      <c r="B13" s="77"/>
      <c r="C13" s="70"/>
      <c r="D13" s="13"/>
      <c r="E13" s="14"/>
      <c r="F13" s="14"/>
      <c r="G13" s="70"/>
    </row>
    <row r="14" spans="2:7" x14ac:dyDescent="0.25">
      <c r="B14" s="71"/>
      <c r="C14" s="69" t="s">
        <v>7</v>
      </c>
      <c r="D14" s="15"/>
      <c r="E14" s="14"/>
      <c r="F14" s="14"/>
      <c r="G14" s="16"/>
    </row>
    <row r="15" spans="2:7" x14ac:dyDescent="0.25">
      <c r="B15" s="72"/>
      <c r="C15" s="78"/>
      <c r="D15" s="15"/>
      <c r="E15" s="14"/>
      <c r="F15" s="14"/>
      <c r="G15" s="16"/>
    </row>
    <row r="16" spans="2:7" x14ac:dyDescent="0.25">
      <c r="B16" s="77"/>
      <c r="C16" s="70"/>
      <c r="D16" s="13"/>
      <c r="E16" s="14"/>
      <c r="F16" s="14"/>
      <c r="G16" s="16"/>
    </row>
    <row r="17" spans="2:10" ht="17.25" x14ac:dyDescent="0.25">
      <c r="B17" s="17"/>
      <c r="C17" s="69" t="s">
        <v>11</v>
      </c>
      <c r="D17" s="13"/>
      <c r="E17" s="14"/>
      <c r="F17" s="14"/>
      <c r="G17" s="13"/>
    </row>
    <row r="18" spans="2:10" ht="17.25" x14ac:dyDescent="0.25">
      <c r="B18" s="17"/>
      <c r="C18" s="78"/>
      <c r="D18" s="15"/>
      <c r="E18" s="14"/>
      <c r="F18" s="14"/>
      <c r="G18" s="13"/>
    </row>
    <row r="19" spans="2:10" x14ac:dyDescent="0.25">
      <c r="B19" s="71"/>
      <c r="C19" s="69" t="s">
        <v>14</v>
      </c>
      <c r="D19" s="15"/>
      <c r="E19" s="14"/>
      <c r="F19" s="14"/>
      <c r="G19" s="16"/>
    </row>
    <row r="20" spans="2:10" x14ac:dyDescent="0.25">
      <c r="B20" s="72"/>
      <c r="C20" s="78"/>
      <c r="D20" s="15"/>
      <c r="E20" s="14"/>
      <c r="F20" s="14"/>
      <c r="G20" s="15"/>
    </row>
    <row r="21" spans="2:10" x14ac:dyDescent="0.25">
      <c r="B21" s="73"/>
      <c r="C21" s="78"/>
      <c r="D21" s="13"/>
      <c r="E21" s="14"/>
      <c r="F21" s="14"/>
      <c r="G21" s="13"/>
    </row>
    <row r="22" spans="2:10" x14ac:dyDescent="0.25">
      <c r="B22" s="73"/>
      <c r="C22" s="78"/>
      <c r="D22" s="15"/>
      <c r="E22" s="14"/>
      <c r="F22" s="14"/>
      <c r="G22" s="16"/>
    </row>
    <row r="23" spans="2:10" ht="66" x14ac:dyDescent="0.25">
      <c r="B23" s="74"/>
      <c r="C23" s="80"/>
      <c r="D23" s="10"/>
      <c r="E23" s="14"/>
      <c r="F23" s="18"/>
      <c r="G23" s="13"/>
      <c r="H23" s="19" t="s">
        <v>8</v>
      </c>
    </row>
    <row r="24" spans="2:10" x14ac:dyDescent="0.25">
      <c r="B24" s="8">
        <v>2</v>
      </c>
      <c r="C24" s="9" t="s">
        <v>15</v>
      </c>
      <c r="D24" s="10"/>
      <c r="E24" s="11"/>
      <c r="F24" s="11"/>
      <c r="G24" s="20"/>
    </row>
    <row r="25" spans="2:10" x14ac:dyDescent="0.25">
      <c r="B25" s="5"/>
      <c r="C25" s="10"/>
      <c r="D25" s="69"/>
      <c r="E25" s="21"/>
      <c r="F25" s="18"/>
      <c r="G25" s="13"/>
    </row>
    <row r="26" spans="2:10" x14ac:dyDescent="0.25">
      <c r="B26" s="33"/>
      <c r="C26" s="32"/>
      <c r="D26" s="75"/>
      <c r="E26" s="34"/>
      <c r="F26" s="35"/>
      <c r="G26" s="31"/>
    </row>
    <row r="27" spans="2:10" x14ac:dyDescent="0.25">
      <c r="B27" s="5"/>
      <c r="C27" s="10" t="s">
        <v>16</v>
      </c>
      <c r="D27" s="76"/>
      <c r="E27" s="22"/>
      <c r="F27" s="18"/>
      <c r="G27" s="13"/>
    </row>
    <row r="28" spans="2:10" ht="33" x14ac:dyDescent="0.25">
      <c r="B28" s="8">
        <v>3</v>
      </c>
      <c r="C28" s="9" t="s">
        <v>9</v>
      </c>
      <c r="D28" s="9"/>
      <c r="E28" s="11"/>
      <c r="F28" s="11"/>
      <c r="G28" s="20"/>
    </row>
    <row r="29" spans="2:10" x14ac:dyDescent="0.25">
      <c r="B29" s="5"/>
      <c r="C29" s="10"/>
      <c r="D29" s="69"/>
      <c r="E29" s="18"/>
      <c r="F29" s="18"/>
      <c r="G29" s="16"/>
    </row>
    <row r="30" spans="2:10" x14ac:dyDescent="0.25">
      <c r="B30" s="5"/>
      <c r="C30" s="15"/>
      <c r="D30" s="70"/>
      <c r="E30" s="14"/>
      <c r="F30" s="18"/>
      <c r="G30" s="23"/>
    </row>
    <row r="31" spans="2:10" x14ac:dyDescent="0.25">
      <c r="B31" s="5"/>
      <c r="C31" s="24" t="s">
        <v>10</v>
      </c>
      <c r="D31" s="8"/>
      <c r="E31" s="11">
        <f>SUM(E6+E24+E28)</f>
        <v>0</v>
      </c>
      <c r="F31" s="11" t="e">
        <f>SUM(#REF!+#REF!+F6+#REF!)+#REF!</f>
        <v>#REF!</v>
      </c>
      <c r="G31" s="12"/>
      <c r="J31" s="25"/>
    </row>
    <row r="32" spans="2:10" x14ac:dyDescent="0.25">
      <c r="B32" s="26"/>
      <c r="C32" s="27"/>
      <c r="D32" s="27"/>
      <c r="E32" s="28"/>
      <c r="F32" s="28"/>
      <c r="G32" s="29"/>
    </row>
    <row r="34" spans="2:7" x14ac:dyDescent="0.25">
      <c r="B34" s="3"/>
      <c r="C34" s="3"/>
      <c r="D34" s="3"/>
      <c r="E34" s="30"/>
      <c r="F34" s="3"/>
      <c r="G34" s="3"/>
    </row>
    <row r="36" spans="2:7" x14ac:dyDescent="0.25">
      <c r="E36" s="30"/>
    </row>
  </sheetData>
  <mergeCells count="13">
    <mergeCell ref="G7:G13"/>
    <mergeCell ref="C19:C23"/>
    <mergeCell ref="F1:G1"/>
    <mergeCell ref="F2:G2"/>
    <mergeCell ref="C3:G3"/>
    <mergeCell ref="C17:C18"/>
    <mergeCell ref="D29:D30"/>
    <mergeCell ref="B19:B23"/>
    <mergeCell ref="D25:D27"/>
    <mergeCell ref="B7:B13"/>
    <mergeCell ref="C7:C13"/>
    <mergeCell ref="B14:B16"/>
    <mergeCell ref="C14:C16"/>
  </mergeCells>
  <pageMargins left="0.31496062992125984" right="0.11811023622047245" top="0.35433070866141736" bottom="0" header="0.31496062992125984" footer="0.31496062992125984"/>
  <pageSetup paperSize="9" scale="7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6"/>
  <sheetViews>
    <sheetView tabSelected="1" workbookViewId="0">
      <selection activeCell="P72" sqref="P72"/>
    </sheetView>
  </sheetViews>
  <sheetFormatPr defaultColWidth="9.140625" defaultRowHeight="16.5" x14ac:dyDescent="0.25"/>
  <cols>
    <col min="1" max="1" width="1.5703125" style="38" customWidth="1"/>
    <col min="2" max="2" width="4.28515625" style="36" customWidth="1"/>
    <col min="3" max="3" width="39.7109375" style="37" customWidth="1"/>
    <col min="4" max="4" width="29.140625" style="37" customWidth="1"/>
    <col min="5" max="5" width="15.28515625" style="36" customWidth="1"/>
    <col min="6" max="6" width="14.140625" style="36" hidden="1" customWidth="1"/>
    <col min="7" max="7" width="78.140625" style="37" customWidth="1"/>
    <col min="8" max="8" width="15" style="38" hidden="1" customWidth="1"/>
    <col min="9" max="9" width="9.140625" style="38"/>
    <col min="10" max="10" width="17.42578125" style="38" customWidth="1"/>
    <col min="11" max="16384" width="9.140625" style="38"/>
  </cols>
  <sheetData>
    <row r="1" spans="2:8" x14ac:dyDescent="0.25">
      <c r="F1" s="86" t="s">
        <v>18</v>
      </c>
      <c r="G1" s="86"/>
    </row>
    <row r="2" spans="2:8" x14ac:dyDescent="0.25">
      <c r="F2" s="87"/>
      <c r="G2" s="87"/>
    </row>
    <row r="3" spans="2:8" ht="17.25" x14ac:dyDescent="0.25">
      <c r="C3" s="88" t="s">
        <v>19</v>
      </c>
      <c r="D3" s="88"/>
      <c r="E3" s="89"/>
      <c r="F3" s="90"/>
      <c r="G3" s="90"/>
    </row>
    <row r="4" spans="2:8" x14ac:dyDescent="0.25">
      <c r="G4" s="39"/>
    </row>
    <row r="5" spans="2:8" ht="49.5" x14ac:dyDescent="0.25">
      <c r="B5" s="40" t="s">
        <v>0</v>
      </c>
      <c r="C5" s="41" t="s">
        <v>1</v>
      </c>
      <c r="D5" s="40" t="s">
        <v>2</v>
      </c>
      <c r="E5" s="42" t="s">
        <v>6</v>
      </c>
      <c r="F5" s="42" t="s">
        <v>3</v>
      </c>
      <c r="G5" s="42" t="s">
        <v>4</v>
      </c>
    </row>
    <row r="6" spans="2:8" ht="33" x14ac:dyDescent="0.25">
      <c r="B6" s="43">
        <v>1</v>
      </c>
      <c r="C6" s="44" t="s">
        <v>5</v>
      </c>
      <c r="D6" s="52"/>
      <c r="E6" s="45">
        <f>SUM(E7:E39)</f>
        <v>80690.400000000009</v>
      </c>
      <c r="F6" s="45" t="e">
        <f>SUM(#REF!)</f>
        <v>#REF!</v>
      </c>
      <c r="G6" s="46"/>
    </row>
    <row r="7" spans="2:8" ht="33" x14ac:dyDescent="0.25">
      <c r="B7" s="40"/>
      <c r="C7" s="50" t="s">
        <v>12</v>
      </c>
      <c r="D7" s="50" t="s">
        <v>20</v>
      </c>
      <c r="E7" s="47"/>
      <c r="F7" s="47"/>
      <c r="G7" s="48"/>
    </row>
    <row r="8" spans="2:8" ht="49.5" x14ac:dyDescent="0.25">
      <c r="B8" s="91"/>
      <c r="C8" s="94" t="s">
        <v>21</v>
      </c>
      <c r="D8" s="48" t="s">
        <v>22</v>
      </c>
      <c r="E8" s="47">
        <f>2288.5+92.5</f>
        <v>2381</v>
      </c>
      <c r="F8" s="47"/>
      <c r="G8" s="48" t="s">
        <v>101</v>
      </c>
    </row>
    <row r="9" spans="2:8" ht="49.5" x14ac:dyDescent="0.25">
      <c r="B9" s="92"/>
      <c r="C9" s="95"/>
      <c r="D9" s="50" t="s">
        <v>20</v>
      </c>
      <c r="E9" s="47">
        <v>9500</v>
      </c>
      <c r="F9" s="47"/>
      <c r="G9" s="48" t="s">
        <v>102</v>
      </c>
    </row>
    <row r="10" spans="2:8" ht="51" customHeight="1" x14ac:dyDescent="0.25">
      <c r="B10" s="93"/>
      <c r="C10" s="96"/>
      <c r="D10" s="48" t="s">
        <v>24</v>
      </c>
      <c r="E10" s="47">
        <v>458.1</v>
      </c>
      <c r="F10" s="47"/>
      <c r="G10" s="48" t="s">
        <v>41</v>
      </c>
    </row>
    <row r="11" spans="2:8" ht="48.75" customHeight="1" x14ac:dyDescent="0.25">
      <c r="B11" s="40"/>
      <c r="C11" s="94" t="s">
        <v>42</v>
      </c>
      <c r="D11" s="48" t="s">
        <v>22</v>
      </c>
      <c r="E11" s="47">
        <v>105</v>
      </c>
      <c r="F11" s="49"/>
      <c r="G11" s="65" t="s">
        <v>104</v>
      </c>
      <c r="H11" s="97" t="s">
        <v>23</v>
      </c>
    </row>
    <row r="12" spans="2:8" ht="59.25" customHeight="1" x14ac:dyDescent="0.25">
      <c r="B12" s="40"/>
      <c r="C12" s="107"/>
      <c r="D12" s="48" t="s">
        <v>24</v>
      </c>
      <c r="E12" s="47">
        <v>10500</v>
      </c>
      <c r="F12" s="49"/>
      <c r="G12" s="65" t="s">
        <v>103</v>
      </c>
      <c r="H12" s="98"/>
    </row>
    <row r="13" spans="2:8" ht="30.75" customHeight="1" x14ac:dyDescent="0.25">
      <c r="B13" s="40"/>
      <c r="C13" s="94" t="s">
        <v>58</v>
      </c>
      <c r="D13" s="48" t="s">
        <v>22</v>
      </c>
      <c r="E13" s="47">
        <f>709.4+1500+198.7+499.9</f>
        <v>2908</v>
      </c>
      <c r="F13" s="49"/>
      <c r="G13" s="94" t="s">
        <v>59</v>
      </c>
      <c r="H13" s="97" t="s">
        <v>23</v>
      </c>
    </row>
    <row r="14" spans="2:8" ht="48.75" customHeight="1" x14ac:dyDescent="0.25">
      <c r="B14" s="40"/>
      <c r="C14" s="95"/>
      <c r="D14" s="50" t="s">
        <v>20</v>
      </c>
      <c r="E14" s="47">
        <f>150+200+4700</f>
        <v>5050</v>
      </c>
      <c r="F14" s="49"/>
      <c r="G14" s="99"/>
      <c r="H14" s="97"/>
    </row>
    <row r="15" spans="2:8" ht="48.75" customHeight="1" x14ac:dyDescent="0.25">
      <c r="B15" s="40"/>
      <c r="C15" s="95"/>
      <c r="D15" s="50" t="s">
        <v>25</v>
      </c>
      <c r="E15" s="47">
        <f>400+500</f>
        <v>900</v>
      </c>
      <c r="F15" s="49"/>
      <c r="G15" s="99"/>
      <c r="H15" s="97"/>
    </row>
    <row r="16" spans="2:8" ht="48.75" customHeight="1" x14ac:dyDescent="0.25">
      <c r="B16" s="40"/>
      <c r="C16" s="95"/>
      <c r="D16" s="48" t="s">
        <v>24</v>
      </c>
      <c r="E16" s="47">
        <f>400+400+815.5</f>
        <v>1615.5</v>
      </c>
      <c r="F16" s="49"/>
      <c r="G16" s="99"/>
      <c r="H16" s="97"/>
    </row>
    <row r="17" spans="2:8" ht="48.75" customHeight="1" x14ac:dyDescent="0.25">
      <c r="B17" s="40"/>
      <c r="C17" s="95"/>
      <c r="D17" s="48" t="s">
        <v>44</v>
      </c>
      <c r="E17" s="47">
        <v>500</v>
      </c>
      <c r="F17" s="49"/>
      <c r="G17" s="99"/>
      <c r="H17" s="97"/>
    </row>
    <row r="18" spans="2:8" ht="49.5" x14ac:dyDescent="0.25">
      <c r="B18" s="40"/>
      <c r="C18" s="107"/>
      <c r="D18" s="52" t="s">
        <v>29</v>
      </c>
      <c r="E18" s="47">
        <v>100</v>
      </c>
      <c r="F18" s="49"/>
      <c r="G18" s="96"/>
      <c r="H18" s="98"/>
    </row>
    <row r="19" spans="2:8" ht="75.75" customHeight="1" x14ac:dyDescent="0.25">
      <c r="B19" s="91"/>
      <c r="C19" s="94" t="s">
        <v>43</v>
      </c>
      <c r="D19" s="50" t="s">
        <v>20</v>
      </c>
      <c r="E19" s="47">
        <v>2599</v>
      </c>
      <c r="F19" s="49"/>
      <c r="G19" s="50" t="s">
        <v>47</v>
      </c>
    </row>
    <row r="20" spans="2:8" ht="49.5" x14ac:dyDescent="0.25">
      <c r="B20" s="92"/>
      <c r="C20" s="95"/>
      <c r="D20" s="48" t="s">
        <v>44</v>
      </c>
      <c r="E20" s="47">
        <v>472.8</v>
      </c>
      <c r="F20" s="47"/>
      <c r="G20" s="48" t="s">
        <v>45</v>
      </c>
    </row>
    <row r="21" spans="2:8" ht="61.5" customHeight="1" x14ac:dyDescent="0.25">
      <c r="B21" s="92"/>
      <c r="C21" s="95"/>
      <c r="D21" s="48" t="s">
        <v>24</v>
      </c>
      <c r="E21" s="47">
        <v>0.7</v>
      </c>
      <c r="F21" s="49"/>
      <c r="G21" s="50" t="s">
        <v>48</v>
      </c>
    </row>
    <row r="22" spans="2:8" ht="33" x14ac:dyDescent="0.25">
      <c r="B22" s="93"/>
      <c r="C22" s="100"/>
      <c r="D22" s="50" t="s">
        <v>25</v>
      </c>
      <c r="E22" s="47">
        <v>162.5</v>
      </c>
      <c r="F22" s="49"/>
      <c r="G22" s="50" t="s">
        <v>46</v>
      </c>
    </row>
    <row r="23" spans="2:8" ht="33" x14ac:dyDescent="0.25">
      <c r="B23" s="91"/>
      <c r="C23" s="102" t="s">
        <v>26</v>
      </c>
      <c r="D23" s="48" t="s">
        <v>22</v>
      </c>
      <c r="E23" s="47">
        <f>515.7+60</f>
        <v>575.70000000000005</v>
      </c>
      <c r="F23" s="49"/>
      <c r="G23" s="50" t="s">
        <v>51</v>
      </c>
    </row>
    <row r="24" spans="2:8" ht="66" x14ac:dyDescent="0.25">
      <c r="B24" s="92"/>
      <c r="C24" s="103"/>
      <c r="D24" s="50" t="s">
        <v>20</v>
      </c>
      <c r="E24" s="47">
        <v>8000</v>
      </c>
      <c r="F24" s="49"/>
      <c r="G24" s="50" t="s">
        <v>50</v>
      </c>
    </row>
    <row r="25" spans="2:8" ht="33" x14ac:dyDescent="0.25">
      <c r="B25" s="101"/>
      <c r="C25" s="103"/>
      <c r="D25" s="50" t="s">
        <v>25</v>
      </c>
      <c r="E25" s="47">
        <v>392</v>
      </c>
      <c r="F25" s="49"/>
      <c r="G25" s="50" t="s">
        <v>49</v>
      </c>
    </row>
    <row r="26" spans="2:8" ht="66" x14ac:dyDescent="0.25">
      <c r="B26" s="93"/>
      <c r="C26" s="104"/>
      <c r="D26" s="48" t="s">
        <v>24</v>
      </c>
      <c r="E26" s="47">
        <v>228</v>
      </c>
      <c r="F26" s="49"/>
      <c r="G26" s="50" t="s">
        <v>52</v>
      </c>
    </row>
    <row r="27" spans="2:8" ht="78.75" customHeight="1" x14ac:dyDescent="0.25">
      <c r="B27" s="91"/>
      <c r="C27" s="105" t="s">
        <v>27</v>
      </c>
      <c r="D27" s="48" t="s">
        <v>22</v>
      </c>
      <c r="E27" s="47">
        <v>700</v>
      </c>
      <c r="F27" s="49"/>
      <c r="G27" s="50" t="s">
        <v>53</v>
      </c>
    </row>
    <row r="28" spans="2:8" ht="78.75" customHeight="1" x14ac:dyDescent="0.25">
      <c r="B28" s="92"/>
      <c r="C28" s="105"/>
      <c r="D28" s="50" t="s">
        <v>20</v>
      </c>
      <c r="E28" s="47">
        <v>3500</v>
      </c>
      <c r="F28" s="49"/>
      <c r="G28" s="50" t="s">
        <v>55</v>
      </c>
    </row>
    <row r="29" spans="2:8" ht="49.5" x14ac:dyDescent="0.25">
      <c r="B29" s="101"/>
      <c r="C29" s="105"/>
      <c r="D29" s="50" t="s">
        <v>25</v>
      </c>
      <c r="E29" s="47">
        <f>251.3+2154+1656.9</f>
        <v>4062.2000000000003</v>
      </c>
      <c r="F29" s="49"/>
      <c r="G29" s="50" t="s">
        <v>100</v>
      </c>
    </row>
    <row r="30" spans="2:8" ht="99" x14ac:dyDescent="0.25">
      <c r="B30" s="93"/>
      <c r="C30" s="106"/>
      <c r="D30" s="48" t="s">
        <v>24</v>
      </c>
      <c r="E30" s="47">
        <f>779.4+685.7</f>
        <v>1465.1</v>
      </c>
      <c r="F30" s="49"/>
      <c r="G30" s="50" t="s">
        <v>54</v>
      </c>
    </row>
    <row r="31" spans="2:8" ht="82.5" x14ac:dyDescent="0.25">
      <c r="B31" s="40"/>
      <c r="C31" s="52" t="s">
        <v>56</v>
      </c>
      <c r="D31" s="50" t="s">
        <v>20</v>
      </c>
      <c r="E31" s="47">
        <f>1850+2000</f>
        <v>3850</v>
      </c>
      <c r="F31" s="49"/>
      <c r="G31" s="50" t="s">
        <v>105</v>
      </c>
    </row>
    <row r="32" spans="2:8" x14ac:dyDescent="0.25">
      <c r="B32" s="91"/>
      <c r="C32" s="108" t="s">
        <v>57</v>
      </c>
      <c r="D32" s="48" t="s">
        <v>22</v>
      </c>
      <c r="E32" s="53">
        <f>700+104+2253.7</f>
        <v>3057.7</v>
      </c>
      <c r="F32" s="49"/>
      <c r="G32" s="94" t="s">
        <v>60</v>
      </c>
    </row>
    <row r="33" spans="2:7" ht="33" x14ac:dyDescent="0.25">
      <c r="B33" s="92"/>
      <c r="C33" s="108"/>
      <c r="D33" s="50" t="s">
        <v>20</v>
      </c>
      <c r="E33" s="47">
        <f>2037+3810</f>
        <v>5847</v>
      </c>
      <c r="F33" s="49"/>
      <c r="G33" s="99"/>
    </row>
    <row r="34" spans="2:7" ht="33" x14ac:dyDescent="0.25">
      <c r="B34" s="92"/>
      <c r="C34" s="108"/>
      <c r="D34" s="50" t="s">
        <v>25</v>
      </c>
      <c r="E34" s="53">
        <f>63.9+1336.8</f>
        <v>1400.7</v>
      </c>
      <c r="F34" s="49"/>
      <c r="G34" s="99"/>
    </row>
    <row r="35" spans="2:7" ht="66" x14ac:dyDescent="0.25">
      <c r="B35" s="93"/>
      <c r="C35" s="106"/>
      <c r="D35" s="48" t="s">
        <v>24</v>
      </c>
      <c r="E35" s="53">
        <f>800.7+689.4</f>
        <v>1490.1</v>
      </c>
      <c r="F35" s="49"/>
      <c r="G35" s="96"/>
    </row>
    <row r="36" spans="2:7" ht="92.25" customHeight="1" x14ac:dyDescent="0.25">
      <c r="B36" s="91"/>
      <c r="C36" s="108" t="s">
        <v>28</v>
      </c>
      <c r="D36" s="48" t="s">
        <v>22</v>
      </c>
      <c r="E36" s="53">
        <f>711.5+503+3096.7+261.8+60.7+113.8</f>
        <v>4747.5</v>
      </c>
      <c r="F36" s="49"/>
      <c r="G36" s="50" t="s">
        <v>61</v>
      </c>
    </row>
    <row r="37" spans="2:7" ht="68.25" customHeight="1" x14ac:dyDescent="0.25">
      <c r="B37" s="92"/>
      <c r="C37" s="108"/>
      <c r="D37" s="50" t="s">
        <v>20</v>
      </c>
      <c r="E37" s="53">
        <f>1194.6+1000</f>
        <v>2194.6</v>
      </c>
      <c r="F37" s="49"/>
      <c r="G37" s="50" t="s">
        <v>62</v>
      </c>
    </row>
    <row r="38" spans="2:7" ht="71.25" customHeight="1" x14ac:dyDescent="0.25">
      <c r="B38" s="92"/>
      <c r="C38" s="108"/>
      <c r="D38" s="48" t="s">
        <v>24</v>
      </c>
      <c r="E38" s="53">
        <f>1000+307.1</f>
        <v>1307.0999999999999</v>
      </c>
      <c r="F38" s="49"/>
      <c r="G38" s="50" t="s">
        <v>63</v>
      </c>
    </row>
    <row r="39" spans="2:7" ht="59.25" customHeight="1" x14ac:dyDescent="0.25">
      <c r="B39" s="93"/>
      <c r="C39" s="106"/>
      <c r="D39" s="50" t="s">
        <v>25</v>
      </c>
      <c r="E39" s="53">
        <f>23.5+336.7+259.9</f>
        <v>620.09999999999991</v>
      </c>
      <c r="F39" s="49"/>
      <c r="G39" s="50" t="s">
        <v>99</v>
      </c>
    </row>
    <row r="40" spans="2:7" ht="33" x14ac:dyDescent="0.25">
      <c r="B40" s="43">
        <v>2</v>
      </c>
      <c r="C40" s="44" t="s">
        <v>30</v>
      </c>
      <c r="D40" s="52"/>
      <c r="E40" s="45">
        <f>SUM(E41:E46)</f>
        <v>54200</v>
      </c>
      <c r="F40" s="45">
        <f>SUM(F41:F41)</f>
        <v>0</v>
      </c>
      <c r="G40" s="46"/>
    </row>
    <row r="41" spans="2:7" ht="56.25" customHeight="1" x14ac:dyDescent="0.25">
      <c r="B41" s="40"/>
      <c r="C41" s="52" t="s">
        <v>31</v>
      </c>
      <c r="D41" s="52" t="s">
        <v>22</v>
      </c>
      <c r="E41" s="54">
        <v>38000</v>
      </c>
      <c r="F41" s="49"/>
      <c r="G41" s="52" t="s">
        <v>64</v>
      </c>
    </row>
    <row r="42" spans="2:7" ht="49.5" x14ac:dyDescent="0.25">
      <c r="B42" s="40"/>
      <c r="C42" s="52" t="s">
        <v>65</v>
      </c>
      <c r="D42" s="52" t="s">
        <v>22</v>
      </c>
      <c r="E42" s="53">
        <v>1200</v>
      </c>
      <c r="F42" s="49"/>
      <c r="G42" s="50" t="s">
        <v>66</v>
      </c>
    </row>
    <row r="43" spans="2:7" x14ac:dyDescent="0.25">
      <c r="B43" s="40"/>
      <c r="C43" s="52" t="s">
        <v>68</v>
      </c>
      <c r="D43" s="52" t="s">
        <v>22</v>
      </c>
      <c r="E43" s="53">
        <v>1000</v>
      </c>
      <c r="F43" s="49"/>
      <c r="G43" s="50" t="s">
        <v>69</v>
      </c>
    </row>
    <row r="44" spans="2:7" ht="63.75" customHeight="1" x14ac:dyDescent="0.25">
      <c r="B44" s="40"/>
      <c r="C44" s="52" t="s">
        <v>70</v>
      </c>
      <c r="D44" s="52" t="s">
        <v>22</v>
      </c>
      <c r="E44" s="53">
        <v>5000</v>
      </c>
      <c r="F44" s="49"/>
      <c r="G44" s="50" t="s">
        <v>71</v>
      </c>
    </row>
    <row r="45" spans="2:7" ht="49.5" x14ac:dyDescent="0.25">
      <c r="B45" s="40"/>
      <c r="C45" s="52" t="s">
        <v>32</v>
      </c>
      <c r="D45" s="52" t="s">
        <v>22</v>
      </c>
      <c r="E45" s="53">
        <v>4000</v>
      </c>
      <c r="F45" s="49"/>
      <c r="G45" s="50" t="s">
        <v>67</v>
      </c>
    </row>
    <row r="46" spans="2:7" ht="63.75" customHeight="1" x14ac:dyDescent="0.25">
      <c r="B46" s="40"/>
      <c r="C46" s="52" t="s">
        <v>72</v>
      </c>
      <c r="D46" s="52" t="s">
        <v>22</v>
      </c>
      <c r="E46" s="53">
        <v>5000</v>
      </c>
      <c r="F46" s="49"/>
      <c r="G46" s="50" t="s">
        <v>73</v>
      </c>
    </row>
    <row r="47" spans="2:7" ht="47.25" customHeight="1" x14ac:dyDescent="0.25">
      <c r="B47" s="43">
        <v>3</v>
      </c>
      <c r="C47" s="44" t="s">
        <v>33</v>
      </c>
      <c r="D47" s="52"/>
      <c r="E47" s="55">
        <f>SUM(E48:E51)</f>
        <v>9860.5</v>
      </c>
      <c r="F47" s="49"/>
      <c r="G47" s="50"/>
    </row>
    <row r="48" spans="2:7" ht="51" hidden="1" customHeight="1" x14ac:dyDescent="0.25">
      <c r="B48" s="43"/>
      <c r="C48" s="52" t="s">
        <v>34</v>
      </c>
      <c r="D48" s="52" t="s">
        <v>22</v>
      </c>
      <c r="E48" s="53"/>
      <c r="F48" s="49"/>
      <c r="G48" s="50" t="s">
        <v>35</v>
      </c>
    </row>
    <row r="49" spans="2:7" ht="49.5" x14ac:dyDescent="0.25">
      <c r="B49" s="40"/>
      <c r="C49" s="52" t="s">
        <v>36</v>
      </c>
      <c r="D49" s="52" t="s">
        <v>22</v>
      </c>
      <c r="E49" s="53">
        <f>461.3+1981.7+817.5</f>
        <v>3260.5</v>
      </c>
      <c r="F49" s="49"/>
      <c r="G49" s="50" t="s">
        <v>106</v>
      </c>
    </row>
    <row r="50" spans="2:7" ht="33" x14ac:dyDescent="0.25">
      <c r="B50" s="40"/>
      <c r="C50" s="52" t="s">
        <v>74</v>
      </c>
      <c r="D50" s="52" t="s">
        <v>22</v>
      </c>
      <c r="E50" s="53">
        <v>2000</v>
      </c>
      <c r="F50" s="49"/>
      <c r="G50" s="50" t="s">
        <v>75</v>
      </c>
    </row>
    <row r="51" spans="2:7" ht="33" x14ac:dyDescent="0.25">
      <c r="B51" s="40"/>
      <c r="C51" s="52" t="s">
        <v>16</v>
      </c>
      <c r="D51" s="52" t="s">
        <v>22</v>
      </c>
      <c r="E51" s="53">
        <v>4600</v>
      </c>
      <c r="F51" s="49"/>
      <c r="G51" s="50" t="s">
        <v>107</v>
      </c>
    </row>
    <row r="52" spans="2:7" ht="33" x14ac:dyDescent="0.25">
      <c r="B52" s="43">
        <v>4</v>
      </c>
      <c r="C52" s="44" t="s">
        <v>9</v>
      </c>
      <c r="D52" s="44"/>
      <c r="E52" s="45">
        <f>SUM(E53:E66)</f>
        <v>34608.899999999994</v>
      </c>
      <c r="F52" s="45">
        <f>SUM(F60:F61)</f>
        <v>0</v>
      </c>
      <c r="G52" s="46"/>
    </row>
    <row r="53" spans="2:7" ht="115.5" x14ac:dyDescent="0.25">
      <c r="B53" s="40"/>
      <c r="C53" s="50" t="s">
        <v>37</v>
      </c>
      <c r="D53" s="52" t="s">
        <v>29</v>
      </c>
      <c r="E53" s="49">
        <v>500</v>
      </c>
      <c r="F53" s="49"/>
      <c r="G53" s="56" t="s">
        <v>87</v>
      </c>
    </row>
    <row r="54" spans="2:7" ht="45.75" customHeight="1" x14ac:dyDescent="0.25">
      <c r="B54" s="40"/>
      <c r="C54" s="66" t="s">
        <v>76</v>
      </c>
      <c r="D54" s="109" t="s">
        <v>22</v>
      </c>
      <c r="E54" s="49">
        <v>4150</v>
      </c>
      <c r="F54" s="49"/>
      <c r="G54" s="56" t="s">
        <v>81</v>
      </c>
    </row>
    <row r="55" spans="2:7" ht="49.5" hidden="1" x14ac:dyDescent="0.25">
      <c r="B55" s="40"/>
      <c r="C55" s="66" t="s">
        <v>77</v>
      </c>
      <c r="D55" s="99"/>
      <c r="E55" s="49"/>
      <c r="F55" s="49"/>
      <c r="G55" s="56"/>
    </row>
    <row r="56" spans="2:7" ht="66" x14ac:dyDescent="0.25">
      <c r="B56" s="40"/>
      <c r="C56" s="66" t="s">
        <v>78</v>
      </c>
      <c r="D56" s="99"/>
      <c r="E56" s="49">
        <v>215.6</v>
      </c>
      <c r="F56" s="49"/>
      <c r="G56" s="56" t="s">
        <v>109</v>
      </c>
    </row>
    <row r="57" spans="2:7" ht="66" x14ac:dyDescent="0.25">
      <c r="B57" s="40"/>
      <c r="C57" s="66" t="s">
        <v>79</v>
      </c>
      <c r="D57" s="99"/>
      <c r="E57" s="49">
        <v>1000</v>
      </c>
      <c r="F57" s="49"/>
      <c r="G57" s="56" t="s">
        <v>108</v>
      </c>
    </row>
    <row r="58" spans="2:7" ht="33" x14ac:dyDescent="0.25">
      <c r="B58" s="40"/>
      <c r="C58" s="66" t="s">
        <v>80</v>
      </c>
      <c r="D58" s="99"/>
      <c r="E58" s="49">
        <v>1010</v>
      </c>
      <c r="F58" s="49"/>
      <c r="G58" s="56" t="s">
        <v>82</v>
      </c>
    </row>
    <row r="59" spans="2:7" ht="82.5" x14ac:dyDescent="0.25">
      <c r="B59" s="40"/>
      <c r="C59" s="50" t="s">
        <v>40</v>
      </c>
      <c r="D59" s="99"/>
      <c r="E59" s="49">
        <f>190.9+550+1000+1500+30+36.6+20+4432+1200</f>
        <v>8959.5</v>
      </c>
      <c r="F59" s="49"/>
      <c r="G59" s="56" t="s">
        <v>110</v>
      </c>
    </row>
    <row r="60" spans="2:7" ht="46.5" customHeight="1" x14ac:dyDescent="0.25">
      <c r="B60" s="40"/>
      <c r="C60" s="50" t="s">
        <v>38</v>
      </c>
      <c r="D60" s="96"/>
      <c r="E60" s="47">
        <v>520</v>
      </c>
      <c r="F60" s="47"/>
      <c r="G60" s="57" t="s">
        <v>83</v>
      </c>
    </row>
    <row r="61" spans="2:7" ht="64.5" customHeight="1" x14ac:dyDescent="0.25">
      <c r="B61" s="40"/>
      <c r="C61" s="50" t="s">
        <v>39</v>
      </c>
      <c r="D61" s="109" t="s">
        <v>24</v>
      </c>
      <c r="E61" s="47">
        <v>1711.4</v>
      </c>
      <c r="F61" s="49"/>
      <c r="G61" s="48" t="s">
        <v>111</v>
      </c>
    </row>
    <row r="62" spans="2:7" ht="83.25" customHeight="1" x14ac:dyDescent="0.25">
      <c r="B62" s="40"/>
      <c r="C62" s="50" t="s">
        <v>91</v>
      </c>
      <c r="D62" s="96"/>
      <c r="E62" s="47">
        <v>350.1</v>
      </c>
      <c r="F62" s="49"/>
      <c r="G62" s="48" t="s">
        <v>92</v>
      </c>
    </row>
    <row r="63" spans="2:7" ht="64.5" customHeight="1" x14ac:dyDescent="0.25">
      <c r="B63" s="40"/>
      <c r="C63" s="50" t="s">
        <v>84</v>
      </c>
      <c r="D63" s="50" t="s">
        <v>25</v>
      </c>
      <c r="E63" s="47">
        <v>1000</v>
      </c>
      <c r="F63" s="49"/>
      <c r="G63" s="48" t="s">
        <v>85</v>
      </c>
    </row>
    <row r="64" spans="2:7" ht="96" customHeight="1" x14ac:dyDescent="0.25">
      <c r="B64" s="40"/>
      <c r="C64" s="50" t="s">
        <v>86</v>
      </c>
      <c r="D64" s="50" t="s">
        <v>20</v>
      </c>
      <c r="E64" s="47">
        <v>7492.3</v>
      </c>
      <c r="F64" s="49"/>
      <c r="G64" s="48" t="s">
        <v>112</v>
      </c>
    </row>
    <row r="65" spans="2:10" ht="144" customHeight="1" x14ac:dyDescent="0.25">
      <c r="B65" s="40"/>
      <c r="C65" s="66" t="s">
        <v>88</v>
      </c>
      <c r="D65" s="110" t="s">
        <v>29</v>
      </c>
      <c r="E65" s="47">
        <f>1600+1100</f>
        <v>2700</v>
      </c>
      <c r="F65" s="49"/>
      <c r="G65" s="48" t="s">
        <v>115</v>
      </c>
    </row>
    <row r="66" spans="2:10" ht="87.75" customHeight="1" x14ac:dyDescent="0.25">
      <c r="B66" s="40"/>
      <c r="C66" s="66" t="s">
        <v>90</v>
      </c>
      <c r="D66" s="96"/>
      <c r="E66" s="47">
        <v>5000</v>
      </c>
      <c r="F66" s="49"/>
      <c r="G66" s="48" t="s">
        <v>89</v>
      </c>
    </row>
    <row r="67" spans="2:10" ht="64.5" customHeight="1" x14ac:dyDescent="0.25">
      <c r="B67" s="43">
        <v>5</v>
      </c>
      <c r="C67" s="44" t="s">
        <v>93</v>
      </c>
      <c r="D67" s="44"/>
      <c r="E67" s="45">
        <f>SUM(E68:E72)</f>
        <v>10985.6</v>
      </c>
      <c r="F67" s="45">
        <f>SUM(F76:F77)</f>
        <v>0</v>
      </c>
      <c r="G67" s="46"/>
    </row>
    <row r="68" spans="2:10" ht="64.5" customHeight="1" x14ac:dyDescent="0.25">
      <c r="B68" s="40"/>
      <c r="C68" s="102" t="s">
        <v>95</v>
      </c>
      <c r="D68" s="111" t="s">
        <v>22</v>
      </c>
      <c r="E68" s="47">
        <v>322.2</v>
      </c>
      <c r="F68" s="49"/>
      <c r="G68" s="67" t="s">
        <v>113</v>
      </c>
    </row>
    <row r="69" spans="2:10" ht="64.5" customHeight="1" x14ac:dyDescent="0.25">
      <c r="B69" s="40"/>
      <c r="C69" s="103"/>
      <c r="D69" s="112"/>
      <c r="E69" s="47">
        <v>310</v>
      </c>
      <c r="F69" s="49"/>
      <c r="G69" s="67" t="s">
        <v>96</v>
      </c>
    </row>
    <row r="70" spans="2:10" ht="64.5" customHeight="1" x14ac:dyDescent="0.25">
      <c r="B70" s="40"/>
      <c r="C70" s="103"/>
      <c r="D70" s="50" t="s">
        <v>20</v>
      </c>
      <c r="E70" s="47">
        <v>300</v>
      </c>
      <c r="F70" s="49"/>
      <c r="G70" s="67" t="s">
        <v>114</v>
      </c>
    </row>
    <row r="71" spans="2:10" ht="64.5" customHeight="1" x14ac:dyDescent="0.25">
      <c r="B71" s="40"/>
      <c r="C71" s="104"/>
      <c r="D71" s="68" t="s">
        <v>94</v>
      </c>
      <c r="E71" s="47">
        <v>115</v>
      </c>
      <c r="F71" s="49"/>
      <c r="G71" s="67" t="s">
        <v>114</v>
      </c>
    </row>
    <row r="72" spans="2:10" ht="64.5" customHeight="1" x14ac:dyDescent="0.25">
      <c r="B72" s="40"/>
      <c r="C72" s="51" t="s">
        <v>97</v>
      </c>
      <c r="D72" s="48" t="s">
        <v>44</v>
      </c>
      <c r="E72" s="47">
        <v>9938.4</v>
      </c>
      <c r="F72" s="49"/>
      <c r="G72" s="48" t="s">
        <v>98</v>
      </c>
    </row>
    <row r="73" spans="2:10" ht="27.75" customHeight="1" x14ac:dyDescent="0.25">
      <c r="B73" s="40"/>
      <c r="C73" s="58" t="s">
        <v>10</v>
      </c>
      <c r="D73" s="43"/>
      <c r="E73" s="45">
        <f>SUM(E6+E40+E47+E52+E67)</f>
        <v>190345.40000000002</v>
      </c>
      <c r="F73" s="45" t="e">
        <f>SUM(#REF!+#REF!+F6+#REF!)+#REF!</f>
        <v>#REF!</v>
      </c>
      <c r="G73" s="46"/>
      <c r="J73" s="59"/>
    </row>
    <row r="74" spans="2:10" x14ac:dyDescent="0.25">
      <c r="B74" s="60"/>
      <c r="C74" s="61"/>
      <c r="D74" s="61"/>
      <c r="E74" s="62"/>
      <c r="F74" s="62"/>
      <c r="G74" s="63"/>
    </row>
    <row r="75" spans="2:10" hidden="1" x14ac:dyDescent="0.25">
      <c r="E75" s="36">
        <v>187345.4</v>
      </c>
    </row>
    <row r="76" spans="2:10" hidden="1" x14ac:dyDescent="0.25">
      <c r="E76" s="64">
        <f>SUM(E73-E75)</f>
        <v>3000.0000000000291</v>
      </c>
    </row>
  </sheetData>
  <mergeCells count="26">
    <mergeCell ref="C68:C71"/>
    <mergeCell ref="D68:D69"/>
    <mergeCell ref="B36:B39"/>
    <mergeCell ref="C36:C39"/>
    <mergeCell ref="C11:C12"/>
    <mergeCell ref="D54:D60"/>
    <mergeCell ref="D65:D66"/>
    <mergeCell ref="D61:D62"/>
    <mergeCell ref="H11:H12"/>
    <mergeCell ref="G13:G18"/>
    <mergeCell ref="G32:G35"/>
    <mergeCell ref="H13:H18"/>
    <mergeCell ref="B19:B22"/>
    <mergeCell ref="C19:C22"/>
    <mergeCell ref="B23:B26"/>
    <mergeCell ref="C23:C26"/>
    <mergeCell ref="B27:B30"/>
    <mergeCell ref="C27:C30"/>
    <mergeCell ref="C13:C18"/>
    <mergeCell ref="B32:B35"/>
    <mergeCell ref="C32:C35"/>
    <mergeCell ref="F1:G1"/>
    <mergeCell ref="F2:G2"/>
    <mergeCell ref="C3:G3"/>
    <mergeCell ref="B8:B10"/>
    <mergeCell ref="C8:C10"/>
  </mergeCells>
  <pageMargins left="0.9055118110236221" right="0.31496062992125984" top="0.55118110236220474" bottom="0.35433070866141736" header="0.31496062992125984" footer="0.31496062992125984"/>
  <pageSetup paperSize="9" scale="74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Ира Халявина</cp:lastModifiedBy>
  <cp:lastPrinted>2024-06-14T04:17:14Z</cp:lastPrinted>
  <dcterms:created xsi:type="dcterms:W3CDTF">2021-08-09T05:03:38Z</dcterms:created>
  <dcterms:modified xsi:type="dcterms:W3CDTF">2024-06-14T04:17:16Z</dcterms:modified>
</cp:coreProperties>
</file>