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60" yWindow="6225" windowWidth="20730" windowHeight="597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Ведомственная!$F$1:$F$1433</definedName>
    <definedName name="_xlnm._FilterDatabase" localSheetId="0" hidden="1">Программы!$A$8:$J$8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Ведомственная!$A$1:$I$1428</definedName>
    <definedName name="_xlnm.Print_Area" localSheetId="0">Программы!$A$1:$H$1019</definedName>
    <definedName name="_xlnm.Print_Area" localSheetId="2">'Раздел, подраздел'!$A$1:$F$57</definedName>
  </definedNames>
  <calcPr calcId="125725"/>
</workbook>
</file>

<file path=xl/calcChain.xml><?xml version="1.0" encoding="utf-8"?>
<calcChain xmlns="http://schemas.openxmlformats.org/spreadsheetml/2006/main">
  <c r="G1430" i="1"/>
  <c r="G538"/>
  <c r="H748" l="1"/>
  <c r="I748"/>
  <c r="H749"/>
  <c r="I749"/>
  <c r="H747"/>
  <c r="I747"/>
  <c r="H742"/>
  <c r="I742"/>
  <c r="H212" i="2"/>
  <c r="F212"/>
  <c r="G216"/>
  <c r="H216"/>
  <c r="F216"/>
  <c r="G748" i="1"/>
  <c r="G749"/>
  <c r="H1325" l="1"/>
  <c r="I1325"/>
  <c r="G1325"/>
  <c r="G176" i="2" l="1"/>
  <c r="G175" s="1"/>
  <c r="H176"/>
  <c r="H175" s="1"/>
  <c r="F176"/>
  <c r="F175" s="1"/>
  <c r="H174" i="1"/>
  <c r="I174"/>
  <c r="G174"/>
  <c r="G589" l="1"/>
  <c r="G665"/>
  <c r="G735"/>
  <c r="G728"/>
  <c r="G669"/>
  <c r="G644"/>
  <c r="G29" l="1"/>
  <c r="H29"/>
  <c r="F437" i="2" l="1"/>
  <c r="G437"/>
  <c r="H437"/>
  <c r="G1382" i="1" l="1"/>
  <c r="G714" i="2"/>
  <c r="G713" s="1"/>
  <c r="H714"/>
  <c r="H713" s="1"/>
  <c r="F714"/>
  <c r="F713" s="1"/>
  <c r="H1148" i="1"/>
  <c r="H1147" s="1"/>
  <c r="H1146" s="1"/>
  <c r="I1148"/>
  <c r="I1147" s="1"/>
  <c r="I1146" s="1"/>
  <c r="G1147"/>
  <c r="G1146" s="1"/>
  <c r="G1148"/>
  <c r="G641" i="2"/>
  <c r="G640" s="1"/>
  <c r="G639" s="1"/>
  <c r="H641"/>
  <c r="H640" s="1"/>
  <c r="H639" s="1"/>
  <c r="F641"/>
  <c r="F640" s="1"/>
  <c r="F639" s="1"/>
  <c r="G637"/>
  <c r="G636" s="1"/>
  <c r="G635" s="1"/>
  <c r="H637"/>
  <c r="H636" s="1"/>
  <c r="H635" s="1"/>
  <c r="F637"/>
  <c r="F636" s="1"/>
  <c r="F635" s="1"/>
  <c r="H984" i="1"/>
  <c r="H983" s="1"/>
  <c r="I984"/>
  <c r="I983" s="1"/>
  <c r="G984"/>
  <c r="G983" s="1"/>
  <c r="H987"/>
  <c r="H986" s="1"/>
  <c r="I987"/>
  <c r="I986" s="1"/>
  <c r="G987"/>
  <c r="G986" s="1"/>
  <c r="G241" i="2"/>
  <c r="G240" s="1"/>
  <c r="H241"/>
  <c r="H240" s="1"/>
  <c r="F241"/>
  <c r="F240" s="1"/>
  <c r="G238"/>
  <c r="H238"/>
  <c r="F238"/>
  <c r="G215"/>
  <c r="G212" s="1"/>
  <c r="H215"/>
  <c r="F215"/>
  <c r="H745" i="1"/>
  <c r="H743" s="1"/>
  <c r="H741" s="1"/>
  <c r="H740" s="1"/>
  <c r="I745"/>
  <c r="I743" s="1"/>
  <c r="I741" s="1"/>
  <c r="G745"/>
  <c r="G743" s="1"/>
  <c r="G742" s="1"/>
  <c r="G741" s="1"/>
  <c r="H752"/>
  <c r="H751" s="1"/>
  <c r="I752"/>
  <c r="I751" s="1"/>
  <c r="G752"/>
  <c r="G751" s="1"/>
  <c r="G747" s="1"/>
  <c r="G39" i="2"/>
  <c r="H39"/>
  <c r="G40"/>
  <c r="H40"/>
  <c r="F40"/>
  <c r="F39"/>
  <c r="H702" i="1"/>
  <c r="I702"/>
  <c r="G702"/>
  <c r="I740" l="1"/>
  <c r="G740"/>
  <c r="G38" i="2"/>
  <c r="F38"/>
  <c r="H38"/>
  <c r="H323"/>
  <c r="H322" s="1"/>
  <c r="G323"/>
  <c r="G322" s="1"/>
  <c r="F323"/>
  <c r="F322" s="1"/>
  <c r="G435" i="1"/>
  <c r="F526" i="2"/>
  <c r="G526"/>
  <c r="H526"/>
  <c r="F527"/>
  <c r="G527"/>
  <c r="H527"/>
  <c r="H377" i="1"/>
  <c r="I377"/>
  <c r="G377"/>
  <c r="G230" i="2"/>
  <c r="H230"/>
  <c r="F230"/>
  <c r="G233"/>
  <c r="H233"/>
  <c r="F233"/>
  <c r="F520"/>
  <c r="G520"/>
  <c r="H520"/>
  <c r="H371" i="1"/>
  <c r="I371"/>
  <c r="G371"/>
  <c r="F159" i="2"/>
  <c r="G159"/>
  <c r="H159"/>
  <c r="H329" i="1"/>
  <c r="I329"/>
  <c r="G329"/>
  <c r="I214"/>
  <c r="H214"/>
  <c r="G214"/>
  <c r="I212"/>
  <c r="H212"/>
  <c r="G212"/>
  <c r="G1002" i="2"/>
  <c r="H1002"/>
  <c r="F1002"/>
  <c r="G191" i="1"/>
  <c r="G190" s="1"/>
  <c r="I190"/>
  <c r="H190"/>
  <c r="G368" i="2" l="1"/>
  <c r="G367" s="1"/>
  <c r="G366" s="1"/>
  <c r="H368"/>
  <c r="H367" s="1"/>
  <c r="H366" s="1"/>
  <c r="F368"/>
  <c r="F367" s="1"/>
  <c r="F366" s="1"/>
  <c r="I98" i="1"/>
  <c r="I97" s="1"/>
  <c r="I96" s="1"/>
  <c r="H98"/>
  <c r="H97" s="1"/>
  <c r="H96" s="1"/>
  <c r="G98"/>
  <c r="G97" s="1"/>
  <c r="G96" s="1"/>
  <c r="G334" i="2" l="1"/>
  <c r="G333" s="1"/>
  <c r="H334"/>
  <c r="H333" s="1"/>
  <c r="F334"/>
  <c r="F333" s="1"/>
  <c r="H335"/>
  <c r="G188" i="1"/>
  <c r="H1079" l="1"/>
  <c r="I1079"/>
  <c r="G977" l="1"/>
  <c r="G736" i="2" l="1"/>
  <c r="H736"/>
  <c r="F736"/>
  <c r="H1077" i="1"/>
  <c r="I1077"/>
  <c r="G1079"/>
  <c r="G1077" s="1"/>
  <c r="F695" i="2"/>
  <c r="G695"/>
  <c r="H695"/>
  <c r="G696"/>
  <c r="H696"/>
  <c r="F696"/>
  <c r="I1073" i="1"/>
  <c r="I1072" s="1"/>
  <c r="H1073"/>
  <c r="H1072" s="1"/>
  <c r="G1073"/>
  <c r="G1072" s="1"/>
  <c r="G227" i="2" l="1"/>
  <c r="H227"/>
  <c r="F227"/>
  <c r="G224"/>
  <c r="H224"/>
  <c r="F224"/>
  <c r="G222"/>
  <c r="G221" s="1"/>
  <c r="H222"/>
  <c r="H221" s="1"/>
  <c r="F222"/>
  <c r="F221" s="1"/>
  <c r="I210" i="1"/>
  <c r="H210"/>
  <c r="G210"/>
  <c r="I208"/>
  <c r="H208"/>
  <c r="G208"/>
  <c r="I206"/>
  <c r="H206"/>
  <c r="G206"/>
  <c r="I205" l="1"/>
  <c r="I203" s="1"/>
  <c r="G205"/>
  <c r="G203" s="1"/>
  <c r="H205"/>
  <c r="H203" s="1"/>
  <c r="H220" i="2"/>
  <c r="H219" s="1"/>
  <c r="G220"/>
  <c r="G219" s="1"/>
  <c r="F220"/>
  <c r="F219" s="1"/>
  <c r="H225"/>
  <c r="H223" s="1"/>
  <c r="G225"/>
  <c r="G223" s="1"/>
  <c r="F225"/>
  <c r="F223" s="1"/>
  <c r="H228"/>
  <c r="H226" s="1"/>
  <c r="G228"/>
  <c r="G226" s="1"/>
  <c r="F228"/>
  <c r="F226" s="1"/>
  <c r="H231"/>
  <c r="H229" s="1"/>
  <c r="G231"/>
  <c r="G229" s="1"/>
  <c r="F231"/>
  <c r="F229" s="1"/>
  <c r="H234"/>
  <c r="H232" s="1"/>
  <c r="G234"/>
  <c r="G232" s="1"/>
  <c r="F234"/>
  <c r="F232" s="1"/>
  <c r="G236"/>
  <c r="G235" s="1"/>
  <c r="H236"/>
  <c r="H235" s="1"/>
  <c r="F236"/>
  <c r="F235" s="1"/>
  <c r="H344" i="1"/>
  <c r="I344"/>
  <c r="G344"/>
  <c r="G610" i="2"/>
  <c r="H610"/>
  <c r="F610"/>
  <c r="H976" i="1"/>
  <c r="G609" i="2" s="1"/>
  <c r="I976" i="1"/>
  <c r="H609" i="2" s="1"/>
  <c r="G976" i="1"/>
  <c r="F609" i="2" s="1"/>
  <c r="I350" i="1"/>
  <c r="I348"/>
  <c r="I346"/>
  <c r="I342"/>
  <c r="I340"/>
  <c r="H350"/>
  <c r="H348"/>
  <c r="H346"/>
  <c r="H342"/>
  <c r="H340"/>
  <c r="G350"/>
  <c r="G348"/>
  <c r="G346"/>
  <c r="G342"/>
  <c r="G340"/>
  <c r="F843" i="2"/>
  <c r="G843"/>
  <c r="H843"/>
  <c r="H841" i="1"/>
  <c r="G842" i="2" s="1"/>
  <c r="I841" i="1"/>
  <c r="H842" i="2" s="1"/>
  <c r="G841" i="1"/>
  <c r="F842" i="2" s="1"/>
  <c r="I338" i="1" l="1"/>
  <c r="I336" s="1"/>
  <c r="H338"/>
  <c r="H336" s="1"/>
  <c r="G338"/>
  <c r="G336" s="1"/>
  <c r="H713" l="1"/>
  <c r="I713"/>
  <c r="G713"/>
  <c r="F427" i="2" l="1"/>
  <c r="G427"/>
  <c r="H427"/>
  <c r="H1374" i="1"/>
  <c r="I1374"/>
  <c r="G1374"/>
  <c r="G59" i="2" l="1"/>
  <c r="H59"/>
  <c r="G60"/>
  <c r="H60"/>
  <c r="G306" l="1"/>
  <c r="G305" s="1"/>
  <c r="H306"/>
  <c r="H305" s="1"/>
  <c r="G253" i="1"/>
  <c r="F306" i="2" s="1"/>
  <c r="F305" s="1"/>
  <c r="G251" i="1"/>
  <c r="G252" l="1"/>
  <c r="G236" l="1"/>
  <c r="G243" i="2" l="1"/>
  <c r="H243"/>
  <c r="F243"/>
  <c r="H217" i="1"/>
  <c r="H216" s="1"/>
  <c r="I217"/>
  <c r="I216" s="1"/>
  <c r="G217"/>
  <c r="G216" s="1"/>
  <c r="G354"/>
  <c r="G41" l="1"/>
  <c r="G142"/>
  <c r="G244"/>
  <c r="G520" l="1"/>
  <c r="I728" l="1"/>
  <c r="H728"/>
  <c r="G958" i="2" l="1"/>
  <c r="H958"/>
  <c r="F958"/>
  <c r="I498" i="1"/>
  <c r="I497" s="1"/>
  <c r="I496" s="1"/>
  <c r="H498"/>
  <c r="H497" s="1"/>
  <c r="H496" s="1"/>
  <c r="G498"/>
  <c r="G497" s="1"/>
  <c r="G496" s="1"/>
  <c r="G735" i="2" l="1"/>
  <c r="H735"/>
  <c r="F735"/>
  <c r="G733"/>
  <c r="H733"/>
  <c r="F733"/>
  <c r="H1033" i="1"/>
  <c r="I1033"/>
  <c r="G1033"/>
  <c r="H734" i="2"/>
  <c r="G740"/>
  <c r="G739" s="1"/>
  <c r="H740"/>
  <c r="H739" s="1"/>
  <c r="H920" i="1"/>
  <c r="G920"/>
  <c r="I920"/>
  <c r="G925"/>
  <c r="G924" s="1"/>
  <c r="I924"/>
  <c r="H924"/>
  <c r="H555" i="2"/>
  <c r="G555"/>
  <c r="F555"/>
  <c r="H1118" i="1"/>
  <c r="I1118"/>
  <c r="G1118"/>
  <c r="H732" i="2" l="1"/>
  <c r="F740"/>
  <c r="F739" s="1"/>
  <c r="F734"/>
  <c r="F732" s="1"/>
  <c r="G734"/>
  <c r="G732" s="1"/>
  <c r="G346" l="1"/>
  <c r="H346"/>
  <c r="F346"/>
  <c r="G205" l="1"/>
  <c r="G204" s="1"/>
  <c r="H205"/>
  <c r="H204" s="1"/>
  <c r="F205"/>
  <c r="F204" s="1"/>
  <c r="H155" i="1" l="1"/>
  <c r="I155"/>
  <c r="G155"/>
  <c r="I484" l="1"/>
  <c r="H484"/>
  <c r="G321" i="2" l="1"/>
  <c r="G320" s="1"/>
  <c r="G319" s="1"/>
  <c r="H321"/>
  <c r="H320" s="1"/>
  <c r="H319" s="1"/>
  <c r="G434" i="1"/>
  <c r="F321" i="2" s="1"/>
  <c r="F320" s="1"/>
  <c r="F319" s="1"/>
  <c r="H433" i="1"/>
  <c r="H432" s="1"/>
  <c r="I433"/>
  <c r="G433" l="1"/>
  <c r="G432" s="1"/>
  <c r="I432"/>
  <c r="G434" i="2"/>
  <c r="H434"/>
  <c r="G564" l="1"/>
  <c r="G563" s="1"/>
  <c r="H564"/>
  <c r="H563" s="1"/>
  <c r="F564"/>
  <c r="F563" s="1"/>
  <c r="F683"/>
  <c r="G683"/>
  <c r="H683"/>
  <c r="G554"/>
  <c r="H554"/>
  <c r="F554"/>
  <c r="G557"/>
  <c r="H557"/>
  <c r="F557"/>
  <c r="G556"/>
  <c r="H556"/>
  <c r="F556"/>
  <c r="H1142" i="1"/>
  <c r="I1142"/>
  <c r="G1142"/>
  <c r="I1052"/>
  <c r="H1052"/>
  <c r="G1052"/>
  <c r="H948"/>
  <c r="I948"/>
  <c r="G948"/>
  <c r="H1017"/>
  <c r="H1016" s="1"/>
  <c r="I1017"/>
  <c r="I1016" s="1"/>
  <c r="G1017"/>
  <c r="G1016" s="1"/>
  <c r="I1184"/>
  <c r="I1183" s="1"/>
  <c r="I1182" s="1"/>
  <c r="I1181" s="1"/>
  <c r="I1180" s="1"/>
  <c r="H1184"/>
  <c r="H1183" s="1"/>
  <c r="H1182" s="1"/>
  <c r="H1181" s="1"/>
  <c r="H1180" s="1"/>
  <c r="G1184"/>
  <c r="G1183" s="1"/>
  <c r="G1182" s="1"/>
  <c r="G1181" s="1"/>
  <c r="G1180" s="1"/>
  <c r="H553" i="2" l="1"/>
  <c r="G553"/>
  <c r="F553"/>
  <c r="G694"/>
  <c r="F694"/>
  <c r="H694"/>
  <c r="G891" l="1"/>
  <c r="G890" s="1"/>
  <c r="G889" s="1"/>
  <c r="G888" s="1"/>
  <c r="H891"/>
  <c r="H890" s="1"/>
  <c r="H889" s="1"/>
  <c r="H888" s="1"/>
  <c r="F891"/>
  <c r="F890" s="1"/>
  <c r="F889" s="1"/>
  <c r="F888" s="1"/>
  <c r="I656" i="1"/>
  <c r="I655" s="1"/>
  <c r="I654" s="1"/>
  <c r="H656"/>
  <c r="H655" s="1"/>
  <c r="H654" s="1"/>
  <c r="G656"/>
  <c r="G655" s="1"/>
  <c r="G654" s="1"/>
  <c r="G902" i="2" l="1"/>
  <c r="G901" s="1"/>
  <c r="H902"/>
  <c r="H901" s="1"/>
  <c r="F902"/>
  <c r="F901" s="1"/>
  <c r="I846" i="1"/>
  <c r="I845" s="1"/>
  <c r="I844" s="1"/>
  <c r="I843" s="1"/>
  <c r="H846"/>
  <c r="H845" s="1"/>
  <c r="H844" s="1"/>
  <c r="H843" s="1"/>
  <c r="G846"/>
  <c r="G845" s="1"/>
  <c r="G844" s="1"/>
  <c r="G843" s="1"/>
  <c r="G839" i="2"/>
  <c r="G838" s="1"/>
  <c r="H839"/>
  <c r="H838" s="1"/>
  <c r="F839"/>
  <c r="F838" s="1"/>
  <c r="I837" i="1"/>
  <c r="H837"/>
  <c r="G837"/>
  <c r="H896" i="2" l="1"/>
  <c r="G896"/>
  <c r="F896"/>
  <c r="G1359" i="1"/>
  <c r="G386" i="2" l="1"/>
  <c r="G385" s="1"/>
  <c r="G384" s="1"/>
  <c r="H386"/>
  <c r="H385" s="1"/>
  <c r="H384" s="1"/>
  <c r="F386"/>
  <c r="F385" s="1"/>
  <c r="F384" s="1"/>
  <c r="I1296" i="1"/>
  <c r="I1295" s="1"/>
  <c r="H1296"/>
  <c r="H1295" s="1"/>
  <c r="G1296"/>
  <c r="G1295" s="1"/>
  <c r="G378" i="2"/>
  <c r="G377" s="1"/>
  <c r="H378"/>
  <c r="H377" s="1"/>
  <c r="F378"/>
  <c r="F377" s="1"/>
  <c r="G1290" i="1"/>
  <c r="H1238"/>
  <c r="H1237" s="1"/>
  <c r="H1236" s="1"/>
  <c r="I1237"/>
  <c r="I1236" s="1"/>
  <c r="G1237"/>
  <c r="G1236" s="1"/>
  <c r="G103" i="2" l="1"/>
  <c r="H103"/>
  <c r="F103"/>
  <c r="F97"/>
  <c r="G97"/>
  <c r="H97"/>
  <c r="H719" i="1"/>
  <c r="I719"/>
  <c r="G719"/>
  <c r="F87" i="2"/>
  <c r="G87"/>
  <c r="H87"/>
  <c r="H626" i="1"/>
  <c r="I626"/>
  <c r="G626"/>
  <c r="H90" l="1"/>
  <c r="H422" l="1"/>
  <c r="H421" s="1"/>
  <c r="I422"/>
  <c r="I421" s="1"/>
  <c r="G337" i="2" l="1"/>
  <c r="G336" s="1"/>
  <c r="G335" s="1"/>
  <c r="H337"/>
  <c r="G366" i="1" l="1"/>
  <c r="G365" s="1"/>
  <c r="F337" i="2" l="1"/>
  <c r="F336" s="1"/>
  <c r="F335" s="1"/>
  <c r="G1001"/>
  <c r="H1001"/>
  <c r="F1001"/>
  <c r="G998"/>
  <c r="H998"/>
  <c r="F998"/>
  <c r="G996"/>
  <c r="H996"/>
  <c r="F996"/>
  <c r="G994"/>
  <c r="H994"/>
  <c r="F994"/>
  <c r="G993"/>
  <c r="H993"/>
  <c r="F993"/>
  <c r="G649" l="1"/>
  <c r="H649"/>
  <c r="F649"/>
  <c r="H1070" i="1"/>
  <c r="I1070"/>
  <c r="G1070"/>
  <c r="G627" i="2"/>
  <c r="G626" s="1"/>
  <c r="H627"/>
  <c r="H626" s="1"/>
  <c r="F627"/>
  <c r="F626" s="1"/>
  <c r="H1061" i="1"/>
  <c r="I1061"/>
  <c r="G1061"/>
  <c r="G110" i="2" l="1"/>
  <c r="G109" s="1"/>
  <c r="G108" s="1"/>
  <c r="H110"/>
  <c r="H109" s="1"/>
  <c r="H108" s="1"/>
  <c r="F110"/>
  <c r="F109" s="1"/>
  <c r="F108" s="1"/>
  <c r="H723" i="1"/>
  <c r="H722" s="1"/>
  <c r="I723"/>
  <c r="I722" s="1"/>
  <c r="G723"/>
  <c r="G722" s="1"/>
  <c r="G73" i="2"/>
  <c r="H73"/>
  <c r="F73"/>
  <c r="F60"/>
  <c r="F59"/>
  <c r="H710" i="1"/>
  <c r="I710"/>
  <c r="G710"/>
  <c r="F37" i="2"/>
  <c r="G37"/>
  <c r="H37"/>
  <c r="G36"/>
  <c r="H36"/>
  <c r="F36"/>
  <c r="H699" i="1"/>
  <c r="H698" s="1"/>
  <c r="I699"/>
  <c r="I698" s="1"/>
  <c r="G699"/>
  <c r="G698" s="1"/>
  <c r="G15" i="2" l="1"/>
  <c r="H15"/>
  <c r="F15"/>
  <c r="G13"/>
  <c r="H13"/>
  <c r="F13"/>
  <c r="I1283" i="1" l="1"/>
  <c r="I1282" s="1"/>
  <c r="I1281" s="1"/>
  <c r="I1280" s="1"/>
  <c r="H1283"/>
  <c r="H1282" s="1"/>
  <c r="H1281" s="1"/>
  <c r="H1280" s="1"/>
  <c r="G1283"/>
  <c r="G1282" s="1"/>
  <c r="G1281" s="1"/>
  <c r="G1280" s="1"/>
  <c r="I202" l="1"/>
  <c r="H202"/>
  <c r="G202"/>
  <c r="G237" i="2" l="1"/>
  <c r="H237"/>
  <c r="F237"/>
  <c r="H1021" i="1" l="1"/>
  <c r="H1020" s="1"/>
  <c r="I1021"/>
  <c r="I1020" s="1"/>
  <c r="G1021"/>
  <c r="G1020" s="1"/>
  <c r="H1192"/>
  <c r="I1192"/>
  <c r="G1192"/>
  <c r="G980" i="2" l="1"/>
  <c r="H980"/>
  <c r="F980"/>
  <c r="G651" l="1"/>
  <c r="H651"/>
  <c r="H1059" i="1"/>
  <c r="I1059"/>
  <c r="H1063"/>
  <c r="I1063"/>
  <c r="H772"/>
  <c r="H771" s="1"/>
  <c r="H770" s="1"/>
  <c r="H769" s="1"/>
  <c r="I772"/>
  <c r="I771" s="1"/>
  <c r="I770" s="1"/>
  <c r="I769" s="1"/>
  <c r="G632" i="2" l="1"/>
  <c r="H632"/>
  <c r="F632"/>
  <c r="G623"/>
  <c r="G622" s="1"/>
  <c r="H623"/>
  <c r="H622" s="1"/>
  <c r="F623"/>
  <c r="F622" s="1"/>
  <c r="G621"/>
  <c r="H621"/>
  <c r="F621"/>
  <c r="G1063" i="1"/>
  <c r="G1059"/>
  <c r="H1057"/>
  <c r="I1057"/>
  <c r="G1057"/>
  <c r="G674" i="2"/>
  <c r="H674"/>
  <c r="F674"/>
  <c r="G559"/>
  <c r="G558" s="1"/>
  <c r="H559"/>
  <c r="H558" s="1"/>
  <c r="F559"/>
  <c r="F558" s="1"/>
  <c r="H889" i="1"/>
  <c r="I889"/>
  <c r="G889"/>
  <c r="H911"/>
  <c r="I911"/>
  <c r="G911"/>
  <c r="G650" i="2"/>
  <c r="G648" s="1"/>
  <c r="H650"/>
  <c r="H648" s="1"/>
  <c r="F651"/>
  <c r="F650" s="1"/>
  <c r="F648" s="1"/>
  <c r="G772" i="1"/>
  <c r="G771" s="1"/>
  <c r="G770" s="1"/>
  <c r="G769" s="1"/>
  <c r="G171" i="2" l="1"/>
  <c r="H171"/>
  <c r="F171"/>
  <c r="G422" i="1"/>
  <c r="G421" s="1"/>
  <c r="F356" i="2"/>
  <c r="G356"/>
  <c r="H356"/>
  <c r="H273" i="1"/>
  <c r="I273"/>
  <c r="G273"/>
  <c r="H239"/>
  <c r="I239"/>
  <c r="G239"/>
  <c r="G837" i="2" l="1"/>
  <c r="G836" s="1"/>
  <c r="H837"/>
  <c r="H836" s="1"/>
  <c r="F837"/>
  <c r="F836" s="1"/>
  <c r="H835" i="1"/>
  <c r="I835"/>
  <c r="G835"/>
  <c r="H350" i="2" l="1"/>
  <c r="G350"/>
  <c r="F350"/>
  <c r="H353"/>
  <c r="G353"/>
  <c r="F353"/>
  <c r="G270" i="1"/>
  <c r="G267"/>
  <c r="F150" i="2"/>
  <c r="G150"/>
  <c r="H150"/>
  <c r="G149"/>
  <c r="H149"/>
  <c r="F149"/>
  <c r="I52" i="1"/>
  <c r="H52"/>
  <c r="G52"/>
  <c r="H148" i="2" l="1"/>
  <c r="F148"/>
  <c r="G148"/>
  <c r="G987" l="1"/>
  <c r="H987"/>
  <c r="F987"/>
  <c r="G129" i="1"/>
  <c r="G900" i="2" l="1"/>
  <c r="H900"/>
  <c r="F900"/>
  <c r="G469"/>
  <c r="G468" s="1"/>
  <c r="H469"/>
  <c r="H468" s="1"/>
  <c r="F469"/>
  <c r="F468" s="1"/>
  <c r="I1260" i="1"/>
  <c r="I1258" s="1"/>
  <c r="I1257" s="1"/>
  <c r="H1260"/>
  <c r="H1258" s="1"/>
  <c r="H1257" s="1"/>
  <c r="G1260"/>
  <c r="G1259" s="1"/>
  <c r="G1258" s="1"/>
  <c r="G1257" s="1"/>
  <c r="I1240"/>
  <c r="I1239" s="1"/>
  <c r="H1240"/>
  <c r="H1239" s="1"/>
  <c r="G1240"/>
  <c r="G1239" s="1"/>
  <c r="G852" i="2" l="1"/>
  <c r="G851" s="1"/>
  <c r="G850" s="1"/>
  <c r="H852"/>
  <c r="H851" s="1"/>
  <c r="H850" s="1"/>
  <c r="F852"/>
  <c r="F851" s="1"/>
  <c r="F850" s="1"/>
  <c r="I801" i="1"/>
  <c r="I800" s="1"/>
  <c r="H801"/>
  <c r="H800" s="1"/>
  <c r="G801"/>
  <c r="G800" s="1"/>
  <c r="H1246" l="1"/>
  <c r="H1245" s="1"/>
  <c r="I1246"/>
  <c r="I1245" s="1"/>
  <c r="G1246"/>
  <c r="G1245" s="1"/>
  <c r="H765" l="1"/>
  <c r="I765"/>
  <c r="G765"/>
  <c r="G479" i="2" l="1"/>
  <c r="H479"/>
  <c r="F479"/>
  <c r="H1344" i="1"/>
  <c r="G478" i="2" s="1"/>
  <c r="I1344" i="1"/>
  <c r="H478" i="2" s="1"/>
  <c r="G1344" i="1"/>
  <c r="F478" i="2" s="1"/>
  <c r="G158" l="1"/>
  <c r="G157" s="1"/>
  <c r="H158"/>
  <c r="H157" s="1"/>
  <c r="F158"/>
  <c r="F157" s="1"/>
  <c r="G897"/>
  <c r="H897"/>
  <c r="F897"/>
  <c r="H979" l="1"/>
  <c r="F979"/>
  <c r="G979"/>
  <c r="H542" i="1" l="1"/>
  <c r="H541" s="1"/>
  <c r="H540" s="1"/>
  <c r="I542"/>
  <c r="I541" s="1"/>
  <c r="I540" s="1"/>
  <c r="G542"/>
  <c r="G541" s="1"/>
  <c r="G540" s="1"/>
  <c r="G539" s="1"/>
  <c r="I539" l="1"/>
  <c r="H539"/>
  <c r="G990"/>
  <c r="F796" i="2"/>
  <c r="G796"/>
  <c r="H796"/>
  <c r="F809"/>
  <c r="G809"/>
  <c r="H809"/>
  <c r="H816" i="1"/>
  <c r="I816"/>
  <c r="G816"/>
  <c r="H828"/>
  <c r="I828"/>
  <c r="G828"/>
  <c r="G280" i="2"/>
  <c r="G279" s="1"/>
  <c r="H280"/>
  <c r="H279" s="1"/>
  <c r="F280"/>
  <c r="F279" s="1"/>
  <c r="G278"/>
  <c r="G277" s="1"/>
  <c r="H278"/>
  <c r="H277" s="1"/>
  <c r="F278"/>
  <c r="F277" s="1"/>
  <c r="G276"/>
  <c r="G275" s="1"/>
  <c r="H276"/>
  <c r="H275" s="1"/>
  <c r="F276"/>
  <c r="F275" s="1"/>
  <c r="G269"/>
  <c r="G268" s="1"/>
  <c r="H269"/>
  <c r="H268" s="1"/>
  <c r="F269"/>
  <c r="F268" s="1"/>
  <c r="G267"/>
  <c r="G266" s="1"/>
  <c r="H267"/>
  <c r="H266" s="1"/>
  <c r="F267"/>
  <c r="F266" s="1"/>
  <c r="G265"/>
  <c r="G264" s="1"/>
  <c r="H265"/>
  <c r="H264" s="1"/>
  <c r="F265"/>
  <c r="F264" s="1"/>
  <c r="H226" i="1"/>
  <c r="H224" s="1"/>
  <c r="I226"/>
  <c r="I224" s="1"/>
  <c r="I302"/>
  <c r="H302"/>
  <c r="G302"/>
  <c r="I300"/>
  <c r="H300"/>
  <c r="G300"/>
  <c r="I298"/>
  <c r="H298"/>
  <c r="G298"/>
  <c r="H288" l="1"/>
  <c r="I288"/>
  <c r="H290"/>
  <c r="I290"/>
  <c r="H292"/>
  <c r="I292"/>
  <c r="G292"/>
  <c r="G290"/>
  <c r="G288"/>
  <c r="G345" i="2"/>
  <c r="H345"/>
  <c r="F345"/>
  <c r="H264" i="1"/>
  <c r="I264"/>
  <c r="G264"/>
  <c r="H1378" l="1"/>
  <c r="G726" i="2" l="1"/>
  <c r="H726"/>
  <c r="G1076" i="1"/>
  <c r="F726" i="2"/>
  <c r="G551"/>
  <c r="H551"/>
  <c r="G552"/>
  <c r="H552"/>
  <c r="F552"/>
  <c r="F551"/>
  <c r="H945" i="1"/>
  <c r="I945"/>
  <c r="G945"/>
  <c r="H550" i="2" l="1"/>
  <c r="F550"/>
  <c r="G550"/>
  <c r="F798"/>
  <c r="G798"/>
  <c r="H798"/>
  <c r="H819" i="1" l="1"/>
  <c r="I819"/>
  <c r="G819"/>
  <c r="G916" i="2" l="1"/>
  <c r="G915" s="1"/>
  <c r="H916"/>
  <c r="H915" s="1"/>
  <c r="F916"/>
  <c r="F915" s="1"/>
  <c r="H737" i="1"/>
  <c r="I737"/>
  <c r="G737"/>
  <c r="G459" i="2"/>
  <c r="H459"/>
  <c r="F459"/>
  <c r="H1402" i="1"/>
  <c r="H1401" s="1"/>
  <c r="I1402"/>
  <c r="I1401" s="1"/>
  <c r="G1402"/>
  <c r="G1401" s="1"/>
  <c r="G535" i="2" l="1"/>
  <c r="G534" s="1"/>
  <c r="H535"/>
  <c r="H534" s="1"/>
  <c r="F535"/>
  <c r="F534" s="1"/>
  <c r="H387" i="1"/>
  <c r="I387"/>
  <c r="G387"/>
  <c r="G95" i="2" l="1"/>
  <c r="G94" s="1"/>
  <c r="H95"/>
  <c r="H94" s="1"/>
  <c r="F95"/>
  <c r="F94" s="1"/>
  <c r="G98"/>
  <c r="G96" s="1"/>
  <c r="H98"/>
  <c r="H96" s="1"/>
  <c r="F98"/>
  <c r="F96" s="1"/>
  <c r="G80" l="1"/>
  <c r="H80"/>
  <c r="F80"/>
  <c r="G79"/>
  <c r="H79"/>
  <c r="F79"/>
  <c r="G82"/>
  <c r="H82"/>
  <c r="F82"/>
  <c r="G77"/>
  <c r="H77"/>
  <c r="F77"/>
  <c r="G76"/>
  <c r="H76"/>
  <c r="F76"/>
  <c r="I939" i="1"/>
  <c r="H939"/>
  <c r="G939"/>
  <c r="I883"/>
  <c r="H883"/>
  <c r="G883"/>
  <c r="I937" l="1"/>
  <c r="I936" s="1"/>
  <c r="I938"/>
  <c r="H937"/>
  <c r="H936" s="1"/>
  <c r="H938"/>
  <c r="G937"/>
  <c r="G936" s="1"/>
  <c r="G938"/>
  <c r="H882"/>
  <c r="H881" s="1"/>
  <c r="H880" s="1"/>
  <c r="I882"/>
  <c r="I881" s="1"/>
  <c r="I880" s="1"/>
  <c r="G882"/>
  <c r="G881" s="1"/>
  <c r="G880" s="1"/>
  <c r="G78" i="2"/>
  <c r="H78"/>
  <c r="G81"/>
  <c r="H81"/>
  <c r="F81"/>
  <c r="F78"/>
  <c r="H489" i="1" l="1"/>
  <c r="F700" i="2"/>
  <c r="G700"/>
  <c r="H700"/>
  <c r="G699"/>
  <c r="H699"/>
  <c r="F699"/>
  <c r="G12"/>
  <c r="H12"/>
  <c r="F12"/>
  <c r="F698" l="1"/>
  <c r="F697" s="1"/>
  <c r="G698"/>
  <c r="G697" s="1"/>
  <c r="H698"/>
  <c r="H697" s="1"/>
  <c r="I1190" i="1"/>
  <c r="H1190"/>
  <c r="G1190"/>
  <c r="I1189" l="1"/>
  <c r="I1188" s="1"/>
  <c r="I1187" s="1"/>
  <c r="H1189"/>
  <c r="H1188" s="1"/>
  <c r="H1187" s="1"/>
  <c r="G1189"/>
  <c r="G1188" s="1"/>
  <c r="G1187" s="1"/>
  <c r="G471" i="2"/>
  <c r="H471"/>
  <c r="F471"/>
  <c r="I1339" i="1"/>
  <c r="I1338" s="1"/>
  <c r="H1339"/>
  <c r="H1338" s="1"/>
  <c r="G1339"/>
  <c r="G1338" s="1"/>
  <c r="F467" i="2" s="1"/>
  <c r="G496"/>
  <c r="G495" s="1"/>
  <c r="G494" s="1"/>
  <c r="H496"/>
  <c r="H495" s="1"/>
  <c r="H494" s="1"/>
  <c r="G1255" i="1"/>
  <c r="G1254" s="1"/>
  <c r="I1255"/>
  <c r="I1254" s="1"/>
  <c r="H1255"/>
  <c r="H1254" s="1"/>
  <c r="G470" i="2" l="1"/>
  <c r="G467"/>
  <c r="H470"/>
  <c r="F470"/>
  <c r="F496"/>
  <c r="F495" s="1"/>
  <c r="F494" s="1"/>
  <c r="H467"/>
  <c r="G813"/>
  <c r="G812" s="1"/>
  <c r="H813"/>
  <c r="H812" s="1"/>
  <c r="F813"/>
  <c r="F812" s="1"/>
  <c r="H855" i="1"/>
  <c r="I855"/>
  <c r="G855"/>
  <c r="F742" i="2" l="1"/>
  <c r="G742"/>
  <c r="H742"/>
  <c r="G953" l="1"/>
  <c r="H953"/>
  <c r="F953"/>
  <c r="I1177" i="1"/>
  <c r="I1176" s="1"/>
  <c r="H1177"/>
  <c r="H1176" s="1"/>
  <c r="G1177"/>
  <c r="G1176" s="1"/>
  <c r="F562" i="2"/>
  <c r="G562"/>
  <c r="H562"/>
  <c r="F605"/>
  <c r="G605"/>
  <c r="H605"/>
  <c r="F606"/>
  <c r="G606"/>
  <c r="H606"/>
  <c r="I1136" i="1"/>
  <c r="H1136"/>
  <c r="G1136"/>
  <c r="I1132"/>
  <c r="H1132"/>
  <c r="G1132"/>
  <c r="I1121"/>
  <c r="H1121"/>
  <c r="G1121"/>
  <c r="H693" i="2"/>
  <c r="G617" l="1"/>
  <c r="G604"/>
  <c r="H617"/>
  <c r="H561"/>
  <c r="F604"/>
  <c r="F561"/>
  <c r="H604"/>
  <c r="F617"/>
  <c r="G561"/>
  <c r="G693"/>
  <c r="F693"/>
  <c r="G895" l="1"/>
  <c r="H895"/>
  <c r="F895"/>
  <c r="G899"/>
  <c r="H899"/>
  <c r="F899"/>
  <c r="I1042" i="1"/>
  <c r="I1041" s="1"/>
  <c r="I1040" s="1"/>
  <c r="I1039" s="1"/>
  <c r="H1042"/>
  <c r="H1041" s="1"/>
  <c r="H1040" s="1"/>
  <c r="H1039" s="1"/>
  <c r="G1042"/>
  <c r="G1041" s="1"/>
  <c r="G1040" s="1"/>
  <c r="G1039" s="1"/>
  <c r="H688" i="2"/>
  <c r="H687" s="1"/>
  <c r="F688"/>
  <c r="F687" s="1"/>
  <c r="G688"/>
  <c r="G687" s="1"/>
  <c r="I1010" i="1"/>
  <c r="G1010"/>
  <c r="F721" i="2"/>
  <c r="G731"/>
  <c r="H731"/>
  <c r="F731"/>
  <c r="G728"/>
  <c r="H728"/>
  <c r="G729"/>
  <c r="H729"/>
  <c r="I1031" i="1"/>
  <c r="H1031"/>
  <c r="G1031"/>
  <c r="F729" i="2"/>
  <c r="F728"/>
  <c r="I1028" i="1"/>
  <c r="H1028"/>
  <c r="H1025" l="1"/>
  <c r="I1025"/>
  <c r="H1010"/>
  <c r="F727" i="2"/>
  <c r="G1028" i="1"/>
  <c r="G1025" s="1"/>
  <c r="H727" i="2"/>
  <c r="G727"/>
  <c r="F613"/>
  <c r="G613"/>
  <c r="H613"/>
  <c r="G612"/>
  <c r="H612"/>
  <c r="F612"/>
  <c r="I895" i="1"/>
  <c r="H895"/>
  <c r="G895"/>
  <c r="G611" i="2" l="1"/>
  <c r="H611"/>
  <c r="F611"/>
  <c r="H503" l="1"/>
  <c r="G503"/>
  <c r="F503"/>
  <c r="F792"/>
  <c r="G792"/>
  <c r="H792"/>
  <c r="F793"/>
  <c r="G793"/>
  <c r="H793"/>
  <c r="F791"/>
  <c r="G791"/>
  <c r="H791"/>
  <c r="G790"/>
  <c r="H790"/>
  <c r="F790"/>
  <c r="G451"/>
  <c r="G450" s="1"/>
  <c r="G449" s="1"/>
  <c r="H451"/>
  <c r="H450" s="1"/>
  <c r="H449" s="1"/>
  <c r="F451"/>
  <c r="F450" s="1"/>
  <c r="F449" s="1"/>
  <c r="H1417" i="1" l="1"/>
  <c r="I1417"/>
  <c r="G1417"/>
  <c r="H461" i="2"/>
  <c r="G461"/>
  <c r="F461"/>
  <c r="H1333" i="1"/>
  <c r="I1333"/>
  <c r="G1333"/>
  <c r="H464" i="2"/>
  <c r="H463" s="1"/>
  <c r="G464"/>
  <c r="G463" s="1"/>
  <c r="F464"/>
  <c r="F463" s="1"/>
  <c r="G795" l="1"/>
  <c r="G794" s="1"/>
  <c r="H795"/>
  <c r="H794" s="1"/>
  <c r="F795"/>
  <c r="F794" s="1"/>
  <c r="G808"/>
  <c r="G807" s="1"/>
  <c r="H808"/>
  <c r="H807" s="1"/>
  <c r="F808"/>
  <c r="F807" s="1"/>
  <c r="G811"/>
  <c r="G810" s="1"/>
  <c r="H811"/>
  <c r="H810" s="1"/>
  <c r="F811"/>
  <c r="F810" s="1"/>
  <c r="H831" i="1"/>
  <c r="I831"/>
  <c r="G831"/>
  <c r="G35" i="2" l="1"/>
  <c r="H35"/>
  <c r="F35"/>
  <c r="G874"/>
  <c r="G873" s="1"/>
  <c r="H874"/>
  <c r="H873" s="1"/>
  <c r="F874"/>
  <c r="F873" s="1"/>
  <c r="H649" i="1"/>
  <c r="I649"/>
  <c r="G649"/>
  <c r="G847" i="2" l="1"/>
  <c r="H847"/>
  <c r="I1423" i="1" l="1"/>
  <c r="I1422" s="1"/>
  <c r="H1423"/>
  <c r="H1422" s="1"/>
  <c r="G1423"/>
  <c r="G1422" s="1"/>
  <c r="I1420"/>
  <c r="H1420"/>
  <c r="G1420"/>
  <c r="I1414"/>
  <c r="H1414"/>
  <c r="G1414"/>
  <c r="I1411"/>
  <c r="I1410" s="1"/>
  <c r="H1411"/>
  <c r="H1410" s="1"/>
  <c r="G1411"/>
  <c r="G1410" s="1"/>
  <c r="I1408"/>
  <c r="I1407" s="1"/>
  <c r="H1408"/>
  <c r="H1407" s="1"/>
  <c r="G1408"/>
  <c r="G1407" s="1"/>
  <c r="I1405"/>
  <c r="I1404" s="1"/>
  <c r="H1405"/>
  <c r="H1404" s="1"/>
  <c r="G1405"/>
  <c r="G1404" s="1"/>
  <c r="I1398"/>
  <c r="H1398"/>
  <c r="G1398"/>
  <c r="I1396"/>
  <c r="H1396"/>
  <c r="G1396"/>
  <c r="I1393"/>
  <c r="H1393"/>
  <c r="G1393"/>
  <c r="I1391"/>
  <c r="H1391"/>
  <c r="G1391"/>
  <c r="I1388"/>
  <c r="H1388"/>
  <c r="G1388"/>
  <c r="G1387" s="1"/>
  <c r="I1382"/>
  <c r="H1382"/>
  <c r="I1380"/>
  <c r="H1380"/>
  <c r="G1380"/>
  <c r="I1378"/>
  <c r="G1378"/>
  <c r="I1370"/>
  <c r="I1369" s="1"/>
  <c r="I1368" s="1"/>
  <c r="H1370"/>
  <c r="H1369" s="1"/>
  <c r="H1368" s="1"/>
  <c r="G1370"/>
  <c r="G1369" s="1"/>
  <c r="G1368" s="1"/>
  <c r="I1366"/>
  <c r="I1365" s="1"/>
  <c r="H1366"/>
  <c r="H1365" s="1"/>
  <c r="G1366"/>
  <c r="G1365" s="1"/>
  <c r="I1359"/>
  <c r="I1358" s="1"/>
  <c r="I1357" s="1"/>
  <c r="I1356" s="1"/>
  <c r="H1359"/>
  <c r="H1358" s="1"/>
  <c r="H1357" s="1"/>
  <c r="H1356" s="1"/>
  <c r="G1358"/>
  <c r="G1357" s="1"/>
  <c r="G1356" s="1"/>
  <c r="I1354"/>
  <c r="H1354"/>
  <c r="G1354"/>
  <c r="I1352"/>
  <c r="H1352"/>
  <c r="G1352"/>
  <c r="I1349"/>
  <c r="H1349"/>
  <c r="G1349"/>
  <c r="I1347"/>
  <c r="I1346" s="1"/>
  <c r="H1347"/>
  <c r="H1346" s="1"/>
  <c r="G1347"/>
  <c r="I1342"/>
  <c r="I1341" s="1"/>
  <c r="H1342"/>
  <c r="H1341" s="1"/>
  <c r="G1342"/>
  <c r="G1341" s="1"/>
  <c r="I1336"/>
  <c r="H1336"/>
  <c r="G1336"/>
  <c r="G1331"/>
  <c r="I1329"/>
  <c r="H1329"/>
  <c r="G1329"/>
  <c r="I1327"/>
  <c r="H1327"/>
  <c r="H1326" s="1"/>
  <c r="G1327"/>
  <c r="I1323"/>
  <c r="I1322" s="1"/>
  <c r="I1321" s="1"/>
  <c r="H1323"/>
  <c r="H1322" s="1"/>
  <c r="H1321" s="1"/>
  <c r="G1323"/>
  <c r="G1322" s="1"/>
  <c r="G1321" s="1"/>
  <c r="I1317"/>
  <c r="I1316" s="1"/>
  <c r="I1315" s="1"/>
  <c r="H1317"/>
  <c r="H1316" s="1"/>
  <c r="H1315" s="1"/>
  <c r="G1317"/>
  <c r="G1316" s="1"/>
  <c r="G1315" s="1"/>
  <c r="I1311"/>
  <c r="I1310" s="1"/>
  <c r="H1311"/>
  <c r="H1310" s="1"/>
  <c r="G1311"/>
  <c r="G1310" s="1"/>
  <c r="I1308"/>
  <c r="I1307" s="1"/>
  <c r="I1306" s="1"/>
  <c r="H1308"/>
  <c r="H1307" s="1"/>
  <c r="H1306" s="1"/>
  <c r="G1308"/>
  <c r="G1307" s="1"/>
  <c r="G1306" s="1"/>
  <c r="I1304"/>
  <c r="I1303" s="1"/>
  <c r="H1304"/>
  <c r="H1303" s="1"/>
  <c r="G1304"/>
  <c r="G1303" s="1"/>
  <c r="I1299"/>
  <c r="I1298" s="1"/>
  <c r="H1299"/>
  <c r="H1298" s="1"/>
  <c r="G1299"/>
  <c r="G1298" s="1"/>
  <c r="I1293"/>
  <c r="I1292" s="1"/>
  <c r="H1293"/>
  <c r="H1292" s="1"/>
  <c r="G1293"/>
  <c r="G1292" s="1"/>
  <c r="I1288"/>
  <c r="I1287" s="1"/>
  <c r="H1288"/>
  <c r="H1287" s="1"/>
  <c r="G1288"/>
  <c r="G1287" s="1"/>
  <c r="I1278"/>
  <c r="I1277" s="1"/>
  <c r="H1278"/>
  <c r="H1277" s="1"/>
  <c r="G1278"/>
  <c r="G1277" s="1"/>
  <c r="I1271"/>
  <c r="I1270" s="1"/>
  <c r="I1269" s="1"/>
  <c r="I1268" s="1"/>
  <c r="I1267" s="1"/>
  <c r="H1271"/>
  <c r="H1270" s="1"/>
  <c r="H1269" s="1"/>
  <c r="H1268" s="1"/>
  <c r="H1267" s="1"/>
  <c r="G1271"/>
  <c r="G1270" s="1"/>
  <c r="G1269" s="1"/>
  <c r="G1268" s="1"/>
  <c r="G1267" s="1"/>
  <c r="G1265"/>
  <c r="G1264" s="1"/>
  <c r="G1263" s="1"/>
  <c r="G1262" s="1"/>
  <c r="I1264"/>
  <c r="I1263" s="1"/>
  <c r="I1262" s="1"/>
  <c r="H1264"/>
  <c r="H1263" s="1"/>
  <c r="H1262" s="1"/>
  <c r="I1252"/>
  <c r="I1251" s="1"/>
  <c r="H1252"/>
  <c r="H1251" s="1"/>
  <c r="G1252"/>
  <c r="G1251" s="1"/>
  <c r="I1249"/>
  <c r="I1248" s="1"/>
  <c r="H1249"/>
  <c r="H1248" s="1"/>
  <c r="G1249"/>
  <c r="G1248" s="1"/>
  <c r="I1243"/>
  <c r="I1242" s="1"/>
  <c r="H1243"/>
  <c r="H1242" s="1"/>
  <c r="G1243"/>
  <c r="G1242" s="1"/>
  <c r="I1233"/>
  <c r="I1232" s="1"/>
  <c r="I1231" s="1"/>
  <c r="H1233"/>
  <c r="H1232" s="1"/>
  <c r="H1231" s="1"/>
  <c r="G1233"/>
  <c r="G1232" s="1"/>
  <c r="G1231" s="1"/>
  <c r="I1229"/>
  <c r="I1228" s="1"/>
  <c r="I1227" s="1"/>
  <c r="H1229"/>
  <c r="H1228" s="1"/>
  <c r="H1227" s="1"/>
  <c r="G1229"/>
  <c r="G1228" s="1"/>
  <c r="G1227" s="1"/>
  <c r="I1221"/>
  <c r="I1220" s="1"/>
  <c r="I1219" s="1"/>
  <c r="I1218" s="1"/>
  <c r="I1217" s="1"/>
  <c r="I1216" s="1"/>
  <c r="H1221"/>
  <c r="H1220" s="1"/>
  <c r="H1219" s="1"/>
  <c r="H1218" s="1"/>
  <c r="H1217" s="1"/>
  <c r="H1216" s="1"/>
  <c r="G1221"/>
  <c r="G1220" s="1"/>
  <c r="G1219" s="1"/>
  <c r="G1218" s="1"/>
  <c r="G1217" s="1"/>
  <c r="G1216" s="1"/>
  <c r="I1214"/>
  <c r="I1213" s="1"/>
  <c r="H1214"/>
  <c r="H1212" s="1"/>
  <c r="H1211" s="1"/>
  <c r="H1210" s="1"/>
  <c r="G1214"/>
  <c r="G1212" s="1"/>
  <c r="G1211" s="1"/>
  <c r="G1210" s="1"/>
  <c r="I1208"/>
  <c r="I1207" s="1"/>
  <c r="H1208"/>
  <c r="H1207" s="1"/>
  <c r="G1208"/>
  <c r="G1207" s="1"/>
  <c r="I1205"/>
  <c r="H1205"/>
  <c r="G1205"/>
  <c r="I1202"/>
  <c r="H1202"/>
  <c r="G1202"/>
  <c r="I1197"/>
  <c r="H1197"/>
  <c r="G1197"/>
  <c r="I1171"/>
  <c r="I1170" s="1"/>
  <c r="H1171"/>
  <c r="H1170" s="1"/>
  <c r="G1171"/>
  <c r="G1170" s="1"/>
  <c r="I1168"/>
  <c r="H1168"/>
  <c r="G1168"/>
  <c r="I1166"/>
  <c r="H1166"/>
  <c r="G1166"/>
  <c r="I1162"/>
  <c r="H1162"/>
  <c r="G1162"/>
  <c r="I1160"/>
  <c r="H1160"/>
  <c r="G1160"/>
  <c r="I1157"/>
  <c r="H1157"/>
  <c r="G1157"/>
  <c r="I1154"/>
  <c r="H1154"/>
  <c r="G1154"/>
  <c r="I1151"/>
  <c r="I1150" s="1"/>
  <c r="H1151"/>
  <c r="H1150" s="1"/>
  <c r="G1151"/>
  <c r="G1150" s="1"/>
  <c r="I1139"/>
  <c r="H1139"/>
  <c r="G1139"/>
  <c r="I1130"/>
  <c r="H1130"/>
  <c r="G1130"/>
  <c r="I1127"/>
  <c r="H1127"/>
  <c r="G1127"/>
  <c r="I1124"/>
  <c r="H1124"/>
  <c r="G1124"/>
  <c r="I1110"/>
  <c r="I1109" s="1"/>
  <c r="H1110"/>
  <c r="H1109" s="1"/>
  <c r="G1110"/>
  <c r="G1109" s="1"/>
  <c r="I1105"/>
  <c r="H1105"/>
  <c r="G1105"/>
  <c r="I1100"/>
  <c r="H1100"/>
  <c r="G1100"/>
  <c r="I1095"/>
  <c r="I1094" s="1"/>
  <c r="H1095"/>
  <c r="H1094" s="1"/>
  <c r="G1095"/>
  <c r="G1094" s="1"/>
  <c r="I1092"/>
  <c r="I1091" s="1"/>
  <c r="I1090" s="1"/>
  <c r="H1092"/>
  <c r="H1091" s="1"/>
  <c r="H1090" s="1"/>
  <c r="G1092"/>
  <c r="G1091" s="1"/>
  <c r="G1090" s="1"/>
  <c r="I1087"/>
  <c r="I1086" s="1"/>
  <c r="H1087"/>
  <c r="H1086" s="1"/>
  <c r="G1087"/>
  <c r="G1086" s="1"/>
  <c r="I1084"/>
  <c r="H1084"/>
  <c r="G1084"/>
  <c r="I1076"/>
  <c r="H1076"/>
  <c r="I1068"/>
  <c r="I1067" s="1"/>
  <c r="H1068"/>
  <c r="H1067" s="1"/>
  <c r="G1068"/>
  <c r="G1067" s="1"/>
  <c r="I1065"/>
  <c r="I1056" s="1"/>
  <c r="H1065"/>
  <c r="H1056" s="1"/>
  <c r="G1065"/>
  <c r="G1056" s="1"/>
  <c r="I1054"/>
  <c r="I1051" s="1"/>
  <c r="H1054"/>
  <c r="H1051" s="1"/>
  <c r="G1054"/>
  <c r="G1051" s="1"/>
  <c r="I1046"/>
  <c r="I1045" s="1"/>
  <c r="H1046"/>
  <c r="H1045" s="1"/>
  <c r="G1046"/>
  <c r="G1045" s="1"/>
  <c r="I1037"/>
  <c r="I1036" s="1"/>
  <c r="H1037"/>
  <c r="H1036" s="1"/>
  <c r="G1037"/>
  <c r="G1036" s="1"/>
  <c r="I1014"/>
  <c r="H1014"/>
  <c r="G1014"/>
  <c r="I1012"/>
  <c r="H1012"/>
  <c r="G1012"/>
  <c r="I1008"/>
  <c r="H1008"/>
  <c r="G1008"/>
  <c r="I1003"/>
  <c r="H1003"/>
  <c r="G1003"/>
  <c r="I999"/>
  <c r="H999"/>
  <c r="G999"/>
  <c r="I996"/>
  <c r="H996"/>
  <c r="G996"/>
  <c r="I993"/>
  <c r="H993"/>
  <c r="G993"/>
  <c r="I990"/>
  <c r="I989" s="1"/>
  <c r="H990"/>
  <c r="H989" s="1"/>
  <c r="G989"/>
  <c r="I981"/>
  <c r="H981"/>
  <c r="G981"/>
  <c r="I979"/>
  <c r="H979"/>
  <c r="G979"/>
  <c r="I974"/>
  <c r="H974"/>
  <c r="G974"/>
  <c r="I971"/>
  <c r="H971"/>
  <c r="G971"/>
  <c r="I968"/>
  <c r="H968"/>
  <c r="G968"/>
  <c r="I965"/>
  <c r="H965"/>
  <c r="G965"/>
  <c r="I962"/>
  <c r="H962"/>
  <c r="G962"/>
  <c r="I960"/>
  <c r="H960"/>
  <c r="G960"/>
  <c r="I957"/>
  <c r="H957"/>
  <c r="G957"/>
  <c r="I954"/>
  <c r="H954"/>
  <c r="G954"/>
  <c r="I950"/>
  <c r="H950"/>
  <c r="G950"/>
  <c r="I933"/>
  <c r="I932" s="1"/>
  <c r="I931" s="1"/>
  <c r="I930" s="1"/>
  <c r="H933"/>
  <c r="H932" s="1"/>
  <c r="H931" s="1"/>
  <c r="H930" s="1"/>
  <c r="G933"/>
  <c r="G932" s="1"/>
  <c r="G931" s="1"/>
  <c r="G930" s="1"/>
  <c r="I928"/>
  <c r="I926" s="1"/>
  <c r="H928"/>
  <c r="H926" s="1"/>
  <c r="G928"/>
  <c r="G926" s="1"/>
  <c r="I922"/>
  <c r="I917" s="1"/>
  <c r="H922"/>
  <c r="H917" s="1"/>
  <c r="G922"/>
  <c r="G917" s="1"/>
  <c r="I907"/>
  <c r="H907"/>
  <c r="G907"/>
  <c r="I904"/>
  <c r="I903" s="1"/>
  <c r="H904"/>
  <c r="H903" s="1"/>
  <c r="G904"/>
  <c r="G903" s="1"/>
  <c r="I901"/>
  <c r="H901"/>
  <c r="G901"/>
  <c r="I899"/>
  <c r="H899"/>
  <c r="G899"/>
  <c r="I891"/>
  <c r="I888" s="1"/>
  <c r="H891"/>
  <c r="H888" s="1"/>
  <c r="G891"/>
  <c r="G888" s="1"/>
  <c r="I874"/>
  <c r="H874"/>
  <c r="G874"/>
  <c r="I872"/>
  <c r="H872"/>
  <c r="G872"/>
  <c r="I869"/>
  <c r="H869"/>
  <c r="G869"/>
  <c r="I866"/>
  <c r="H866"/>
  <c r="G866"/>
  <c r="I861"/>
  <c r="H861"/>
  <c r="G861"/>
  <c r="I858"/>
  <c r="H858"/>
  <c r="G858"/>
  <c r="I852"/>
  <c r="I851" s="1"/>
  <c r="H852"/>
  <c r="H851" s="1"/>
  <c r="G852"/>
  <c r="G851" s="1"/>
  <c r="I839"/>
  <c r="I834" s="1"/>
  <c r="H839"/>
  <c r="H834" s="1"/>
  <c r="G839"/>
  <c r="G834" s="1"/>
  <c r="I826"/>
  <c r="H826"/>
  <c r="G826"/>
  <c r="I824"/>
  <c r="H824"/>
  <c r="G824"/>
  <c r="I822"/>
  <c r="H822"/>
  <c r="G822"/>
  <c r="I810"/>
  <c r="I809" s="1"/>
  <c r="H810"/>
  <c r="H809" s="1"/>
  <c r="G810"/>
  <c r="G809" s="1"/>
  <c r="I807"/>
  <c r="I806" s="1"/>
  <c r="H807"/>
  <c r="H806" s="1"/>
  <c r="G807"/>
  <c r="G806" s="1"/>
  <c r="I804"/>
  <c r="I803" s="1"/>
  <c r="H804"/>
  <c r="H803" s="1"/>
  <c r="G804"/>
  <c r="G803" s="1"/>
  <c r="I798"/>
  <c r="I797" s="1"/>
  <c r="H798"/>
  <c r="H797" s="1"/>
  <c r="G798"/>
  <c r="G797" s="1"/>
  <c r="I792"/>
  <c r="I791" s="1"/>
  <c r="H792"/>
  <c r="H791" s="1"/>
  <c r="G792"/>
  <c r="G791" s="1"/>
  <c r="I789"/>
  <c r="I788" s="1"/>
  <c r="H789"/>
  <c r="H788" s="1"/>
  <c r="G789"/>
  <c r="G788" s="1"/>
  <c r="I786"/>
  <c r="I785" s="1"/>
  <c r="H786"/>
  <c r="H785" s="1"/>
  <c r="G786"/>
  <c r="G785" s="1"/>
  <c r="I783"/>
  <c r="I782" s="1"/>
  <c r="H783"/>
  <c r="H782" s="1"/>
  <c r="G783"/>
  <c r="G782" s="1"/>
  <c r="H777"/>
  <c r="H776" s="1"/>
  <c r="I777"/>
  <c r="I776" s="1"/>
  <c r="G777"/>
  <c r="G776" s="1"/>
  <c r="I764"/>
  <c r="I763" s="1"/>
  <c r="I762" s="1"/>
  <c r="H764"/>
  <c r="H763" s="1"/>
  <c r="H762" s="1"/>
  <c r="G764"/>
  <c r="G763" s="1"/>
  <c r="G762" s="1"/>
  <c r="I759"/>
  <c r="I758" s="1"/>
  <c r="I757" s="1"/>
  <c r="I756" s="1"/>
  <c r="I755" s="1"/>
  <c r="H759"/>
  <c r="H758" s="1"/>
  <c r="H757" s="1"/>
  <c r="H756" s="1"/>
  <c r="H755" s="1"/>
  <c r="G759"/>
  <c r="G758" s="1"/>
  <c r="G757" s="1"/>
  <c r="G756" s="1"/>
  <c r="G755" s="1"/>
  <c r="I734"/>
  <c r="H734"/>
  <c r="G734"/>
  <c r="I732"/>
  <c r="H732"/>
  <c r="G732"/>
  <c r="I730"/>
  <c r="H730"/>
  <c r="G730"/>
  <c r="I727"/>
  <c r="H727"/>
  <c r="G727"/>
  <c r="I717"/>
  <c r="H717"/>
  <c r="G717"/>
  <c r="I715"/>
  <c r="H715"/>
  <c r="G715"/>
  <c r="I706"/>
  <c r="I705" s="1"/>
  <c r="H706"/>
  <c r="H705" s="1"/>
  <c r="G706"/>
  <c r="G705" s="1"/>
  <c r="I693"/>
  <c r="I692" s="1"/>
  <c r="I691" s="1"/>
  <c r="I690" s="1"/>
  <c r="I689" s="1"/>
  <c r="H693"/>
  <c r="H692" s="1"/>
  <c r="H691" s="1"/>
  <c r="H690" s="1"/>
  <c r="H689" s="1"/>
  <c r="G693"/>
  <c r="G692" s="1"/>
  <c r="G691" s="1"/>
  <c r="G690" s="1"/>
  <c r="G689" s="1"/>
  <c r="I674"/>
  <c r="I673" s="1"/>
  <c r="I672" s="1"/>
  <c r="H674"/>
  <c r="H673" s="1"/>
  <c r="H672" s="1"/>
  <c r="G674"/>
  <c r="G673" s="1"/>
  <c r="G672" s="1"/>
  <c r="I682"/>
  <c r="H682"/>
  <c r="G682"/>
  <c r="I679"/>
  <c r="H679"/>
  <c r="G679"/>
  <c r="I686"/>
  <c r="I685" s="1"/>
  <c r="H686"/>
  <c r="H685" s="1"/>
  <c r="G686"/>
  <c r="G685" s="1"/>
  <c r="I668"/>
  <c r="I667" s="1"/>
  <c r="I666" s="1"/>
  <c r="H668"/>
  <c r="H667" s="1"/>
  <c r="H666" s="1"/>
  <c r="G668"/>
  <c r="G667" s="1"/>
  <c r="G666" s="1"/>
  <c r="I664"/>
  <c r="H664"/>
  <c r="G664"/>
  <c r="I660"/>
  <c r="I659" s="1"/>
  <c r="I658" s="1"/>
  <c r="H660"/>
  <c r="H659" s="1"/>
  <c r="H658" s="1"/>
  <c r="G660"/>
  <c r="G659" s="1"/>
  <c r="G658" s="1"/>
  <c r="I651"/>
  <c r="H651"/>
  <c r="G651"/>
  <c r="I647"/>
  <c r="H647"/>
  <c r="G647"/>
  <c r="I645"/>
  <c r="H645"/>
  <c r="G645"/>
  <c r="I643"/>
  <c r="H643"/>
  <c r="G643"/>
  <c r="I638"/>
  <c r="H638"/>
  <c r="G638"/>
  <c r="I635"/>
  <c r="H635"/>
  <c r="G635"/>
  <c r="I632"/>
  <c r="H632"/>
  <c r="G632"/>
  <c r="I629"/>
  <c r="H629"/>
  <c r="G629"/>
  <c r="I623"/>
  <c r="H623"/>
  <c r="G623"/>
  <c r="I620"/>
  <c r="H620"/>
  <c r="G620"/>
  <c r="I617"/>
  <c r="H617"/>
  <c r="G617"/>
  <c r="I614"/>
  <c r="H614"/>
  <c r="G614"/>
  <c r="I611"/>
  <c r="H611"/>
  <c r="G611"/>
  <c r="I608"/>
  <c r="H608"/>
  <c r="G608"/>
  <c r="I605"/>
  <c r="H605"/>
  <c r="G605"/>
  <c r="I602"/>
  <c r="H602"/>
  <c r="G602"/>
  <c r="I599"/>
  <c r="H599"/>
  <c r="G599"/>
  <c r="I593"/>
  <c r="I592" s="1"/>
  <c r="I591" s="1"/>
  <c r="H593"/>
  <c r="H592" s="1"/>
  <c r="H591" s="1"/>
  <c r="G593"/>
  <c r="G592" s="1"/>
  <c r="G591" s="1"/>
  <c r="I588"/>
  <c r="H588"/>
  <c r="G588"/>
  <c r="I580"/>
  <c r="I579" s="1"/>
  <c r="I578" s="1"/>
  <c r="I577" s="1"/>
  <c r="I576" s="1"/>
  <c r="H580"/>
  <c r="H579" s="1"/>
  <c r="H578" s="1"/>
  <c r="H577" s="1"/>
  <c r="H576" s="1"/>
  <c r="G580"/>
  <c r="G579" s="1"/>
  <c r="G578" s="1"/>
  <c r="G577" s="1"/>
  <c r="G576" s="1"/>
  <c r="I574"/>
  <c r="I573" s="1"/>
  <c r="H574"/>
  <c r="H573" s="1"/>
  <c r="G574"/>
  <c r="G573" s="1"/>
  <c r="I571"/>
  <c r="I570" s="1"/>
  <c r="I569" s="1"/>
  <c r="I568" s="1"/>
  <c r="H571"/>
  <c r="H570" s="1"/>
  <c r="H569" s="1"/>
  <c r="H568" s="1"/>
  <c r="G571"/>
  <c r="G570" s="1"/>
  <c r="G569" s="1"/>
  <c r="G568" s="1"/>
  <c r="I565"/>
  <c r="H565"/>
  <c r="G565"/>
  <c r="I557"/>
  <c r="I556" s="1"/>
  <c r="I555" s="1"/>
  <c r="I554" s="1"/>
  <c r="H557"/>
  <c r="H556" s="1"/>
  <c r="H555" s="1"/>
  <c r="H554" s="1"/>
  <c r="G557"/>
  <c r="G556" s="1"/>
  <c r="G555" s="1"/>
  <c r="G554" s="1"/>
  <c r="I552"/>
  <c r="I551" s="1"/>
  <c r="I550" s="1"/>
  <c r="I549" s="1"/>
  <c r="H552"/>
  <c r="H551" s="1"/>
  <c r="H550" s="1"/>
  <c r="H549" s="1"/>
  <c r="G552"/>
  <c r="G551" s="1"/>
  <c r="G550" s="1"/>
  <c r="G549" s="1"/>
  <c r="I547"/>
  <c r="I546" s="1"/>
  <c r="I545" s="1"/>
  <c r="H547"/>
  <c r="H546" s="1"/>
  <c r="H545" s="1"/>
  <c r="G547"/>
  <c r="G546" s="1"/>
  <c r="G545" s="1"/>
  <c r="G544" s="1"/>
  <c r="I537"/>
  <c r="I536" s="1"/>
  <c r="H537"/>
  <c r="H536" s="1"/>
  <c r="G537"/>
  <c r="G536" s="1"/>
  <c r="I533"/>
  <c r="H533"/>
  <c r="G533"/>
  <c r="I531"/>
  <c r="H531"/>
  <c r="G531"/>
  <c r="I528"/>
  <c r="H528"/>
  <c r="G528"/>
  <c r="I524"/>
  <c r="I523" s="1"/>
  <c r="I522" s="1"/>
  <c r="H524"/>
  <c r="H523" s="1"/>
  <c r="H522" s="1"/>
  <c r="G524"/>
  <c r="G523" s="1"/>
  <c r="G522" s="1"/>
  <c r="I519"/>
  <c r="I518" s="1"/>
  <c r="I517" s="1"/>
  <c r="F14" i="3" s="1"/>
  <c r="H519" i="1"/>
  <c r="H518" s="1"/>
  <c r="H517" s="1"/>
  <c r="E14" i="3" s="1"/>
  <c r="G519" i="1"/>
  <c r="G518" s="1"/>
  <c r="G517" s="1"/>
  <c r="D14" i="3" s="1"/>
  <c r="I513" i="1"/>
  <c r="I511" s="1"/>
  <c r="I510" s="1"/>
  <c r="I509" s="1"/>
  <c r="H513"/>
  <c r="H511" s="1"/>
  <c r="H510" s="1"/>
  <c r="H509" s="1"/>
  <c r="G513"/>
  <c r="G511" s="1"/>
  <c r="G510" s="1"/>
  <c r="G509" s="1"/>
  <c r="G507"/>
  <c r="G506" s="1"/>
  <c r="G505" s="1"/>
  <c r="I503"/>
  <c r="I502" s="1"/>
  <c r="H503"/>
  <c r="H502" s="1"/>
  <c r="G503"/>
  <c r="G502" s="1"/>
  <c r="G494"/>
  <c r="I493"/>
  <c r="I492" s="1"/>
  <c r="I491" s="1"/>
  <c r="H493"/>
  <c r="H492" s="1"/>
  <c r="H491" s="1"/>
  <c r="G493"/>
  <c r="G492" s="1"/>
  <c r="G491" s="1"/>
  <c r="I489"/>
  <c r="G489"/>
  <c r="I487"/>
  <c r="H487"/>
  <c r="G487"/>
  <c r="I483"/>
  <c r="I482" s="1"/>
  <c r="I481" s="1"/>
  <c r="H483"/>
  <c r="H482" s="1"/>
  <c r="H481" s="1"/>
  <c r="G483"/>
  <c r="G482" s="1"/>
  <c r="G481" s="1"/>
  <c r="I477"/>
  <c r="I476" s="1"/>
  <c r="I475" s="1"/>
  <c r="H477"/>
  <c r="H476" s="1"/>
  <c r="H475" s="1"/>
  <c r="G477"/>
  <c r="G476" s="1"/>
  <c r="G475" s="1"/>
  <c r="I473"/>
  <c r="I470" s="1"/>
  <c r="I469" s="1"/>
  <c r="H473"/>
  <c r="H470" s="1"/>
  <c r="H469" s="1"/>
  <c r="G473"/>
  <c r="G470" s="1"/>
  <c r="G469" s="1"/>
  <c r="I471"/>
  <c r="H471"/>
  <c r="G471"/>
  <c r="I466"/>
  <c r="I465" s="1"/>
  <c r="I464" s="1"/>
  <c r="H466"/>
  <c r="H465" s="1"/>
  <c r="H464" s="1"/>
  <c r="G466"/>
  <c r="G465" s="1"/>
  <c r="G464" s="1"/>
  <c r="I462"/>
  <c r="H462"/>
  <c r="G462"/>
  <c r="I460"/>
  <c r="I459" s="1"/>
  <c r="H460"/>
  <c r="H459" s="1"/>
  <c r="G460"/>
  <c r="G459" s="1"/>
  <c r="I457"/>
  <c r="I456" s="1"/>
  <c r="H457"/>
  <c r="H456" s="1"/>
  <c r="G457"/>
  <c r="G456" s="1"/>
  <c r="I454"/>
  <c r="I453" s="1"/>
  <c r="H454"/>
  <c r="H453" s="1"/>
  <c r="G454"/>
  <c r="G453" s="1"/>
  <c r="I451"/>
  <c r="I450" s="1"/>
  <c r="I449" s="1"/>
  <c r="H451"/>
  <c r="H450" s="1"/>
  <c r="H449" s="1"/>
  <c r="G451"/>
  <c r="G450" s="1"/>
  <c r="G449" s="1"/>
  <c r="I447"/>
  <c r="I446" s="1"/>
  <c r="I445" s="1"/>
  <c r="H447"/>
  <c r="H446" s="1"/>
  <c r="H445" s="1"/>
  <c r="G447"/>
  <c r="G446" s="1"/>
  <c r="G445" s="1"/>
  <c r="G443"/>
  <c r="G442" s="1"/>
  <c r="I440"/>
  <c r="I439" s="1"/>
  <c r="H440"/>
  <c r="H439" s="1"/>
  <c r="G440"/>
  <c r="G439" s="1"/>
  <c r="I430"/>
  <c r="H430"/>
  <c r="G430"/>
  <c r="I426"/>
  <c r="H426"/>
  <c r="G426"/>
  <c r="G416"/>
  <c r="G415" s="1"/>
  <c r="G414" s="1"/>
  <c r="I416"/>
  <c r="I415" s="1"/>
  <c r="I414" s="1"/>
  <c r="H416"/>
  <c r="H415" s="1"/>
  <c r="H414" s="1"/>
  <c r="I410"/>
  <c r="I409" s="1"/>
  <c r="H410"/>
  <c r="H409" s="1"/>
  <c r="G410"/>
  <c r="G409" s="1"/>
  <c r="I407"/>
  <c r="I406" s="1"/>
  <c r="I405" s="1"/>
  <c r="H407"/>
  <c r="H406" s="1"/>
  <c r="H405" s="1"/>
  <c r="G407"/>
  <c r="G406" s="1"/>
  <c r="G405" s="1"/>
  <c r="I403"/>
  <c r="I402" s="1"/>
  <c r="H403"/>
  <c r="H402" s="1"/>
  <c r="G403"/>
  <c r="G402" s="1"/>
  <c r="I400"/>
  <c r="I398" s="1"/>
  <c r="I397" s="1"/>
  <c r="H400"/>
  <c r="H398" s="1"/>
  <c r="H397" s="1"/>
  <c r="G400"/>
  <c r="G398" s="1"/>
  <c r="G397" s="1"/>
  <c r="I395"/>
  <c r="I394" s="1"/>
  <c r="H395"/>
  <c r="H394" s="1"/>
  <c r="G395"/>
  <c r="G394" s="1"/>
  <c r="I391"/>
  <c r="I390" s="1"/>
  <c r="H391"/>
  <c r="H390" s="1"/>
  <c r="G391"/>
  <c r="G390" s="1"/>
  <c r="I385"/>
  <c r="I384" s="1"/>
  <c r="H385"/>
  <c r="H384" s="1"/>
  <c r="G385"/>
  <c r="G384" s="1"/>
  <c r="I382"/>
  <c r="I381" s="1"/>
  <c r="H382"/>
  <c r="H381" s="1"/>
  <c r="G382"/>
  <c r="G381" s="1"/>
  <c r="I375"/>
  <c r="H375"/>
  <c r="G375"/>
  <c r="I369"/>
  <c r="I368" s="1"/>
  <c r="H369"/>
  <c r="H368" s="1"/>
  <c r="G369"/>
  <c r="G368" s="1"/>
  <c r="I362"/>
  <c r="I361" s="1"/>
  <c r="H362"/>
  <c r="H361" s="1"/>
  <c r="G362"/>
  <c r="G361" s="1"/>
  <c r="G358"/>
  <c r="G357" s="1"/>
  <c r="I355"/>
  <c r="I352" s="1"/>
  <c r="H355"/>
  <c r="H352" s="1"/>
  <c r="G355"/>
  <c r="G352" s="1"/>
  <c r="I353"/>
  <c r="H353"/>
  <c r="G353"/>
  <c r="I333"/>
  <c r="I332" s="1"/>
  <c r="H333"/>
  <c r="H332" s="1"/>
  <c r="G333"/>
  <c r="G332" s="1"/>
  <c r="I327"/>
  <c r="I325" s="1"/>
  <c r="I324" s="1"/>
  <c r="H327"/>
  <c r="H325" s="1"/>
  <c r="H324" s="1"/>
  <c r="G327"/>
  <c r="G325" s="1"/>
  <c r="G324" s="1"/>
  <c r="I321"/>
  <c r="I320" s="1"/>
  <c r="H321"/>
  <c r="H320" s="1"/>
  <c r="G321"/>
  <c r="G320" s="1"/>
  <c r="I318"/>
  <c r="H318"/>
  <c r="G318"/>
  <c r="I316"/>
  <c r="H316"/>
  <c r="G316"/>
  <c r="G313"/>
  <c r="G312" s="1"/>
  <c r="I312"/>
  <c r="H312"/>
  <c r="I310"/>
  <c r="H310"/>
  <c r="G310"/>
  <c r="I308"/>
  <c r="H308"/>
  <c r="G308"/>
  <c r="I304"/>
  <c r="I296" s="1"/>
  <c r="H304"/>
  <c r="H296" s="1"/>
  <c r="G304"/>
  <c r="G296" s="1"/>
  <c r="I294"/>
  <c r="I286" s="1"/>
  <c r="H294"/>
  <c r="H286" s="1"/>
  <c r="G294"/>
  <c r="G286" s="1"/>
  <c r="I282"/>
  <c r="I281" s="1"/>
  <c r="H282"/>
  <c r="H281" s="1"/>
  <c r="G282"/>
  <c r="G281" s="1"/>
  <c r="I278"/>
  <c r="H278"/>
  <c r="G278"/>
  <c r="I1326" l="1"/>
  <c r="G1326"/>
  <c r="H374"/>
  <c r="G374"/>
  <c r="I374"/>
  <c r="G1050"/>
  <c r="I1050"/>
  <c r="H1050"/>
  <c r="I944"/>
  <c r="G944"/>
  <c r="H944"/>
  <c r="G761"/>
  <c r="H761"/>
  <c r="I761"/>
  <c r="G916"/>
  <c r="G1195"/>
  <c r="G1194" s="1"/>
  <c r="G1196"/>
  <c r="G898"/>
  <c r="H1195"/>
  <c r="H1194" s="1"/>
  <c r="H1196"/>
  <c r="I1195"/>
  <c r="I1194" s="1"/>
  <c r="I1196"/>
  <c r="H1117"/>
  <c r="G1117"/>
  <c r="I1117"/>
  <c r="G1286"/>
  <c r="H1286"/>
  <c r="I1286"/>
  <c r="I642"/>
  <c r="G564"/>
  <c r="G563" s="1"/>
  <c r="G562" s="1"/>
  <c r="H564"/>
  <c r="H563" s="1"/>
  <c r="H562" s="1"/>
  <c r="I564"/>
  <c r="I563" s="1"/>
  <c r="I562" s="1"/>
  <c r="G642"/>
  <c r="I425"/>
  <c r="I424" s="1"/>
  <c r="H642"/>
  <c r="H425"/>
  <c r="H424" s="1"/>
  <c r="G709"/>
  <c r="G697" s="1"/>
  <c r="G696" s="1"/>
  <c r="H709"/>
  <c r="H697" s="1"/>
  <c r="H696" s="1"/>
  <c r="I709"/>
  <c r="I697" s="1"/>
  <c r="I696" s="1"/>
  <c r="I678"/>
  <c r="G678"/>
  <c r="H678"/>
  <c r="H598"/>
  <c r="H597" s="1"/>
  <c r="H596" s="1"/>
  <c r="G663"/>
  <c r="G662" s="1"/>
  <c r="H663"/>
  <c r="H662" s="1"/>
  <c r="I663"/>
  <c r="I662" s="1"/>
  <c r="G598"/>
  <c r="G597" s="1"/>
  <c r="G596" s="1"/>
  <c r="I598"/>
  <c r="I597" s="1"/>
  <c r="I596" s="1"/>
  <c r="G425"/>
  <c r="G796"/>
  <c r="G1007"/>
  <c r="I277"/>
  <c r="H277"/>
  <c r="G277"/>
  <c r="I587"/>
  <c r="I586" s="1"/>
  <c r="I585" s="1"/>
  <c r="I584" s="1"/>
  <c r="G1235"/>
  <c r="G1226" s="1"/>
  <c r="H1235"/>
  <c r="H1226" s="1"/>
  <c r="G587"/>
  <c r="G586" s="1"/>
  <c r="G585" s="1"/>
  <c r="G584" s="1"/>
  <c r="I1235"/>
  <c r="I1226" s="1"/>
  <c r="H587"/>
  <c r="H586" s="1"/>
  <c r="H585" s="1"/>
  <c r="H584" s="1"/>
  <c r="H796"/>
  <c r="I796"/>
  <c r="H335"/>
  <c r="G335"/>
  <c r="G1024"/>
  <c r="H1373"/>
  <c r="H1372" s="1"/>
  <c r="G1373"/>
  <c r="G1372" s="1"/>
  <c r="I1373"/>
  <c r="I1372" s="1"/>
  <c r="I1400"/>
  <c r="G726"/>
  <c r="G725" s="1"/>
  <c r="I726"/>
  <c r="I725" s="1"/>
  <c r="H1400"/>
  <c r="H726"/>
  <c r="H725" s="1"/>
  <c r="G1400"/>
  <c r="I815"/>
  <c r="I814" s="1"/>
  <c r="I1007"/>
  <c r="H1007"/>
  <c r="G815"/>
  <c r="G814" s="1"/>
  <c r="I1413"/>
  <c r="H815"/>
  <c r="H814" s="1"/>
  <c r="H1413"/>
  <c r="G1390"/>
  <c r="G1346"/>
  <c r="I1351"/>
  <c r="H754"/>
  <c r="I754"/>
  <c r="G754"/>
  <c r="H1390"/>
  <c r="I1390"/>
  <c r="G1395"/>
  <c r="I1099"/>
  <c r="G1138"/>
  <c r="G978"/>
  <c r="H1083"/>
  <c r="H1082" s="1"/>
  <c r="H1081" s="1"/>
  <c r="I833"/>
  <c r="H916"/>
  <c r="H1138"/>
  <c r="G1165"/>
  <c r="G1153" s="1"/>
  <c r="I1201"/>
  <c r="I1200" s="1"/>
  <c r="I1199" s="1"/>
  <c r="H1364"/>
  <c r="I1165"/>
  <c r="I1153" s="1"/>
  <c r="H1395"/>
  <c r="I978"/>
  <c r="I315"/>
  <c r="H486"/>
  <c r="H485" s="1"/>
  <c r="H480" s="1"/>
  <c r="H479" s="1"/>
  <c r="H857"/>
  <c r="I1138"/>
  <c r="H1302"/>
  <c r="I1395"/>
  <c r="G865"/>
  <c r="G864" s="1"/>
  <c r="G863" s="1"/>
  <c r="G906"/>
  <c r="I501"/>
  <c r="H1165"/>
  <c r="H1153" s="1"/>
  <c r="H1201"/>
  <c r="H1200" s="1"/>
  <c r="H1199" s="1"/>
  <c r="I1212"/>
  <c r="I1211" s="1"/>
  <c r="I1210" s="1"/>
  <c r="I486"/>
  <c r="I485" s="1"/>
  <c r="I480" s="1"/>
  <c r="I479" s="1"/>
  <c r="I468"/>
  <c r="H567"/>
  <c r="G307"/>
  <c r="G306" s="1"/>
  <c r="I906"/>
  <c r="G1201"/>
  <c r="G1200" s="1"/>
  <c r="G1199" s="1"/>
  <c r="I335"/>
  <c r="I393"/>
  <c r="I389" s="1"/>
  <c r="F30" i="3" s="1"/>
  <c r="H501" i="1"/>
  <c r="I992"/>
  <c r="I1083"/>
  <c r="I1082" s="1"/>
  <c r="I1081" s="1"/>
  <c r="I1364"/>
  <c r="G1364"/>
  <c r="G393"/>
  <c r="G389" s="1"/>
  <c r="D30" i="3" s="1"/>
  <c r="H438" i="1"/>
  <c r="H437" s="1"/>
  <c r="H468"/>
  <c r="G486"/>
  <c r="G485" s="1"/>
  <c r="G480" s="1"/>
  <c r="G479" s="1"/>
  <c r="H833"/>
  <c r="I898"/>
  <c r="G992"/>
  <c r="H1099"/>
  <c r="G1351"/>
  <c r="H1351"/>
  <c r="H360"/>
  <c r="G360"/>
  <c r="H285"/>
  <c r="H284" s="1"/>
  <c r="I285"/>
  <c r="I284" s="1"/>
  <c r="G285"/>
  <c r="G284" s="1"/>
  <c r="H307"/>
  <c r="H306" s="1"/>
  <c r="I307"/>
  <c r="I306" s="1"/>
  <c r="G315"/>
  <c r="H315"/>
  <c r="I360"/>
  <c r="H393"/>
  <c r="H389" s="1"/>
  <c r="E30" i="3" s="1"/>
  <c r="G438" i="1"/>
  <c r="G437" s="1"/>
  <c r="G527"/>
  <c r="G526" s="1"/>
  <c r="G516" s="1"/>
  <c r="G515" s="1"/>
  <c r="I527"/>
  <c r="I526" s="1"/>
  <c r="I516" s="1"/>
  <c r="I515" s="1"/>
  <c r="H527"/>
  <c r="H526" s="1"/>
  <c r="H516" s="1"/>
  <c r="H515" s="1"/>
  <c r="G567"/>
  <c r="I775"/>
  <c r="G833"/>
  <c r="G857"/>
  <c r="I857"/>
  <c r="H865"/>
  <c r="H864" s="1"/>
  <c r="H863" s="1"/>
  <c r="I865"/>
  <c r="I864" s="1"/>
  <c r="I863" s="1"/>
  <c r="H898"/>
  <c r="H906"/>
  <c r="I916"/>
  <c r="H978"/>
  <c r="H992"/>
  <c r="H1024"/>
  <c r="G1083"/>
  <c r="G1082" s="1"/>
  <c r="G1081" s="1"/>
  <c r="G1099"/>
  <c r="I1302"/>
  <c r="G1413"/>
  <c r="I438"/>
  <c r="I437" s="1"/>
  <c r="G501"/>
  <c r="G468"/>
  <c r="I567"/>
  <c r="G775"/>
  <c r="I1024"/>
  <c r="H775"/>
  <c r="G1302"/>
  <c r="G1213"/>
  <c r="H1213"/>
  <c r="H943" l="1"/>
  <c r="H942" s="1"/>
  <c r="H935" s="1"/>
  <c r="E36" i="3" s="1"/>
  <c r="I943" i="1"/>
  <c r="I942" s="1"/>
  <c r="I935" s="1"/>
  <c r="F36" i="3" s="1"/>
  <c r="G943" i="1"/>
  <c r="G942" s="1"/>
  <c r="G935" s="1"/>
  <c r="D36" i="3" s="1"/>
  <c r="G323" i="1"/>
  <c r="D29" i="3" s="1"/>
  <c r="H323" i="1"/>
  <c r="E29" i="3" s="1"/>
  <c r="I323" i="1"/>
  <c r="F29" i="3" s="1"/>
  <c r="G1186" i="1"/>
  <c r="G1179" s="1"/>
  <c r="H1186"/>
  <c r="H1179" s="1"/>
  <c r="I1186"/>
  <c r="I1179" s="1"/>
  <c r="G424"/>
  <c r="G420" s="1"/>
  <c r="D33" i="3" s="1"/>
  <c r="H500" i="1"/>
  <c r="E53" i="3"/>
  <c r="I500" i="1"/>
  <c r="F53" i="3"/>
  <c r="G500" i="1"/>
  <c r="D53" i="3"/>
  <c r="G561" i="1"/>
  <c r="G560" s="1"/>
  <c r="H420"/>
  <c r="E33" i="3" s="1"/>
  <c r="I420" i="1"/>
  <c r="I413" s="1"/>
  <c r="I561"/>
  <c r="I560" s="1"/>
  <c r="H561"/>
  <c r="H560" s="1"/>
  <c r="I1098"/>
  <c r="I1097" s="1"/>
  <c r="I1089" s="1"/>
  <c r="G1098"/>
  <c r="G1097" s="1"/>
  <c r="G1089" s="1"/>
  <c r="H1098"/>
  <c r="H1097" s="1"/>
  <c r="H1089" s="1"/>
  <c r="H677"/>
  <c r="H671" s="1"/>
  <c r="H670" s="1"/>
  <c r="E47" i="3" s="1"/>
  <c r="G677" i="1"/>
  <c r="G671" s="1"/>
  <c r="G670" s="1"/>
  <c r="I677"/>
  <c r="I671" s="1"/>
  <c r="I670" s="1"/>
  <c r="G695"/>
  <c r="D48" i="3" s="1"/>
  <c r="G813" i="1"/>
  <c r="G812" s="1"/>
  <c r="H813"/>
  <c r="H812" s="1"/>
  <c r="I813"/>
  <c r="I812" s="1"/>
  <c r="I1225"/>
  <c r="I1224" s="1"/>
  <c r="G1225"/>
  <c r="G1224" s="1"/>
  <c r="H1225"/>
  <c r="H1224" s="1"/>
  <c r="H1301"/>
  <c r="H1276" s="1"/>
  <c r="G1301"/>
  <c r="G1276" s="1"/>
  <c r="I1301"/>
  <c r="I1276" s="1"/>
  <c r="I641"/>
  <c r="I640" s="1"/>
  <c r="G641"/>
  <c r="G640" s="1"/>
  <c r="H641"/>
  <c r="H640" s="1"/>
  <c r="G1116"/>
  <c r="G1115" s="1"/>
  <c r="I850"/>
  <c r="I849" s="1"/>
  <c r="I848" s="1"/>
  <c r="H1116"/>
  <c r="I1116"/>
  <c r="I1115" s="1"/>
  <c r="H850"/>
  <c r="H849" s="1"/>
  <c r="H848" s="1"/>
  <c r="G850"/>
  <c r="G849" s="1"/>
  <c r="G848" s="1"/>
  <c r="I774"/>
  <c r="I768" s="1"/>
  <c r="F50" i="3" s="1"/>
  <c r="H1363" i="1"/>
  <c r="H1362" s="1"/>
  <c r="I1049"/>
  <c r="I1048" s="1"/>
  <c r="I887"/>
  <c r="I886" s="1"/>
  <c r="I879" s="1"/>
  <c r="H1049"/>
  <c r="H1048" s="1"/>
  <c r="H695"/>
  <c r="E48" i="3" s="1"/>
  <c r="G887" i="1"/>
  <c r="G886" s="1"/>
  <c r="G879" s="1"/>
  <c r="I276"/>
  <c r="I695"/>
  <c r="F48" i="3" s="1"/>
  <c r="I1363" i="1"/>
  <c r="I1362" s="1"/>
  <c r="H887"/>
  <c r="H886" s="1"/>
  <c r="H879" s="1"/>
  <c r="G1049"/>
  <c r="G1048" s="1"/>
  <c r="G1363"/>
  <c r="G1362" s="1"/>
  <c r="G276"/>
  <c r="H276"/>
  <c r="G774"/>
  <c r="G768" s="1"/>
  <c r="D50" i="3" s="1"/>
  <c r="H774" i="1"/>
  <c r="H768" s="1"/>
  <c r="E50" i="3" s="1"/>
  <c r="G1114" i="1" l="1"/>
  <c r="G878" s="1"/>
  <c r="G877" s="1"/>
  <c r="I1114"/>
  <c r="I878" s="1"/>
  <c r="I877" s="1"/>
  <c r="H1115"/>
  <c r="H1114" s="1"/>
  <c r="H878" s="1"/>
  <c r="H877" s="1"/>
  <c r="F47" i="3"/>
  <c r="G413" i="1"/>
  <c r="H413"/>
  <c r="I595"/>
  <c r="F46" i="3" s="1"/>
  <c r="H595" i="1"/>
  <c r="E46" i="3" s="1"/>
  <c r="G595" i="1"/>
  <c r="D46" i="3" s="1"/>
  <c r="F33"/>
  <c r="H1275" i="1"/>
  <c r="H1223" s="1"/>
  <c r="I767"/>
  <c r="I739" s="1"/>
  <c r="H767"/>
  <c r="H739" s="1"/>
  <c r="G1275"/>
  <c r="G1223" s="1"/>
  <c r="I1275"/>
  <c r="I1223" s="1"/>
  <c r="G767"/>
  <c r="F789" i="2" l="1"/>
  <c r="G739" i="1"/>
  <c r="G583"/>
  <c r="G559" s="1"/>
  <c r="H583"/>
  <c r="H559" s="1"/>
  <c r="I583"/>
  <c r="I559" s="1"/>
  <c r="H789" i="2"/>
  <c r="G789"/>
  <c r="G184"/>
  <c r="G183" s="1"/>
  <c r="H184"/>
  <c r="H183" s="1"/>
  <c r="F184"/>
  <c r="F183" s="1"/>
  <c r="G182"/>
  <c r="G181" s="1"/>
  <c r="H182"/>
  <c r="H181" s="1"/>
  <c r="G180"/>
  <c r="G179" s="1"/>
  <c r="H180"/>
  <c r="H179" s="1"/>
  <c r="G178"/>
  <c r="G177" s="1"/>
  <c r="H178"/>
  <c r="H177" s="1"/>
  <c r="F178"/>
  <c r="F177" s="1"/>
  <c r="H182" i="1"/>
  <c r="I182"/>
  <c r="G182"/>
  <c r="F180" i="2" l="1"/>
  <c r="F179" s="1"/>
  <c r="F182"/>
  <c r="F181" s="1"/>
  <c r="I162" i="1"/>
  <c r="I161" s="1"/>
  <c r="H312" i="2" s="1"/>
  <c r="H162" i="1"/>
  <c r="H161" s="1"/>
  <c r="G312" i="2" s="1"/>
  <c r="G162" i="1"/>
  <c r="G160" s="1"/>
  <c r="H160" l="1"/>
  <c r="I160"/>
  <c r="G161"/>
  <c r="F312" i="2" s="1"/>
  <c r="G884" l="1"/>
  <c r="H884"/>
  <c r="F884"/>
  <c r="F434" l="1"/>
  <c r="G573" l="1"/>
  <c r="H573"/>
  <c r="G575"/>
  <c r="H575"/>
  <c r="F575"/>
  <c r="F573"/>
  <c r="G568"/>
  <c r="H568"/>
  <c r="G569"/>
  <c r="H569"/>
  <c r="F568"/>
  <c r="F569"/>
  <c r="G313" l="1"/>
  <c r="G311" s="1"/>
  <c r="H313"/>
  <c r="H311" s="1"/>
  <c r="F313"/>
  <c r="F311" s="1"/>
  <c r="G374" l="1"/>
  <c r="H374"/>
  <c r="F374"/>
  <c r="G1009"/>
  <c r="H1009"/>
  <c r="F1009"/>
  <c r="G772" l="1"/>
  <c r="H772"/>
  <c r="F772"/>
  <c r="G970"/>
  <c r="H970"/>
  <c r="F970"/>
  <c r="G502" l="1"/>
  <c r="G501" s="1"/>
  <c r="H502"/>
  <c r="H501" s="1"/>
  <c r="F502"/>
  <c r="F501" s="1"/>
  <c r="G123" i="1" l="1"/>
  <c r="H841" i="2" l="1"/>
  <c r="H840" s="1"/>
  <c r="F841"/>
  <c r="F840" s="1"/>
  <c r="G841"/>
  <c r="G840" s="1"/>
  <c r="F847" l="1"/>
  <c r="G290" l="1"/>
  <c r="H290"/>
  <c r="F290"/>
  <c r="G218" l="1"/>
  <c r="G217" s="1"/>
  <c r="H218"/>
  <c r="H217" s="1"/>
  <c r="F218"/>
  <c r="F217" s="1"/>
  <c r="G432" l="1"/>
  <c r="G431" s="1"/>
  <c r="H432"/>
  <c r="H431" s="1"/>
  <c r="F432"/>
  <c r="F431" s="1"/>
  <c r="G466"/>
  <c r="G465" s="1"/>
  <c r="H466"/>
  <c r="H465" s="1"/>
  <c r="F466"/>
  <c r="F465" s="1"/>
  <c r="G462" l="1"/>
  <c r="G460" s="1"/>
  <c r="H462"/>
  <c r="H460" s="1"/>
  <c r="F462"/>
  <c r="F460" s="1"/>
  <c r="G389"/>
  <c r="G388" s="1"/>
  <c r="G387" s="1"/>
  <c r="H389"/>
  <c r="H388" s="1"/>
  <c r="H387" s="1"/>
  <c r="F389"/>
  <c r="F388" s="1"/>
  <c r="F387" s="1"/>
  <c r="G255" l="1"/>
  <c r="G254" s="1"/>
  <c r="H255"/>
  <c r="H254" s="1"/>
  <c r="F255"/>
  <c r="F254" s="1"/>
  <c r="G226" i="1"/>
  <c r="G224" s="1"/>
  <c r="G284" i="2"/>
  <c r="G283" s="1"/>
  <c r="H284"/>
  <c r="H283" s="1"/>
  <c r="F284"/>
  <c r="F283" s="1"/>
  <c r="G166"/>
  <c r="H166"/>
  <c r="F166"/>
  <c r="G380"/>
  <c r="G379" s="1"/>
  <c r="H380"/>
  <c r="H379" s="1"/>
  <c r="F380"/>
  <c r="F379" s="1"/>
  <c r="H195" i="1" l="1"/>
  <c r="H194" s="1"/>
  <c r="I195"/>
  <c r="I194" s="1"/>
  <c r="H180"/>
  <c r="I180"/>
  <c r="G180"/>
  <c r="G690" i="2" l="1"/>
  <c r="G689" s="1"/>
  <c r="H690"/>
  <c r="H689" s="1"/>
  <c r="F690"/>
  <c r="F689" s="1"/>
  <c r="G616"/>
  <c r="H616"/>
  <c r="F616"/>
  <c r="G590"/>
  <c r="G589" s="1"/>
  <c r="H590"/>
  <c r="H589" s="1"/>
  <c r="G608"/>
  <c r="G607" s="1"/>
  <c r="H608"/>
  <c r="H607" s="1"/>
  <c r="F608"/>
  <c r="F607" s="1"/>
  <c r="G845" l="1"/>
  <c r="G844" s="1"/>
  <c r="G835" s="1"/>
  <c r="H845"/>
  <c r="H844" s="1"/>
  <c r="H835" s="1"/>
  <c r="F845"/>
  <c r="F844" s="1"/>
  <c r="F835" s="1"/>
  <c r="G805"/>
  <c r="H805"/>
  <c r="F805"/>
  <c r="G833"/>
  <c r="G832" s="1"/>
  <c r="H833"/>
  <c r="H832" s="1"/>
  <c r="F833"/>
  <c r="F832" s="1"/>
  <c r="F310" l="1"/>
  <c r="I34" i="1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11" l="1"/>
  <c r="H11"/>
  <c r="G978" i="2" l="1"/>
  <c r="G977" s="1"/>
  <c r="H978"/>
  <c r="H977" s="1"/>
  <c r="F978"/>
  <c r="F977" s="1"/>
  <c r="G165" l="1"/>
  <c r="G164" s="1"/>
  <c r="H165"/>
  <c r="H164" s="1"/>
  <c r="F165"/>
  <c r="F164" s="1"/>
  <c r="G514"/>
  <c r="G513" s="1"/>
  <c r="G512" s="1"/>
  <c r="H514"/>
  <c r="H513" s="1"/>
  <c r="H512" s="1"/>
  <c r="F514"/>
  <c r="F513" s="1"/>
  <c r="F512" s="1"/>
  <c r="H255" i="1"/>
  <c r="H254" s="1"/>
  <c r="I255"/>
  <c r="I254" s="1"/>
  <c r="G255"/>
  <c r="G254" s="1"/>
  <c r="G972" i="2"/>
  <c r="H972"/>
  <c r="G973"/>
  <c r="H973"/>
  <c r="F973"/>
  <c r="G119" i="1"/>
  <c r="G118" s="1"/>
  <c r="F972" i="2"/>
  <c r="H119" i="1"/>
  <c r="H118" s="1"/>
  <c r="I119"/>
  <c r="I118" s="1"/>
  <c r="F969" i="2"/>
  <c r="G969"/>
  <c r="H969"/>
  <c r="G968"/>
  <c r="H968"/>
  <c r="F968"/>
  <c r="H967" l="1"/>
  <c r="G967"/>
  <c r="F967"/>
  <c r="F971"/>
  <c r="H971"/>
  <c r="G971"/>
  <c r="H966" l="1"/>
  <c r="F966"/>
  <c r="G966"/>
  <c r="F163" l="1"/>
  <c r="G342" l="1"/>
  <c r="H342"/>
  <c r="F342"/>
  <c r="G505" l="1"/>
  <c r="H505"/>
  <c r="F505"/>
  <c r="F584" l="1"/>
  <c r="G584"/>
  <c r="H584"/>
  <c r="G583"/>
  <c r="H583"/>
  <c r="F583"/>
  <c r="F582" l="1"/>
  <c r="H582"/>
  <c r="G582"/>
  <c r="G1017" l="1"/>
  <c r="G1016" s="1"/>
  <c r="H1017"/>
  <c r="H1016" s="1"/>
  <c r="F1017"/>
  <c r="F1016" s="1"/>
  <c r="G371" l="1"/>
  <c r="H371"/>
  <c r="F371"/>
  <c r="G370" l="1"/>
  <c r="H370"/>
  <c r="F370"/>
  <c r="G298" l="1"/>
  <c r="H298"/>
  <c r="F298"/>
  <c r="G458" l="1"/>
  <c r="H458"/>
  <c r="F458"/>
  <c r="F710" l="1"/>
  <c r="F709"/>
  <c r="H123" i="1" l="1"/>
  <c r="H122" s="1"/>
  <c r="I123"/>
  <c r="I122" s="1"/>
  <c r="G122"/>
  <c r="G486" i="2" l="1"/>
  <c r="G485" s="1"/>
  <c r="H486"/>
  <c r="H485" s="1"/>
  <c r="F486"/>
  <c r="F485" s="1"/>
  <c r="G93"/>
  <c r="H93"/>
  <c r="F93"/>
  <c r="F328" l="1"/>
  <c r="G328"/>
  <c r="H328"/>
  <c r="H186" i="1"/>
  <c r="H185" s="1"/>
  <c r="H184" s="1"/>
  <c r="I186"/>
  <c r="I185" s="1"/>
  <c r="I184" s="1"/>
  <c r="G186"/>
  <c r="G185" l="1"/>
  <c r="G184" s="1"/>
  <c r="G592" i="2"/>
  <c r="H592"/>
  <c r="G593"/>
  <c r="H593"/>
  <c r="G763" l="1"/>
  <c r="G762" s="1"/>
  <c r="H763"/>
  <c r="H762" s="1"/>
  <c r="F763"/>
  <c r="F762" s="1"/>
  <c r="G754"/>
  <c r="H754"/>
  <c r="F754"/>
  <c r="G579"/>
  <c r="H579"/>
  <c r="F579"/>
  <c r="G581"/>
  <c r="H581"/>
  <c r="F581"/>
  <c r="F580"/>
  <c r="G580"/>
  <c r="H580"/>
  <c r="G952"/>
  <c r="G951" s="1"/>
  <c r="H952"/>
  <c r="H951" s="1"/>
  <c r="F952"/>
  <c r="F951" s="1"/>
  <c r="G799" l="1"/>
  <c r="G797" s="1"/>
  <c r="H799"/>
  <c r="H797" s="1"/>
  <c r="F799"/>
  <c r="F797" s="1"/>
  <c r="G195" i="1" l="1"/>
  <c r="G194" s="1"/>
  <c r="G424" i="2" l="1"/>
  <c r="G423" s="1"/>
  <c r="H424"/>
  <c r="H423" s="1"/>
  <c r="F424"/>
  <c r="F423" s="1"/>
  <c r="G435"/>
  <c r="H435"/>
  <c r="G436"/>
  <c r="H436"/>
  <c r="F436"/>
  <c r="F435"/>
  <c r="G430"/>
  <c r="G429" s="1"/>
  <c r="H430"/>
  <c r="H429" s="1"/>
  <c r="F430"/>
  <c r="F429" s="1"/>
  <c r="F428"/>
  <c r="G428"/>
  <c r="H428"/>
  <c r="G426"/>
  <c r="H426"/>
  <c r="F426"/>
  <c r="G433" l="1"/>
  <c r="F433"/>
  <c r="H433"/>
  <c r="G425"/>
  <c r="F425"/>
  <c r="H425"/>
  <c r="H422" l="1"/>
  <c r="F422"/>
  <c r="G422"/>
  <c r="H961"/>
  <c r="G540"/>
  <c r="G539" s="1"/>
  <c r="H540"/>
  <c r="H539" s="1"/>
  <c r="F540"/>
  <c r="F539" s="1"/>
  <c r="G359"/>
  <c r="H359"/>
  <c r="F359"/>
  <c r="G357" l="1"/>
  <c r="G358"/>
  <c r="F357"/>
  <c r="F358"/>
  <c r="H357"/>
  <c r="H358"/>
  <c r="G287"/>
  <c r="G286" s="1"/>
  <c r="G285" s="1"/>
  <c r="H287"/>
  <c r="H286" s="1"/>
  <c r="H285" s="1"/>
  <c r="G927" l="1"/>
  <c r="G926" s="1"/>
  <c r="H927"/>
  <c r="H926" s="1"/>
  <c r="F927"/>
  <c r="F926" s="1"/>
  <c r="F55" i="3" l="1"/>
  <c r="F54" s="1"/>
  <c r="D55"/>
  <c r="D54" s="1"/>
  <c r="E55"/>
  <c r="E54" s="1"/>
  <c r="H194" i="2" l="1"/>
  <c r="G194"/>
  <c r="F194"/>
  <c r="H149" i="1"/>
  <c r="H148" s="1"/>
  <c r="H147" s="1"/>
  <c r="I149"/>
  <c r="I148" s="1"/>
  <c r="I147" s="1"/>
  <c r="G149"/>
  <c r="G148" s="1"/>
  <c r="G147" s="1"/>
  <c r="H158" l="1"/>
  <c r="I158"/>
  <c r="G158"/>
  <c r="G1003" i="2" l="1"/>
  <c r="H1003"/>
  <c r="F1003"/>
  <c r="G34" i="1"/>
  <c r="G33" s="1"/>
  <c r="G32" s="1"/>
  <c r="G31" l="1"/>
  <c r="G78" l="1"/>
  <c r="G317" i="2" l="1"/>
  <c r="H317"/>
  <c r="F317"/>
  <c r="G200"/>
  <c r="H200"/>
  <c r="F200"/>
  <c r="G647" l="1"/>
  <c r="G646" s="1"/>
  <c r="H647"/>
  <c r="H646" s="1"/>
  <c r="F647"/>
  <c r="F646" s="1"/>
  <c r="G588" l="1"/>
  <c r="G587" s="1"/>
  <c r="H588"/>
  <c r="H587" s="1"/>
  <c r="F588"/>
  <c r="F587" s="1"/>
  <c r="F145" l="1"/>
  <c r="G770" l="1"/>
  <c r="H770"/>
  <c r="F770"/>
  <c r="G758"/>
  <c r="H758"/>
  <c r="F758"/>
  <c r="F593"/>
  <c r="F592"/>
  <c r="G591"/>
  <c r="H591"/>
  <c r="G666"/>
  <c r="H666"/>
  <c r="F666"/>
  <c r="F591" l="1"/>
  <c r="G858"/>
  <c r="G857" s="1"/>
  <c r="G856" s="1"/>
  <c r="H858"/>
  <c r="H857" s="1"/>
  <c r="H856" s="1"/>
  <c r="F858"/>
  <c r="F857" s="1"/>
  <c r="F856" s="1"/>
  <c r="G830"/>
  <c r="H830"/>
  <c r="G831"/>
  <c r="H831"/>
  <c r="F831"/>
  <c r="F830"/>
  <c r="G176" i="1"/>
  <c r="G829" i="2" l="1"/>
  <c r="G828" s="1"/>
  <c r="H829"/>
  <c r="H828" s="1"/>
  <c r="F829"/>
  <c r="F828" s="1"/>
  <c r="G81" i="1" l="1"/>
  <c r="G912" i="2" l="1"/>
  <c r="H912"/>
  <c r="F912"/>
  <c r="G441" l="1"/>
  <c r="G440" s="1"/>
  <c r="H441"/>
  <c r="H440" s="1"/>
  <c r="F441"/>
  <c r="F440" s="1"/>
  <c r="G443"/>
  <c r="G442" s="1"/>
  <c r="H443"/>
  <c r="H442" s="1"/>
  <c r="F443"/>
  <c r="F442" s="1"/>
  <c r="G659"/>
  <c r="H659"/>
  <c r="F659"/>
  <c r="H439" l="1"/>
  <c r="F439"/>
  <c r="G439"/>
  <c r="F595" l="1"/>
  <c r="G595"/>
  <c r="H595"/>
  <c r="G596"/>
  <c r="H596"/>
  <c r="F596"/>
  <c r="F594" l="1"/>
  <c r="H594"/>
  <c r="G594"/>
  <c r="G957" l="1"/>
  <c r="G956" s="1"/>
  <c r="H957"/>
  <c r="H956" s="1"/>
  <c r="F957"/>
  <c r="F956" s="1"/>
  <c r="G530" l="1"/>
  <c r="G529" s="1"/>
  <c r="G528" s="1"/>
  <c r="H530"/>
  <c r="H529" s="1"/>
  <c r="H528" s="1"/>
  <c r="F530"/>
  <c r="F529" s="1"/>
  <c r="F528" s="1"/>
  <c r="G263" l="1"/>
  <c r="H263"/>
  <c r="F263"/>
  <c r="G213"/>
  <c r="H213"/>
  <c r="F213"/>
  <c r="G938" l="1"/>
  <c r="H938"/>
  <c r="F938"/>
  <c r="G130"/>
  <c r="H130"/>
  <c r="F130"/>
  <c r="E38" i="3" l="1"/>
  <c r="F38"/>
  <c r="H965" i="2"/>
  <c r="G965"/>
  <c r="D38" i="3" l="1"/>
  <c r="F965" i="2"/>
  <c r="F287" l="1"/>
  <c r="F286" s="1"/>
  <c r="F285" s="1"/>
  <c r="G484" l="1"/>
  <c r="H484"/>
  <c r="F484"/>
  <c r="G114" l="1"/>
  <c r="H114"/>
  <c r="F114"/>
  <c r="G153" l="1"/>
  <c r="H153"/>
  <c r="F153"/>
  <c r="G214" l="1"/>
  <c r="H214"/>
  <c r="F214"/>
  <c r="G349" l="1"/>
  <c r="G348" s="1"/>
  <c r="H349"/>
  <c r="H348" s="1"/>
  <c r="F349"/>
  <c r="F348" s="1"/>
  <c r="H267" i="1"/>
  <c r="I267"/>
  <c r="G686" i="2" l="1"/>
  <c r="G685" s="1"/>
  <c r="F686"/>
  <c r="F685" s="1"/>
  <c r="H686"/>
  <c r="H685" s="1"/>
  <c r="F590" l="1"/>
  <c r="F589" s="1"/>
  <c r="G806" l="1"/>
  <c r="G804" s="1"/>
  <c r="H806"/>
  <c r="H804" s="1"/>
  <c r="F806"/>
  <c r="F804" s="1"/>
  <c r="H803" l="1"/>
  <c r="H802" s="1"/>
  <c r="H801"/>
  <c r="H800" s="1"/>
  <c r="G803"/>
  <c r="G802" s="1"/>
  <c r="G801"/>
  <c r="G800" s="1"/>
  <c r="F803"/>
  <c r="F802" s="1"/>
  <c r="F801"/>
  <c r="F800" s="1"/>
  <c r="F827"/>
  <c r="G827"/>
  <c r="H827"/>
  <c r="G788" l="1"/>
  <c r="F788"/>
  <c r="H788"/>
  <c r="H826"/>
  <c r="G826"/>
  <c r="F826"/>
  <c r="H825"/>
  <c r="G825"/>
  <c r="F825"/>
  <c r="F824" l="1"/>
  <c r="F823" s="1"/>
  <c r="G824"/>
  <c r="G823" s="1"/>
  <c r="H824"/>
  <c r="H823" s="1"/>
  <c r="H615" l="1"/>
  <c r="H614" s="1"/>
  <c r="G615"/>
  <c r="G614" s="1"/>
  <c r="F615"/>
  <c r="F614" s="1"/>
  <c r="G753"/>
  <c r="G752" s="1"/>
  <c r="H753"/>
  <c r="H752" s="1"/>
  <c r="F753"/>
  <c r="F752" s="1"/>
  <c r="G765"/>
  <c r="G764" s="1"/>
  <c r="G761" s="1"/>
  <c r="H765"/>
  <c r="H764" s="1"/>
  <c r="H761" s="1"/>
  <c r="F765"/>
  <c r="F764" s="1"/>
  <c r="F761" s="1"/>
  <c r="G603"/>
  <c r="H603"/>
  <c r="F603"/>
  <c r="G747"/>
  <c r="G746" s="1"/>
  <c r="G745" s="1"/>
  <c r="H747"/>
  <c r="H746" s="1"/>
  <c r="H745" s="1"/>
  <c r="F747"/>
  <c r="F746" s="1"/>
  <c r="F745" s="1"/>
  <c r="G730"/>
  <c r="H730"/>
  <c r="F730"/>
  <c r="G601"/>
  <c r="H601"/>
  <c r="F602"/>
  <c r="F601"/>
  <c r="F599"/>
  <c r="F598"/>
  <c r="G578"/>
  <c r="G577" s="1"/>
  <c r="H578"/>
  <c r="H577" s="1"/>
  <c r="F578"/>
  <c r="F577" s="1"/>
  <c r="H599"/>
  <c r="G898"/>
  <c r="H898"/>
  <c r="F898"/>
  <c r="F894" s="1"/>
  <c r="G744"/>
  <c r="G743" s="1"/>
  <c r="H744"/>
  <c r="H743" s="1"/>
  <c r="F744"/>
  <c r="G738"/>
  <c r="G737" s="1"/>
  <c r="H738"/>
  <c r="H737" s="1"/>
  <c r="F738"/>
  <c r="F737" s="1"/>
  <c r="F600" l="1"/>
  <c r="G741"/>
  <c r="H741"/>
  <c r="G598"/>
  <c r="F743"/>
  <c r="F741" s="1"/>
  <c r="F597"/>
  <c r="G599"/>
  <c r="H598"/>
  <c r="H597" s="1"/>
  <c r="H602"/>
  <c r="H600" s="1"/>
  <c r="G602"/>
  <c r="G600" s="1"/>
  <c r="G597" l="1"/>
  <c r="I270" i="1" l="1"/>
  <c r="I258"/>
  <c r="I257" s="1"/>
  <c r="I250"/>
  <c r="I243"/>
  <c r="I242" s="1"/>
  <c r="I241" s="1"/>
  <c r="I238"/>
  <c r="I237"/>
  <c r="I235"/>
  <c r="I234" s="1"/>
  <c r="I231"/>
  <c r="I230" s="1"/>
  <c r="I229" s="1"/>
  <c r="I222"/>
  <c r="I220" s="1"/>
  <c r="I200"/>
  <c r="I198" s="1"/>
  <c r="I197" s="1"/>
  <c r="I178"/>
  <c r="I176"/>
  <c r="I172" s="1"/>
  <c r="I167"/>
  <c r="I165"/>
  <c r="I164" s="1"/>
  <c r="I157"/>
  <c r="I153"/>
  <c r="I141"/>
  <c r="I139"/>
  <c r="I138" s="1"/>
  <c r="I131"/>
  <c r="I128" s="1"/>
  <c r="I116"/>
  <c r="I115" s="1"/>
  <c r="I113"/>
  <c r="I112" s="1"/>
  <c r="I110"/>
  <c r="I108"/>
  <c r="I105"/>
  <c r="I104" s="1"/>
  <c r="I101"/>
  <c r="I100" s="1"/>
  <c r="I93"/>
  <c r="I92" s="1"/>
  <c r="I89"/>
  <c r="I88" s="1"/>
  <c r="I83"/>
  <c r="I81"/>
  <c r="I78"/>
  <c r="I75"/>
  <c r="I74" s="1"/>
  <c r="I71"/>
  <c r="I70" s="1"/>
  <c r="I69" s="1"/>
  <c r="I67"/>
  <c r="I66" s="1"/>
  <c r="I65" s="1"/>
  <c r="I63"/>
  <c r="I60"/>
  <c r="I56"/>
  <c r="I55" s="1"/>
  <c r="I48"/>
  <c r="I47" s="1"/>
  <c r="I44"/>
  <c r="I43" s="1"/>
  <c r="I40"/>
  <c r="I39" s="1"/>
  <c r="I38" s="1"/>
  <c r="I248" l="1"/>
  <c r="I247" s="1"/>
  <c r="I152"/>
  <c r="I151" s="1"/>
  <c r="I146" s="1"/>
  <c r="I171"/>
  <c r="I170" s="1"/>
  <c r="I233"/>
  <c r="I59"/>
  <c r="I42" s="1"/>
  <c r="H369" i="2"/>
  <c r="H365" s="1"/>
  <c r="I127" i="1"/>
  <c r="I266"/>
  <c r="I219"/>
  <c r="I107"/>
  <c r="I87"/>
  <c r="I77"/>
  <c r="I137"/>
  <c r="I136" s="1"/>
  <c r="I135" s="1"/>
  <c r="I73" l="1"/>
  <c r="I228"/>
  <c r="I263"/>
  <c r="I262" s="1"/>
  <c r="I261" s="1"/>
  <c r="I145"/>
  <c r="F21" i="3" s="1"/>
  <c r="I193" i="1"/>
  <c r="F39" i="3"/>
  <c r="I37" i="1" l="1"/>
  <c r="F17" i="3"/>
  <c r="I126" i="1"/>
  <c r="F42" i="3"/>
  <c r="I260" i="1"/>
  <c r="I10"/>
  <c r="I169"/>
  <c r="E45" i="3"/>
  <c r="H270" i="1"/>
  <c r="H258"/>
  <c r="H257" s="1"/>
  <c r="H250"/>
  <c r="H243"/>
  <c r="H242" s="1"/>
  <c r="H241" s="1"/>
  <c r="H238"/>
  <c r="H237"/>
  <c r="H235"/>
  <c r="H234" s="1"/>
  <c r="H231"/>
  <c r="H230" s="1"/>
  <c r="H229" s="1"/>
  <c r="H222"/>
  <c r="H220" s="1"/>
  <c r="H200"/>
  <c r="H198" s="1"/>
  <c r="H197" s="1"/>
  <c r="H178"/>
  <c r="H176"/>
  <c r="H172" s="1"/>
  <c r="H167"/>
  <c r="H165"/>
  <c r="H164" s="1"/>
  <c r="H157"/>
  <c r="H153"/>
  <c r="H141"/>
  <c r="H139"/>
  <c r="H138" s="1"/>
  <c r="H131"/>
  <c r="H128" s="1"/>
  <c r="H116"/>
  <c r="H115" s="1"/>
  <c r="H113"/>
  <c r="H112" s="1"/>
  <c r="H110"/>
  <c r="H108"/>
  <c r="H105"/>
  <c r="H104" s="1"/>
  <c r="H101"/>
  <c r="H100" s="1"/>
  <c r="H93"/>
  <c r="H92" s="1"/>
  <c r="H89"/>
  <c r="H88" s="1"/>
  <c r="H83"/>
  <c r="H81"/>
  <c r="H78"/>
  <c r="H75"/>
  <c r="H74" s="1"/>
  <c r="H71"/>
  <c r="H70" s="1"/>
  <c r="H69" s="1"/>
  <c r="E15" i="3" s="1"/>
  <c r="H67" i="1"/>
  <c r="H66" s="1"/>
  <c r="H65" s="1"/>
  <c r="E13" i="3" s="1"/>
  <c r="H63" i="1"/>
  <c r="H60"/>
  <c r="H56"/>
  <c r="H55" s="1"/>
  <c r="H48"/>
  <c r="H47" s="1"/>
  <c r="H44"/>
  <c r="H43" s="1"/>
  <c r="H40"/>
  <c r="H39" s="1"/>
  <c r="H38" s="1"/>
  <c r="F52" i="3"/>
  <c r="F51"/>
  <c r="F45"/>
  <c r="F43"/>
  <c r="F40"/>
  <c r="F35"/>
  <c r="F32"/>
  <c r="F28"/>
  <c r="F27"/>
  <c r="F25"/>
  <c r="F24"/>
  <c r="F23"/>
  <c r="F20"/>
  <c r="F19"/>
  <c r="F16"/>
  <c r="F15"/>
  <c r="F13"/>
  <c r="F12"/>
  <c r="F11"/>
  <c r="F10"/>
  <c r="E16"/>
  <c r="H1015" i="2"/>
  <c r="H1014"/>
  <c r="H1012"/>
  <c r="H1011"/>
  <c r="H1010"/>
  <c r="H1008"/>
  <c r="H1007"/>
  <c r="H1005"/>
  <c r="H1004" s="1"/>
  <c r="H1000"/>
  <c r="H999"/>
  <c r="H995"/>
  <c r="H991"/>
  <c r="H990" s="1"/>
  <c r="H989"/>
  <c r="H988"/>
  <c r="H986"/>
  <c r="H984"/>
  <c r="H983" s="1"/>
  <c r="H982"/>
  <c r="H981" s="1"/>
  <c r="H976"/>
  <c r="H975" s="1"/>
  <c r="H964"/>
  <c r="H960"/>
  <c r="H959" s="1"/>
  <c r="H955"/>
  <c r="H954" s="1"/>
  <c r="H950"/>
  <c r="H949" s="1"/>
  <c r="H948" s="1"/>
  <c r="H947"/>
  <c r="H946" s="1"/>
  <c r="H945"/>
  <c r="H944" s="1"/>
  <c r="H942"/>
  <c r="H941"/>
  <c r="H940" s="1"/>
  <c r="H939"/>
  <c r="H937"/>
  <c r="H935"/>
  <c r="H934" s="1"/>
  <c r="H933"/>
  <c r="H932"/>
  <c r="H930"/>
  <c r="H929"/>
  <c r="H924"/>
  <c r="H923"/>
  <c r="H920"/>
  <c r="H919" s="1"/>
  <c r="H918" s="1"/>
  <c r="H917" s="1"/>
  <c r="H914"/>
  <c r="H913"/>
  <c r="H910"/>
  <c r="H909" s="1"/>
  <c r="H908"/>
  <c r="H907" s="1"/>
  <c r="H906"/>
  <c r="H905"/>
  <c r="H894"/>
  <c r="H893" s="1"/>
  <c r="H887"/>
  <c r="H885" s="1"/>
  <c r="H879"/>
  <c r="H878" s="1"/>
  <c r="H877"/>
  <c r="H876"/>
  <c r="H872"/>
  <c r="H871" s="1"/>
  <c r="H870"/>
  <c r="H869" s="1"/>
  <c r="H868"/>
  <c r="H867" s="1"/>
  <c r="H866"/>
  <c r="H865" s="1"/>
  <c r="H861"/>
  <c r="H860" s="1"/>
  <c r="H859" s="1"/>
  <c r="H855"/>
  <c r="H854" s="1"/>
  <c r="H853" s="1"/>
  <c r="H849"/>
  <c r="H848" s="1"/>
  <c r="H846" s="1"/>
  <c r="H822"/>
  <c r="H821" s="1"/>
  <c r="H820" s="1"/>
  <c r="H819"/>
  <c r="H818" s="1"/>
  <c r="H817" s="1"/>
  <c r="H816"/>
  <c r="H815" s="1"/>
  <c r="H814" s="1"/>
  <c r="H786"/>
  <c r="H785"/>
  <c r="H783"/>
  <c r="H782" s="1"/>
  <c r="H781"/>
  <c r="H780"/>
  <c r="H778"/>
  <c r="H777"/>
  <c r="H773"/>
  <c r="H771"/>
  <c r="H769"/>
  <c r="H768"/>
  <c r="H760"/>
  <c r="H759"/>
  <c r="H756"/>
  <c r="H755" s="1"/>
  <c r="H751"/>
  <c r="H750"/>
  <c r="H725"/>
  <c r="H724"/>
  <c r="H723"/>
  <c r="H722"/>
  <c r="H721"/>
  <c r="H718"/>
  <c r="H717"/>
  <c r="H716"/>
  <c r="H711"/>
  <c r="H710"/>
  <c r="H709"/>
  <c r="H707"/>
  <c r="H706"/>
  <c r="H705"/>
  <c r="H704"/>
  <c r="H692"/>
  <c r="H691" s="1"/>
  <c r="H684" s="1"/>
  <c r="H682"/>
  <c r="H681"/>
  <c r="H679"/>
  <c r="H678"/>
  <c r="H677"/>
  <c r="H675"/>
  <c r="H673"/>
  <c r="H672"/>
  <c r="H670"/>
  <c r="H669"/>
  <c r="H668"/>
  <c r="H665"/>
  <c r="H664"/>
  <c r="H662"/>
  <c r="H661"/>
  <c r="H658"/>
  <c r="H657"/>
  <c r="H655"/>
  <c r="H654"/>
  <c r="H645"/>
  <c r="H644" s="1"/>
  <c r="H643"/>
  <c r="H634"/>
  <c r="H633" s="1"/>
  <c r="H631"/>
  <c r="H630" s="1"/>
  <c r="H629"/>
  <c r="H628" s="1"/>
  <c r="H625"/>
  <c r="H624" s="1"/>
  <c r="H620"/>
  <c r="H619" s="1"/>
  <c r="H586"/>
  <c r="H585" s="1"/>
  <c r="H576"/>
  <c r="H574"/>
  <c r="H572"/>
  <c r="H570"/>
  <c r="H567"/>
  <c r="H566"/>
  <c r="H546"/>
  <c r="H545" s="1"/>
  <c r="H544" s="1"/>
  <c r="H543"/>
  <c r="H542" s="1"/>
  <c r="H541" s="1"/>
  <c r="H538"/>
  <c r="H537" s="1"/>
  <c r="H536" s="1"/>
  <c r="H533"/>
  <c r="H532" s="1"/>
  <c r="H531" s="1"/>
  <c r="H525"/>
  <c r="H524" s="1"/>
  <c r="H523"/>
  <c r="H522" s="1"/>
  <c r="H519"/>
  <c r="H518" s="1"/>
  <c r="H517"/>
  <c r="H516" s="1"/>
  <c r="H511"/>
  <c r="H510"/>
  <c r="H509"/>
  <c r="H506"/>
  <c r="H504" s="1"/>
  <c r="H500"/>
  <c r="H499"/>
  <c r="H493"/>
  <c r="H492" s="1"/>
  <c r="H491"/>
  <c r="H490" s="1"/>
  <c r="H489"/>
  <c r="H488" s="1"/>
  <c r="H483"/>
  <c r="H482"/>
  <c r="H481" s="1"/>
  <c r="H476"/>
  <c r="H475" s="1"/>
  <c r="H474"/>
  <c r="H473" s="1"/>
  <c r="H457"/>
  <c r="H456" s="1"/>
  <c r="H455"/>
  <c r="H454" s="1"/>
  <c r="H448"/>
  <c r="H447" s="1"/>
  <c r="H446"/>
  <c r="H445" s="1"/>
  <c r="H420"/>
  <c r="H419" s="1"/>
  <c r="H418" s="1"/>
  <c r="H417" s="1"/>
  <c r="H416"/>
  <c r="H415"/>
  <c r="H414"/>
  <c r="H410"/>
  <c r="H409" s="1"/>
  <c r="H408" s="1"/>
  <c r="H407" s="1"/>
  <c r="H406"/>
  <c r="H405"/>
  <c r="H404"/>
  <c r="H401"/>
  <c r="H400" s="1"/>
  <c r="H399" s="1"/>
  <c r="H398"/>
  <c r="H397" s="1"/>
  <c r="H396" s="1"/>
  <c r="H393"/>
  <c r="H392" s="1"/>
  <c r="H391" s="1"/>
  <c r="H390" s="1"/>
  <c r="H383"/>
  <c r="H382" s="1"/>
  <c r="H381" s="1"/>
  <c r="H376"/>
  <c r="H375" s="1"/>
  <c r="H373" s="1"/>
  <c r="H364"/>
  <c r="H363" s="1"/>
  <c r="H362"/>
  <c r="H361" s="1"/>
  <c r="H355"/>
  <c r="H354" s="1"/>
  <c r="H352"/>
  <c r="H351" s="1"/>
  <c r="H341"/>
  <c r="H340"/>
  <c r="H332"/>
  <c r="H331"/>
  <c r="H330"/>
  <c r="H329"/>
  <c r="H327"/>
  <c r="H318"/>
  <c r="H316"/>
  <c r="H315"/>
  <c r="H310"/>
  <c r="H309"/>
  <c r="H304"/>
  <c r="H303" s="1"/>
  <c r="H302"/>
  <c r="H299"/>
  <c r="H297"/>
  <c r="H296"/>
  <c r="H293"/>
  <c r="H292"/>
  <c r="H291"/>
  <c r="H282"/>
  <c r="H281" s="1"/>
  <c r="H274"/>
  <c r="H273"/>
  <c r="H271"/>
  <c r="H270" s="1"/>
  <c r="H262" s="1"/>
  <c r="H260"/>
  <c r="H258" s="1"/>
  <c r="H257" s="1"/>
  <c r="H253"/>
  <c r="H252" s="1"/>
  <c r="H251"/>
  <c r="H250" s="1"/>
  <c r="H249"/>
  <c r="H246"/>
  <c r="H245" s="1"/>
  <c r="H244"/>
  <c r="H242" s="1"/>
  <c r="H210"/>
  <c r="H207"/>
  <c r="H206" s="1"/>
  <c r="H201"/>
  <c r="H199"/>
  <c r="H198"/>
  <c r="H196"/>
  <c r="H195" s="1"/>
  <c r="H193"/>
  <c r="H189"/>
  <c r="H188" s="1"/>
  <c r="H187"/>
  <c r="H174"/>
  <c r="H170"/>
  <c r="H169"/>
  <c r="H162"/>
  <c r="H161" s="1"/>
  <c r="H160" s="1"/>
  <c r="H156"/>
  <c r="H155" s="1"/>
  <c r="H154"/>
  <c r="H147"/>
  <c r="H146"/>
  <c r="H144"/>
  <c r="H142"/>
  <c r="H141" s="1"/>
  <c r="H140"/>
  <c r="H139"/>
  <c r="H137"/>
  <c r="H136"/>
  <c r="H135"/>
  <c r="H133"/>
  <c r="H132" s="1"/>
  <c r="H129"/>
  <c r="H126"/>
  <c r="H125"/>
  <c r="H122"/>
  <c r="H118"/>
  <c r="H117" s="1"/>
  <c r="H116" s="1"/>
  <c r="H113"/>
  <c r="H112" s="1"/>
  <c r="H111" s="1"/>
  <c r="H107"/>
  <c r="H106" s="1"/>
  <c r="H105"/>
  <c r="H104"/>
  <c r="H101"/>
  <c r="H100"/>
  <c r="H91"/>
  <c r="H90"/>
  <c r="H88"/>
  <c r="H86" s="1"/>
  <c r="H85"/>
  <c r="H84"/>
  <c r="H75"/>
  <c r="H72"/>
  <c r="H71"/>
  <c r="H69"/>
  <c r="H68"/>
  <c r="H66"/>
  <c r="H65"/>
  <c r="H63"/>
  <c r="H62"/>
  <c r="H57"/>
  <c r="H56"/>
  <c r="H54"/>
  <c r="H53"/>
  <c r="H51"/>
  <c r="H50"/>
  <c r="H26"/>
  <c r="H25"/>
  <c r="H34"/>
  <c r="H33"/>
  <c r="H31"/>
  <c r="H30"/>
  <c r="H47"/>
  <c r="H46"/>
  <c r="H44"/>
  <c r="H43"/>
  <c r="H20"/>
  <c r="H19" s="1"/>
  <c r="H18" s="1"/>
  <c r="H17" s="1"/>
  <c r="H14"/>
  <c r="G1015"/>
  <c r="G1014"/>
  <c r="G1012"/>
  <c r="G1010"/>
  <c r="G1008"/>
  <c r="G1007"/>
  <c r="G1005"/>
  <c r="G1004" s="1"/>
  <c r="G1000"/>
  <c r="G999"/>
  <c r="G995"/>
  <c r="G991"/>
  <c r="G990" s="1"/>
  <c r="G989"/>
  <c r="G988"/>
  <c r="G986"/>
  <c r="G984"/>
  <c r="G983" s="1"/>
  <c r="G982"/>
  <c r="G981" s="1"/>
  <c r="G976"/>
  <c r="G975" s="1"/>
  <c r="G964"/>
  <c r="G961"/>
  <c r="G960" s="1"/>
  <c r="G959" s="1"/>
  <c r="G955"/>
  <c r="G954" s="1"/>
  <c r="G950"/>
  <c r="G949" s="1"/>
  <c r="G948" s="1"/>
  <c r="G947"/>
  <c r="G946" s="1"/>
  <c r="G945"/>
  <c r="G944" s="1"/>
  <c r="G942"/>
  <c r="G939"/>
  <c r="G937"/>
  <c r="G935"/>
  <c r="G934" s="1"/>
  <c r="G933"/>
  <c r="G932"/>
  <c r="G930"/>
  <c r="G929"/>
  <c r="G924"/>
  <c r="G923"/>
  <c r="G920"/>
  <c r="G919" s="1"/>
  <c r="G918" s="1"/>
  <c r="G917" s="1"/>
  <c r="G914"/>
  <c r="G913"/>
  <c r="G910"/>
  <c r="G909" s="1"/>
  <c r="G908"/>
  <c r="G907" s="1"/>
  <c r="G906"/>
  <c r="G905"/>
  <c r="G894"/>
  <c r="G893" s="1"/>
  <c r="G887"/>
  <c r="G886" s="1"/>
  <c r="G879"/>
  <c r="G878" s="1"/>
  <c r="G877"/>
  <c r="G876"/>
  <c r="G872"/>
  <c r="G871" s="1"/>
  <c r="G870"/>
  <c r="G869" s="1"/>
  <c r="G868"/>
  <c r="G867" s="1"/>
  <c r="G866"/>
  <c r="G865" s="1"/>
  <c r="G861"/>
  <c r="G860" s="1"/>
  <c r="G859" s="1"/>
  <c r="G855"/>
  <c r="G854" s="1"/>
  <c r="G853" s="1"/>
  <c r="G849"/>
  <c r="G848" s="1"/>
  <c r="G846" s="1"/>
  <c r="G822"/>
  <c r="G821" s="1"/>
  <c r="G820" s="1"/>
  <c r="G819"/>
  <c r="G818" s="1"/>
  <c r="G817" s="1"/>
  <c r="G816"/>
  <c r="G815" s="1"/>
  <c r="G814" s="1"/>
  <c r="G786"/>
  <c r="G785"/>
  <c r="G783"/>
  <c r="G782" s="1"/>
  <c r="G781"/>
  <c r="G780"/>
  <c r="G778"/>
  <c r="G777"/>
  <c r="G773"/>
  <c r="G771"/>
  <c r="G769"/>
  <c r="G768"/>
  <c r="G760"/>
  <c r="G759"/>
  <c r="G756"/>
  <c r="G755" s="1"/>
  <c r="G751"/>
  <c r="G750"/>
  <c r="G725"/>
  <c r="G724"/>
  <c r="G723"/>
  <c r="G722"/>
  <c r="G721"/>
  <c r="G718"/>
  <c r="G717"/>
  <c r="G716"/>
  <c r="G711"/>
  <c r="G710"/>
  <c r="G709"/>
  <c r="G707"/>
  <c r="G706"/>
  <c r="G705"/>
  <c r="G704"/>
  <c r="G692"/>
  <c r="G691" s="1"/>
  <c r="G684" s="1"/>
  <c r="G682"/>
  <c r="G681"/>
  <c r="G679"/>
  <c r="G678"/>
  <c r="G677"/>
  <c r="G675"/>
  <c r="G673"/>
  <c r="G672"/>
  <c r="G670"/>
  <c r="G669"/>
  <c r="G668"/>
  <c r="G665"/>
  <c r="G664"/>
  <c r="G662"/>
  <c r="G661"/>
  <c r="G658"/>
  <c r="G657"/>
  <c r="G655"/>
  <c r="G654"/>
  <c r="G645"/>
  <c r="G644" s="1"/>
  <c r="G643"/>
  <c r="G634"/>
  <c r="G633" s="1"/>
  <c r="G631"/>
  <c r="G630" s="1"/>
  <c r="G629"/>
  <c r="G628" s="1"/>
  <c r="G625"/>
  <c r="G624" s="1"/>
  <c r="G620"/>
  <c r="G619" s="1"/>
  <c r="G586"/>
  <c r="G585" s="1"/>
  <c r="G576"/>
  <c r="G574"/>
  <c r="G572"/>
  <c r="G570"/>
  <c r="G567"/>
  <c r="G566"/>
  <c r="G546"/>
  <c r="G545" s="1"/>
  <c r="G544" s="1"/>
  <c r="G543"/>
  <c r="G542" s="1"/>
  <c r="G541" s="1"/>
  <c r="G538"/>
  <c r="G537" s="1"/>
  <c r="G536" s="1"/>
  <c r="G533"/>
  <c r="G532" s="1"/>
  <c r="G531" s="1"/>
  <c r="G525"/>
  <c r="G524" s="1"/>
  <c r="G523"/>
  <c r="G522" s="1"/>
  <c r="G519"/>
  <c r="G518" s="1"/>
  <c r="G517"/>
  <c r="G516" s="1"/>
  <c r="G511"/>
  <c r="G510"/>
  <c r="G509"/>
  <c r="G506"/>
  <c r="G504" s="1"/>
  <c r="G500"/>
  <c r="G499"/>
  <c r="G493"/>
  <c r="G492" s="1"/>
  <c r="G491"/>
  <c r="G490" s="1"/>
  <c r="G489"/>
  <c r="G488" s="1"/>
  <c r="G483"/>
  <c r="G482"/>
  <c r="G481" s="1"/>
  <c r="G476"/>
  <c r="G475" s="1"/>
  <c r="G474"/>
  <c r="G473" s="1"/>
  <c r="G457"/>
  <c r="G456" s="1"/>
  <c r="G455"/>
  <c r="G454" s="1"/>
  <c r="G448"/>
  <c r="G447" s="1"/>
  <c r="G446"/>
  <c r="G445" s="1"/>
  <c r="G420"/>
  <c r="G419" s="1"/>
  <c r="G418" s="1"/>
  <c r="G417" s="1"/>
  <c r="G416"/>
  <c r="G415"/>
  <c r="G414"/>
  <c r="G410"/>
  <c r="G409" s="1"/>
  <c r="G408" s="1"/>
  <c r="G407" s="1"/>
  <c r="G406"/>
  <c r="G405"/>
  <c r="G404"/>
  <c r="G401"/>
  <c r="G400" s="1"/>
  <c r="G399" s="1"/>
  <c r="G398"/>
  <c r="G397" s="1"/>
  <c r="G396" s="1"/>
  <c r="G393"/>
  <c r="G392" s="1"/>
  <c r="G391" s="1"/>
  <c r="G390" s="1"/>
  <c r="G383"/>
  <c r="G382" s="1"/>
  <c r="G381" s="1"/>
  <c r="G376"/>
  <c r="G375" s="1"/>
  <c r="G373" s="1"/>
  <c r="G364"/>
  <c r="G363" s="1"/>
  <c r="G362"/>
  <c r="G361" s="1"/>
  <c r="G355"/>
  <c r="G354" s="1"/>
  <c r="G352"/>
  <c r="G351" s="1"/>
  <c r="G341"/>
  <c r="G340"/>
  <c r="G332"/>
  <c r="G331"/>
  <c r="G330"/>
  <c r="G329"/>
  <c r="G327"/>
  <c r="G318"/>
  <c r="G316"/>
  <c r="G315"/>
  <c r="G310"/>
  <c r="G309"/>
  <c r="G304"/>
  <c r="G303" s="1"/>
  <c r="G302"/>
  <c r="G299"/>
  <c r="G297"/>
  <c r="G296"/>
  <c r="G293"/>
  <c r="G292"/>
  <c r="G291"/>
  <c r="G282"/>
  <c r="G281" s="1"/>
  <c r="G274"/>
  <c r="G273"/>
  <c r="G271"/>
  <c r="G270" s="1"/>
  <c r="G262" s="1"/>
  <c r="G260"/>
  <c r="G258" s="1"/>
  <c r="G257" s="1"/>
  <c r="G253"/>
  <c r="G252" s="1"/>
  <c r="G251"/>
  <c r="G250" s="1"/>
  <c r="G249"/>
  <c r="G246"/>
  <c r="G245" s="1"/>
  <c r="G244"/>
  <c r="G242" s="1"/>
  <c r="G210"/>
  <c r="G207"/>
  <c r="G206" s="1"/>
  <c r="G201"/>
  <c r="G199"/>
  <c r="G198"/>
  <c r="G196"/>
  <c r="G195" s="1"/>
  <c r="G193"/>
  <c r="G189"/>
  <c r="G188" s="1"/>
  <c r="G187"/>
  <c r="G174"/>
  <c r="G170"/>
  <c r="G169"/>
  <c r="G162"/>
  <c r="G161" s="1"/>
  <c r="G160" s="1"/>
  <c r="G156"/>
  <c r="G155" s="1"/>
  <c r="G154"/>
  <c r="G147"/>
  <c r="G146"/>
  <c r="G144"/>
  <c r="G142"/>
  <c r="G141" s="1"/>
  <c r="G140"/>
  <c r="G139"/>
  <c r="G137"/>
  <c r="G136"/>
  <c r="G135"/>
  <c r="G133"/>
  <c r="G132" s="1"/>
  <c r="G129"/>
  <c r="G126"/>
  <c r="G125"/>
  <c r="G122"/>
  <c r="G121" s="1"/>
  <c r="G120" s="1"/>
  <c r="G118"/>
  <c r="G117" s="1"/>
  <c r="G116" s="1"/>
  <c r="G113"/>
  <c r="G112" s="1"/>
  <c r="G111" s="1"/>
  <c r="G107"/>
  <c r="G106" s="1"/>
  <c r="G105"/>
  <c r="G104"/>
  <c r="G101"/>
  <c r="G100"/>
  <c r="G91"/>
  <c r="G90"/>
  <c r="G88"/>
  <c r="G86" s="1"/>
  <c r="G85"/>
  <c r="G84"/>
  <c r="G75"/>
  <c r="G72"/>
  <c r="G71"/>
  <c r="G69"/>
  <c r="G68"/>
  <c r="G66"/>
  <c r="G65"/>
  <c r="G63"/>
  <c r="G62"/>
  <c r="G57"/>
  <c r="G56"/>
  <c r="G54"/>
  <c r="G53"/>
  <c r="G51"/>
  <c r="G50"/>
  <c r="G26"/>
  <c r="G25"/>
  <c r="G34"/>
  <c r="G33"/>
  <c r="G31"/>
  <c r="G30"/>
  <c r="G47"/>
  <c r="G46"/>
  <c r="G44"/>
  <c r="G43"/>
  <c r="G20"/>
  <c r="G19" s="1"/>
  <c r="G18" s="1"/>
  <c r="G17" s="1"/>
  <c r="G14"/>
  <c r="G173" l="1"/>
  <c r="G172" s="1"/>
  <c r="H173"/>
  <c r="H172" s="1"/>
  <c r="H638"/>
  <c r="G638"/>
  <c r="G239"/>
  <c r="G211" s="1"/>
  <c r="H239"/>
  <c r="H211" s="1"/>
  <c r="G521"/>
  <c r="H521"/>
  <c r="H152"/>
  <c r="H151" s="1"/>
  <c r="G152"/>
  <c r="G151" s="1"/>
  <c r="H515"/>
  <c r="G515"/>
  <c r="H186"/>
  <c r="H185" s="1"/>
  <c r="G186"/>
  <c r="G185" s="1"/>
  <c r="G301"/>
  <c r="G300" s="1"/>
  <c r="H248" i="1"/>
  <c r="H247" s="1"/>
  <c r="H301" i="2"/>
  <c r="H300" s="1"/>
  <c r="G720"/>
  <c r="G719" s="1"/>
  <c r="H720"/>
  <c r="H719" s="1"/>
  <c r="H152" i="1"/>
  <c r="H151" s="1"/>
  <c r="H146" s="1"/>
  <c r="G203" i="2"/>
  <c r="G202" s="1"/>
  <c r="H203"/>
  <c r="H202" s="1"/>
  <c r="H171" i="1"/>
  <c r="H170" s="1"/>
  <c r="G453" i="2"/>
  <c r="G943"/>
  <c r="H943"/>
  <c r="H233" i="1"/>
  <c r="H119" i="2"/>
  <c r="H115" s="1"/>
  <c r="H121"/>
  <c r="H120" s="1"/>
  <c r="H453"/>
  <c r="H680"/>
  <c r="G680"/>
  <c r="H834"/>
  <c r="G834"/>
  <c r="G372"/>
  <c r="H372"/>
  <c r="G102"/>
  <c r="H102"/>
  <c r="H618"/>
  <c r="G618"/>
  <c r="H70"/>
  <c r="G70"/>
  <c r="G11"/>
  <c r="G10" s="1"/>
  <c r="G9" s="1"/>
  <c r="H11"/>
  <c r="H10" s="1"/>
  <c r="H9" s="1"/>
  <c r="G308"/>
  <c r="H308"/>
  <c r="G671"/>
  <c r="H671"/>
  <c r="G168"/>
  <c r="G167" s="1"/>
  <c r="H168"/>
  <c r="H167" s="1"/>
  <c r="G985"/>
  <c r="H985"/>
  <c r="G472"/>
  <c r="H472"/>
  <c r="G787"/>
  <c r="H787"/>
  <c r="G272"/>
  <c r="H272"/>
  <c r="G892"/>
  <c r="H892"/>
  <c r="G883"/>
  <c r="G882" s="1"/>
  <c r="H883"/>
  <c r="H882" s="1"/>
  <c r="H881" s="1"/>
  <c r="H571"/>
  <c r="G571"/>
  <c r="H904"/>
  <c r="G904"/>
  <c r="G339"/>
  <c r="G338" s="1"/>
  <c r="H339"/>
  <c r="H338" s="1"/>
  <c r="H59" i="1"/>
  <c r="H42" s="1"/>
  <c r="E12" i="3" s="1"/>
  <c r="G369" i="2"/>
  <c r="G365" s="1"/>
  <c r="I36" i="1"/>
  <c r="H480" i="2"/>
  <c r="G480"/>
  <c r="F18" i="3"/>
  <c r="G209" i="2"/>
  <c r="G208" s="1"/>
  <c r="H209"/>
  <c r="H208" s="1"/>
  <c r="F37" i="3"/>
  <c r="F34" s="1"/>
  <c r="G997" i="2"/>
  <c r="H997"/>
  <c r="G963"/>
  <c r="G962" s="1"/>
  <c r="H963"/>
  <c r="H962" s="1"/>
  <c r="G767"/>
  <c r="G766" s="1"/>
  <c r="H767"/>
  <c r="H766" s="1"/>
  <c r="H757"/>
  <c r="G757"/>
  <c r="H663"/>
  <c r="G663"/>
  <c r="H911"/>
  <c r="G911"/>
  <c r="G444"/>
  <c r="G438" s="1"/>
  <c r="G421" s="1"/>
  <c r="H444"/>
  <c r="H438" s="1"/>
  <c r="H421" s="1"/>
  <c r="H656"/>
  <c r="G656"/>
  <c r="H248"/>
  <c r="G248"/>
  <c r="G642"/>
  <c r="H642"/>
  <c r="H128"/>
  <c r="H127" s="1"/>
  <c r="G128"/>
  <c r="G127" s="1"/>
  <c r="H127" i="1"/>
  <c r="E19" i="3" s="1"/>
  <c r="G1011" i="2"/>
  <c r="H266" i="1"/>
  <c r="G347" i="2"/>
  <c r="G344" s="1"/>
  <c r="H347"/>
  <c r="H344" s="1"/>
  <c r="H16"/>
  <c r="G16"/>
  <c r="G941"/>
  <c r="G940" s="1"/>
  <c r="H107" i="1"/>
  <c r="H55" i="2"/>
  <c r="F31" i="3"/>
  <c r="H779" i="2"/>
  <c r="H74"/>
  <c r="G49"/>
  <c r="G55"/>
  <c r="G124"/>
  <c r="G123" s="1"/>
  <c r="G560"/>
  <c r="G875"/>
  <c r="G864" s="1"/>
  <c r="H42"/>
  <c r="H49"/>
  <c r="H289"/>
  <c r="H928"/>
  <c r="H134"/>
  <c r="H931"/>
  <c r="G776"/>
  <c r="G922"/>
  <c r="G921" s="1"/>
  <c r="H83"/>
  <c r="H89"/>
  <c r="H360"/>
  <c r="G45"/>
  <c r="G32"/>
  <c r="G67"/>
  <c r="G58"/>
  <c r="G295"/>
  <c r="G294" s="1"/>
  <c r="H67"/>
  <c r="H295"/>
  <c r="H294" s="1"/>
  <c r="H403"/>
  <c r="H402" s="1"/>
  <c r="H395" s="1"/>
  <c r="H936"/>
  <c r="H1013"/>
  <c r="H32"/>
  <c r="H64"/>
  <c r="H99"/>
  <c r="H326"/>
  <c r="H325" s="1"/>
  <c r="H776"/>
  <c r="G42"/>
  <c r="G99"/>
  <c r="G667"/>
  <c r="H124"/>
  <c r="H123" s="1"/>
  <c r="H138"/>
  <c r="H749"/>
  <c r="G134"/>
  <c r="H29"/>
  <c r="H28" s="1"/>
  <c r="H24"/>
  <c r="H23" s="1"/>
  <c r="H22" s="1"/>
  <c r="H92"/>
  <c r="H58"/>
  <c r="H498"/>
  <c r="G64"/>
  <c r="G89"/>
  <c r="H413"/>
  <c r="H412" s="1"/>
  <c r="H411" s="1"/>
  <c r="H560"/>
  <c r="H660"/>
  <c r="H784"/>
  <c r="H886"/>
  <c r="H922"/>
  <c r="H921" s="1"/>
  <c r="G653"/>
  <c r="H143"/>
  <c r="H197"/>
  <c r="H314"/>
  <c r="F41" i="3"/>
  <c r="F44"/>
  <c r="G931" i="2"/>
  <c r="G936"/>
  <c r="H508"/>
  <c r="H507" s="1"/>
  <c r="H653"/>
  <c r="H676"/>
  <c r="H703"/>
  <c r="H715"/>
  <c r="H712" s="1"/>
  <c r="H992"/>
  <c r="F22" i="3"/>
  <c r="H52" i="2"/>
  <c r="H45"/>
  <c r="H61"/>
  <c r="H565"/>
  <c r="H667"/>
  <c r="H875"/>
  <c r="H864" s="1"/>
  <c r="H1006"/>
  <c r="F9" i="3"/>
  <c r="H708" i="2"/>
  <c r="F26" i="3"/>
  <c r="G74" i="2"/>
  <c r="G508"/>
  <c r="G507" s="1"/>
  <c r="G498"/>
  <c r="G289"/>
  <c r="G326"/>
  <c r="G325" s="1"/>
  <c r="H219" i="1"/>
  <c r="H137"/>
  <c r="H136" s="1"/>
  <c r="H135" s="1"/>
  <c r="G1006" i="2"/>
  <c r="G138"/>
  <c r="H77" i="1"/>
  <c r="E11" i="3"/>
  <c r="H87" i="1"/>
  <c r="E10" i="3"/>
  <c r="E32"/>
  <c r="G119" i="2"/>
  <c r="G115" s="1"/>
  <c r="G92"/>
  <c r="G360"/>
  <c r="G403"/>
  <c r="G402" s="1"/>
  <c r="G395" s="1"/>
  <c r="G565"/>
  <c r="G676"/>
  <c r="G703"/>
  <c r="G749"/>
  <c r="G885"/>
  <c r="G992"/>
  <c r="G29"/>
  <c r="G24"/>
  <c r="G23" s="1"/>
  <c r="G22" s="1"/>
  <c r="G52"/>
  <c r="G61"/>
  <c r="G83"/>
  <c r="G197"/>
  <c r="G660"/>
  <c r="G779"/>
  <c r="G784"/>
  <c r="G928"/>
  <c r="G1013"/>
  <c r="G192"/>
  <c r="G314"/>
  <c r="G413"/>
  <c r="G412" s="1"/>
  <c r="G411" s="1"/>
  <c r="G487"/>
  <c r="G708"/>
  <c r="G715"/>
  <c r="G712" s="1"/>
  <c r="H192"/>
  <c r="H487"/>
  <c r="G143"/>
  <c r="G452" l="1"/>
  <c r="H452"/>
  <c r="G28"/>
  <c r="H73" i="1"/>
  <c r="G549" i="2"/>
  <c r="H549"/>
  <c r="H228" i="1"/>
  <c r="E25" i="3" s="1"/>
  <c r="H307" i="2"/>
  <c r="G307"/>
  <c r="G974"/>
  <c r="H974"/>
  <c r="I1428" i="1"/>
  <c r="F59" i="3" s="1"/>
  <c r="H48" i="2"/>
  <c r="G48"/>
  <c r="H41"/>
  <c r="G41"/>
  <c r="G131"/>
  <c r="H131"/>
  <c r="H863"/>
  <c r="H263" i="1"/>
  <c r="H262" s="1"/>
  <c r="H261" s="1"/>
  <c r="E27" i="3" s="1"/>
  <c r="G903" i="2"/>
  <c r="H903"/>
  <c r="H145" i="1"/>
  <c r="E21" i="3" s="1"/>
  <c r="E43"/>
  <c r="F49"/>
  <c r="G497" i="2"/>
  <c r="H497"/>
  <c r="E28" i="3"/>
  <c r="E40"/>
  <c r="G343" i="2"/>
  <c r="H343"/>
  <c r="G925"/>
  <c r="H925"/>
  <c r="E23" i="3"/>
  <c r="H193" i="1"/>
  <c r="E24" i="3" s="1"/>
  <c r="G748" i="2"/>
  <c r="H748"/>
  <c r="E39" i="3"/>
  <c r="E51"/>
  <c r="E31"/>
  <c r="H324" i="2"/>
  <c r="G288"/>
  <c r="H288"/>
  <c r="H247"/>
  <c r="E52" i="3"/>
  <c r="G247" i="2"/>
  <c r="G261"/>
  <c r="G256" s="1"/>
  <c r="H775"/>
  <c r="H774" s="1"/>
  <c r="H702"/>
  <c r="H701" s="1"/>
  <c r="G191"/>
  <c r="G190" s="1"/>
  <c r="G775"/>
  <c r="G774" s="1"/>
  <c r="H191"/>
  <c r="H190" s="1"/>
  <c r="G652"/>
  <c r="H10" i="1"/>
  <c r="G702" i="2"/>
  <c r="G701" s="1"/>
  <c r="H652"/>
  <c r="H261"/>
  <c r="H256" s="1"/>
  <c r="G324"/>
  <c r="E20" i="3"/>
  <c r="G881" i="2"/>
  <c r="H548" l="1"/>
  <c r="H547" s="1"/>
  <c r="G548"/>
  <c r="G547" s="1"/>
  <c r="H862"/>
  <c r="F57" i="3"/>
  <c r="H37" i="1"/>
  <c r="E17" i="3"/>
  <c r="E9" s="1"/>
  <c r="G27" i="2"/>
  <c r="G21" s="1"/>
  <c r="H27"/>
  <c r="H21" s="1"/>
  <c r="H126" i="1"/>
  <c r="E18" i="3"/>
  <c r="E42"/>
  <c r="H169" i="1"/>
  <c r="E22" i="3"/>
  <c r="G863" i="2"/>
  <c r="G862" s="1"/>
  <c r="H394"/>
  <c r="G394"/>
  <c r="E26" i="3"/>
  <c r="H260" i="1"/>
  <c r="I1431" l="1"/>
  <c r="H1019" i="2"/>
  <c r="F60" i="3"/>
  <c r="E37"/>
  <c r="E41"/>
  <c r="E44"/>
  <c r="H36" i="1"/>
  <c r="E35" i="3"/>
  <c r="H1428" i="1" l="1"/>
  <c r="E59" i="3" s="1"/>
  <c r="E49"/>
  <c r="E34"/>
  <c r="G1019" i="2"/>
  <c r="E57" i="3" l="1"/>
  <c r="F282" i="2"/>
  <c r="F281" s="1"/>
  <c r="H1431" i="1" l="1"/>
  <c r="E60" i="3"/>
  <c r="F383" i="2"/>
  <c r="F382" s="1"/>
  <c r="F381" s="1"/>
  <c r="F376"/>
  <c r="F375" s="1"/>
  <c r="F373" s="1"/>
  <c r="F372" l="1"/>
  <c r="F244"/>
  <c r="F242" s="1"/>
  <c r="F246"/>
  <c r="F245" s="1"/>
  <c r="F239" l="1"/>
  <c r="F211" s="1"/>
  <c r="F156"/>
  <c r="F155" s="1"/>
  <c r="F271"/>
  <c r="F270" s="1"/>
  <c r="F262" s="1"/>
  <c r="F251"/>
  <c r="F250" s="1"/>
  <c r="G222" i="1"/>
  <c r="G220" s="1"/>
  <c r="F189" i="2"/>
  <c r="F188" s="1"/>
  <c r="G200" i="1"/>
  <c r="G198" s="1"/>
  <c r="G197" s="1"/>
  <c r="F1008" i="2" l="1"/>
  <c r="F1010"/>
  <c r="F1007"/>
  <c r="F1006" l="1"/>
  <c r="F961"/>
  <c r="G258" i="1"/>
  <c r="G257" s="1"/>
  <c r="F546" i="2" l="1"/>
  <c r="F545" s="1"/>
  <c r="F544" s="1"/>
  <c r="F523" l="1"/>
  <c r="F525"/>
  <c r="F524" s="1"/>
  <c r="F169"/>
  <c r="F330"/>
  <c r="F329"/>
  <c r="F355"/>
  <c r="F354" s="1"/>
  <c r="F352"/>
  <c r="F351" s="1"/>
  <c r="F964"/>
  <c r="G116" i="1"/>
  <c r="G115" s="1"/>
  <c r="F341" i="2"/>
  <c r="F963" l="1"/>
  <c r="F962" s="1"/>
  <c r="G266" i="1"/>
  <c r="F347" i="2"/>
  <c r="F344" s="1"/>
  <c r="G263" i="1" l="1"/>
  <c r="G262" s="1"/>
  <c r="F253" i="2"/>
  <c r="F252" s="1"/>
  <c r="F174" l="1"/>
  <c r="F173" l="1"/>
  <c r="F172" s="1"/>
  <c r="F533"/>
  <c r="F532" s="1"/>
  <c r="F531" s="1"/>
  <c r="F522"/>
  <c r="F521" s="1"/>
  <c r="F519"/>
  <c r="F518" s="1"/>
  <c r="F517"/>
  <c r="F516" s="1"/>
  <c r="F154"/>
  <c r="F152" s="1"/>
  <c r="F151" s="1"/>
  <c r="F538"/>
  <c r="F537" s="1"/>
  <c r="F536" s="1"/>
  <c r="F543"/>
  <c r="F542" s="1"/>
  <c r="F541" s="1"/>
  <c r="F249"/>
  <c r="F248" s="1"/>
  <c r="F187"/>
  <c r="F186" s="1"/>
  <c r="F185" s="1"/>
  <c r="G219" i="1"/>
  <c r="F515" i="2" l="1"/>
  <c r="G193" i="1"/>
  <c r="F247" i="2"/>
  <c r="F942"/>
  <c r="G105" i="1"/>
  <c r="F129" i="2"/>
  <c r="G75" i="1"/>
  <c r="G74" s="1"/>
  <c r="F128" i="2" l="1"/>
  <c r="F127" s="1"/>
  <c r="F506"/>
  <c r="F504" s="1"/>
  <c r="F304"/>
  <c r="F303" s="1"/>
  <c r="F302"/>
  <c r="F122"/>
  <c r="F121" s="1"/>
  <c r="F120" s="1"/>
  <c r="G238" i="1"/>
  <c r="F301" i="2" l="1"/>
  <c r="F300" s="1"/>
  <c r="F107"/>
  <c r="F711" l="1"/>
  <c r="F707"/>
  <c r="F331" l="1"/>
  <c r="F493" l="1"/>
  <c r="F492" s="1"/>
  <c r="F491"/>
  <c r="F708" l="1"/>
  <c r="F1000" l="1"/>
  <c r="G71" i="1"/>
  <c r="G70" s="1"/>
  <c r="G69" s="1"/>
  <c r="D15" i="3" s="1"/>
  <c r="F1012" i="2" l="1"/>
  <c r="F1015"/>
  <c r="F769" l="1"/>
  <c r="F756"/>
  <c r="F755" s="1"/>
  <c r="F760"/>
  <c r="F718"/>
  <c r="F704"/>
  <c r="F893" l="1"/>
  <c r="F989" l="1"/>
  <c r="G14" i="1"/>
  <c r="F706" i="2" l="1"/>
  <c r="F645"/>
  <c r="F644" s="1"/>
  <c r="F574"/>
  <c r="F643"/>
  <c r="F567"/>
  <c r="F638" l="1"/>
  <c r="F642"/>
  <c r="F448" l="1"/>
  <c r="F447" s="1"/>
  <c r="F482"/>
  <c r="F887" l="1"/>
  <c r="F885" l="1"/>
  <c r="F886"/>
  <c r="F939"/>
  <c r="F819" l="1"/>
  <c r="F816"/>
  <c r="F401" l="1"/>
  <c r="F400" s="1"/>
  <c r="F399" s="1"/>
  <c r="F137" l="1"/>
  <c r="F135" l="1"/>
  <c r="F1014"/>
  <c r="F1013" s="1"/>
  <c r="F1005"/>
  <c r="F1004" s="1"/>
  <c r="F999"/>
  <c r="F995"/>
  <c r="F991"/>
  <c r="F990" s="1"/>
  <c r="F988"/>
  <c r="F986"/>
  <c r="F984"/>
  <c r="F983" s="1"/>
  <c r="F982"/>
  <c r="F981" s="1"/>
  <c r="F955"/>
  <c r="F954" s="1"/>
  <c r="F950"/>
  <c r="F949" s="1"/>
  <c r="F948" s="1"/>
  <c r="F947"/>
  <c r="F946" s="1"/>
  <c r="F945"/>
  <c r="F944" s="1"/>
  <c r="F941"/>
  <c r="F940" s="1"/>
  <c r="F937"/>
  <c r="F936" s="1"/>
  <c r="F935"/>
  <c r="F934" s="1"/>
  <c r="F933"/>
  <c r="F932"/>
  <c r="F930"/>
  <c r="F929"/>
  <c r="F924"/>
  <c r="F923"/>
  <c r="F920"/>
  <c r="F919" s="1"/>
  <c r="F918" s="1"/>
  <c r="F917" s="1"/>
  <c r="F914"/>
  <c r="F913"/>
  <c r="F910"/>
  <c r="F909" s="1"/>
  <c r="F908"/>
  <c r="F907" s="1"/>
  <c r="F906"/>
  <c r="F905"/>
  <c r="F877"/>
  <c r="F876"/>
  <c r="F872"/>
  <c r="F871" s="1"/>
  <c r="F870"/>
  <c r="F869" s="1"/>
  <c r="F868"/>
  <c r="F867" s="1"/>
  <c r="F866"/>
  <c r="F865" s="1"/>
  <c r="F855"/>
  <c r="F854" s="1"/>
  <c r="F853" s="1"/>
  <c r="F849"/>
  <c r="F848" s="1"/>
  <c r="F846" s="1"/>
  <c r="F786"/>
  <c r="F785"/>
  <c r="F783"/>
  <c r="F782" s="1"/>
  <c r="F781"/>
  <c r="F780"/>
  <c r="F778"/>
  <c r="F777"/>
  <c r="F773"/>
  <c r="F771"/>
  <c r="F759"/>
  <c r="F757" s="1"/>
  <c r="F751"/>
  <c r="F725"/>
  <c r="F724"/>
  <c r="F723"/>
  <c r="F722"/>
  <c r="F716"/>
  <c r="F705"/>
  <c r="F703" s="1"/>
  <c r="F692"/>
  <c r="F691" s="1"/>
  <c r="F684" s="1"/>
  <c r="F682"/>
  <c r="F678"/>
  <c r="F679"/>
  <c r="F677"/>
  <c r="F675"/>
  <c r="F672"/>
  <c r="F669"/>
  <c r="F670"/>
  <c r="F668"/>
  <c r="F665"/>
  <c r="F664"/>
  <c r="F662"/>
  <c r="F661"/>
  <c r="F658"/>
  <c r="F655"/>
  <c r="F654"/>
  <c r="F634"/>
  <c r="F633" s="1"/>
  <c r="F629"/>
  <c r="F628" s="1"/>
  <c r="F625"/>
  <c r="F624" s="1"/>
  <c r="F620"/>
  <c r="F619" s="1"/>
  <c r="F586"/>
  <c r="F585" s="1"/>
  <c r="F576"/>
  <c r="F572"/>
  <c r="F570"/>
  <c r="F566"/>
  <c r="F560"/>
  <c r="F510"/>
  <c r="F511"/>
  <c r="F509"/>
  <c r="F500"/>
  <c r="F499"/>
  <c r="F490"/>
  <c r="F489"/>
  <c r="F488" s="1"/>
  <c r="F476"/>
  <c r="F475" s="1"/>
  <c r="F474"/>
  <c r="F473" s="1"/>
  <c r="F457"/>
  <c r="F456" s="1"/>
  <c r="F455"/>
  <c r="F454" s="1"/>
  <c r="F446"/>
  <c r="F445" s="1"/>
  <c r="F444" s="1"/>
  <c r="F438" s="1"/>
  <c r="F421" s="1"/>
  <c r="F420"/>
  <c r="F419" s="1"/>
  <c r="F418" s="1"/>
  <c r="F417" s="1"/>
  <c r="F415"/>
  <c r="F416"/>
  <c r="F414"/>
  <c r="F410"/>
  <c r="F409" s="1"/>
  <c r="F408" s="1"/>
  <c r="F407" s="1"/>
  <c r="F405"/>
  <c r="F406"/>
  <c r="F404"/>
  <c r="F398"/>
  <c r="F397" s="1"/>
  <c r="F396" s="1"/>
  <c r="F393"/>
  <c r="F392" s="1"/>
  <c r="F391" s="1"/>
  <c r="F390" s="1"/>
  <c r="F364"/>
  <c r="F363" s="1"/>
  <c r="F362"/>
  <c r="F361" s="1"/>
  <c r="F340"/>
  <c r="F339" s="1"/>
  <c r="F332"/>
  <c r="F327"/>
  <c r="F316"/>
  <c r="F318"/>
  <c r="F315"/>
  <c r="F309"/>
  <c r="F308" s="1"/>
  <c r="F297"/>
  <c r="F299"/>
  <c r="F296"/>
  <c r="F293"/>
  <c r="F292"/>
  <c r="F291"/>
  <c r="F274"/>
  <c r="F273"/>
  <c r="F260"/>
  <c r="F258" s="1"/>
  <c r="F257" s="1"/>
  <c r="F210"/>
  <c r="F207"/>
  <c r="F206" s="1"/>
  <c r="F199"/>
  <c r="F201"/>
  <c r="F198"/>
  <c r="F196"/>
  <c r="F195" s="1"/>
  <c r="F193"/>
  <c r="F170"/>
  <c r="F168" s="1"/>
  <c r="F162"/>
  <c r="F161" s="1"/>
  <c r="F146"/>
  <c r="F147"/>
  <c r="F144"/>
  <c r="F142"/>
  <c r="F141" s="1"/>
  <c r="F140"/>
  <c r="F139"/>
  <c r="F136"/>
  <c r="F133"/>
  <c r="F132" s="1"/>
  <c r="F126"/>
  <c r="F125"/>
  <c r="F118"/>
  <c r="F117" s="1"/>
  <c r="F116" s="1"/>
  <c r="F105"/>
  <c r="F104"/>
  <c r="F101"/>
  <c r="F100"/>
  <c r="F91"/>
  <c r="F90"/>
  <c r="F88"/>
  <c r="F86" s="1"/>
  <c r="F85"/>
  <c r="F84"/>
  <c r="F75"/>
  <c r="F72"/>
  <c r="F71"/>
  <c r="F69"/>
  <c r="F68"/>
  <c r="F66"/>
  <c r="F65"/>
  <c r="F63"/>
  <c r="F62"/>
  <c r="F57"/>
  <c r="F56"/>
  <c r="F54"/>
  <c r="F53"/>
  <c r="F51"/>
  <c r="F50"/>
  <c r="F26"/>
  <c r="F25"/>
  <c r="F34"/>
  <c r="F33"/>
  <c r="F31"/>
  <c r="F30"/>
  <c r="F47"/>
  <c r="F46"/>
  <c r="F44"/>
  <c r="F43"/>
  <c r="F20"/>
  <c r="F19" s="1"/>
  <c r="F18" s="1"/>
  <c r="F17" s="1"/>
  <c r="F14"/>
  <c r="F768"/>
  <c r="F681"/>
  <c r="F717"/>
  <c r="F657"/>
  <c r="F631"/>
  <c r="F630" s="1"/>
  <c r="G101" i="1"/>
  <c r="G100" s="1"/>
  <c r="G56"/>
  <c r="G55" s="1"/>
  <c r="G89"/>
  <c r="G88" s="1"/>
  <c r="G250"/>
  <c r="F976" i="2"/>
  <c r="F975" s="1"/>
  <c r="F818"/>
  <c r="F817" s="1"/>
  <c r="F815"/>
  <c r="F814" s="1"/>
  <c r="F822"/>
  <c r="F821" s="1"/>
  <c r="F820" s="1"/>
  <c r="G167" i="1"/>
  <c r="G22"/>
  <c r="F113" i="2"/>
  <c r="F112" s="1"/>
  <c r="F111" s="1"/>
  <c r="G231" i="1"/>
  <c r="G230" s="1"/>
  <c r="G229" s="1"/>
  <c r="G131"/>
  <c r="G128" s="1"/>
  <c r="F960" i="2"/>
  <c r="F959" s="1"/>
  <c r="D16" i="3"/>
  <c r="G113" i="1"/>
  <c r="G112" s="1"/>
  <c r="G27"/>
  <c r="F106" i="2"/>
  <c r="F483"/>
  <c r="F481"/>
  <c r="G18" i="1"/>
  <c r="G13" s="1"/>
  <c r="G12" s="1"/>
  <c r="F119" i="2"/>
  <c r="G237" i="1"/>
  <c r="G108"/>
  <c r="G63"/>
  <c r="G44"/>
  <c r="G43" s="1"/>
  <c r="G165"/>
  <c r="G164" s="1"/>
  <c r="G243"/>
  <c r="G242" s="1"/>
  <c r="G241" s="1"/>
  <c r="G139"/>
  <c r="G138" s="1"/>
  <c r="G178"/>
  <c r="G172" s="1"/>
  <c r="G261"/>
  <c r="G260" s="1"/>
  <c r="G235"/>
  <c r="G234" s="1"/>
  <c r="G104"/>
  <c r="G93"/>
  <c r="G92" s="1"/>
  <c r="G67"/>
  <c r="G66" s="1"/>
  <c r="G65" s="1"/>
  <c r="D13" i="3" s="1"/>
  <c r="G60" i="1"/>
  <c r="F879" i="2"/>
  <c r="F878" s="1"/>
  <c r="G25" i="1"/>
  <c r="G83"/>
  <c r="G110"/>
  <c r="G141"/>
  <c r="G48"/>
  <c r="G47" s="1"/>
  <c r="G40"/>
  <c r="G153"/>
  <c r="F680" i="2" l="1"/>
  <c r="G248" i="1"/>
  <c r="G247" s="1"/>
  <c r="G233"/>
  <c r="F720" i="2"/>
  <c r="F719" s="1"/>
  <c r="G152" i="1"/>
  <c r="G151" s="1"/>
  <c r="F203" i="2"/>
  <c r="F202" s="1"/>
  <c r="G171" i="1"/>
  <c r="G170" s="1"/>
  <c r="F943" i="2"/>
  <c r="F453"/>
  <c r="F115"/>
  <c r="F102"/>
  <c r="F618"/>
  <c r="F70"/>
  <c r="F11"/>
  <c r="F10" s="1"/>
  <c r="F9" s="1"/>
  <c r="F985"/>
  <c r="F472"/>
  <c r="F787"/>
  <c r="F272"/>
  <c r="F883"/>
  <c r="F882" s="1"/>
  <c r="F881" s="1"/>
  <c r="F571"/>
  <c r="F767"/>
  <c r="F766" s="1"/>
  <c r="G59" i="1"/>
  <c r="G42" s="1"/>
  <c r="D12" i="3" s="1"/>
  <c r="F369" i="2"/>
  <c r="F365" s="1"/>
  <c r="F338"/>
  <c r="F480"/>
  <c r="F656"/>
  <c r="F209"/>
  <c r="F208" s="1"/>
  <c r="F997"/>
  <c r="G21" i="1"/>
  <c r="G20" s="1"/>
  <c r="F663" i="2"/>
  <c r="F911"/>
  <c r="G127" i="1"/>
  <c r="D19" i="3" s="1"/>
  <c r="F16" i="2"/>
  <c r="F892"/>
  <c r="G77" i="1"/>
  <c r="G39"/>
  <c r="G38" s="1"/>
  <c r="D10" i="3" s="1"/>
  <c r="G157" i="1"/>
  <c r="F992" i="2"/>
  <c r="F160"/>
  <c r="G87" i="1"/>
  <c r="F487" i="2"/>
  <c r="F715"/>
  <c r="F712" s="1"/>
  <c r="F99"/>
  <c r="F138"/>
  <c r="F931"/>
  <c r="F124"/>
  <c r="F123" s="1"/>
  <c r="F89"/>
  <c r="G107" i="1"/>
  <c r="F67" i="2"/>
  <c r="F314"/>
  <c r="F307" s="1"/>
  <c r="F413"/>
  <c r="F412" s="1"/>
  <c r="F411" s="1"/>
  <c r="F24"/>
  <c r="F23" s="1"/>
  <c r="F22" s="1"/>
  <c r="F49"/>
  <c r="F295"/>
  <c r="F294" s="1"/>
  <c r="F653"/>
  <c r="F42"/>
  <c r="F29"/>
  <c r="F55"/>
  <c r="F64"/>
  <c r="F45"/>
  <c r="F32"/>
  <c r="F52"/>
  <c r="F61"/>
  <c r="F403"/>
  <c r="F402" s="1"/>
  <c r="F395" s="1"/>
  <c r="F192"/>
  <c r="F167"/>
  <c r="F74"/>
  <c r="F83"/>
  <c r="F58"/>
  <c r="F143"/>
  <c r="F197"/>
  <c r="F360"/>
  <c r="F343" s="1"/>
  <c r="F508"/>
  <c r="F507" s="1"/>
  <c r="F565"/>
  <c r="F676"/>
  <c r="F702"/>
  <c r="F875"/>
  <c r="F864" s="1"/>
  <c r="F289"/>
  <c r="F922"/>
  <c r="F921" s="1"/>
  <c r="F776"/>
  <c r="F928"/>
  <c r="F326"/>
  <c r="F325" s="1"/>
  <c r="F92"/>
  <c r="F660"/>
  <c r="F667"/>
  <c r="F779"/>
  <c r="F784"/>
  <c r="F750"/>
  <c r="F749" s="1"/>
  <c r="G137" i="1"/>
  <c r="G136" s="1"/>
  <c r="G135" s="1"/>
  <c r="F134" i="2"/>
  <c r="F498"/>
  <c r="F904"/>
  <c r="D45" i="3"/>
  <c r="D32"/>
  <c r="F673" i="2"/>
  <c r="F671" s="1"/>
  <c r="F1011"/>
  <c r="F861"/>
  <c r="F860" s="1"/>
  <c r="F859" s="1"/>
  <c r="F834" s="1"/>
  <c r="F452" l="1"/>
  <c r="F28"/>
  <c r="G73" i="1"/>
  <c r="G37" s="1"/>
  <c r="F549" i="2"/>
  <c r="G228" i="1"/>
  <c r="G169" s="1"/>
  <c r="G146"/>
  <c r="G145" s="1"/>
  <c r="D21" i="3" s="1"/>
  <c r="F974" i="2"/>
  <c r="F701"/>
  <c r="F48"/>
  <c r="F41"/>
  <c r="F131"/>
  <c r="F863"/>
  <c r="F903"/>
  <c r="F497"/>
  <c r="F925"/>
  <c r="F748"/>
  <c r="D28" i="3"/>
  <c r="F261" i="2"/>
  <c r="F256" s="1"/>
  <c r="F775"/>
  <c r="D24" i="3"/>
  <c r="F324" i="2"/>
  <c r="D51" i="3"/>
  <c r="D23"/>
  <c r="D52"/>
  <c r="F288" i="2"/>
  <c r="D43" i="3"/>
  <c r="F191" i="2"/>
  <c r="F190" s="1"/>
  <c r="F652"/>
  <c r="G11" i="1"/>
  <c r="D11" i="3"/>
  <c r="D27"/>
  <c r="F548" i="2" l="1"/>
  <c r="F547" s="1"/>
  <c r="F862"/>
  <c r="D17" i="3"/>
  <c r="D9" s="1"/>
  <c r="F27" i="2"/>
  <c r="F21" s="1"/>
  <c r="G126" i="1"/>
  <c r="F774" i="2"/>
  <c r="G10" i="1"/>
  <c r="D40" i="3"/>
  <c r="D47"/>
  <c r="D39"/>
  <c r="D35"/>
  <c r="F394" i="2"/>
  <c r="D20" i="3"/>
  <c r="D18" s="1"/>
  <c r="D31"/>
  <c r="D25"/>
  <c r="D22" s="1"/>
  <c r="D26"/>
  <c r="G36" i="1" l="1"/>
  <c r="G1428" s="1"/>
  <c r="D59" i="3" s="1"/>
  <c r="D42"/>
  <c r="D41" s="1"/>
  <c r="F1019" i="2"/>
  <c r="D37" i="3"/>
  <c r="D44"/>
  <c r="D49"/>
  <c r="D34" l="1"/>
  <c r="D57" l="1"/>
  <c r="G1431" i="1"/>
  <c r="D60" i="3" l="1"/>
</calcChain>
</file>

<file path=xl/sharedStrings.xml><?xml version="1.0" encoding="utf-8"?>
<sst xmlns="http://schemas.openxmlformats.org/spreadsheetml/2006/main" count="9603" uniqueCount="990">
  <si>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</si>
  <si>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</si>
  <si>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</si>
  <si>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</si>
  <si>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</si>
  <si>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</si>
  <si>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</si>
  <si>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</si>
  <si>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</si>
  <si>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</si>
  <si>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</si>
  <si>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</si>
  <si>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</si>
  <si>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</si>
  <si>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</si>
  <si>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</si>
  <si>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</si>
  <si>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</si>
  <si>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</si>
  <si>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</si>
  <si>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</si>
  <si>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</si>
  <si>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</si>
  <si>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</si>
  <si>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</si>
  <si>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</si>
  <si>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</si>
  <si>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</si>
  <si>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</si>
  <si>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</si>
  <si>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</si>
  <si>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</si>
  <si>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</si>
  <si>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</si>
  <si>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</si>
  <si>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</si>
  <si>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</si>
  <si>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</si>
  <si>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</si>
  <si>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</si>
  <si>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</si>
  <si>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</si>
  <si>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</si>
  <si>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</si>
  <si>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</si>
  <si>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</si>
  <si>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</si>
  <si>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</si>
  <si>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</si>
  <si>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</si>
  <si>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</si>
  <si>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</si>
  <si>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81 3 00 00000</t>
  </si>
  <si>
    <t>Субсидии некоммерческим организациям (за исключением государственных (муниципальных) учреждений)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</si>
  <si>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</si>
  <si>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</si>
  <si>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</si>
  <si>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</si>
  <si>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</si>
  <si>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</si>
  <si>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</si>
  <si>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</si>
  <si>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</si>
  <si>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</si>
  <si>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</si>
  <si>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</si>
  <si>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</si>
  <si>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</si>
  <si>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</si>
  <si>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</si>
  <si>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</si>
  <si>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</si>
  <si>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</si>
  <si>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</si>
  <si>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</si>
  <si>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</si>
  <si>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</si>
  <si>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</si>
  <si>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</si>
  <si>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</si>
  <si>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</si>
  <si>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</si>
  <si>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99 0 00 20401</t>
  </si>
  <si>
    <t>99 0 00 21100</t>
  </si>
  <si>
    <t>99 0 00 22010</t>
  </si>
  <si>
    <t>99 0 00 22020</t>
  </si>
  <si>
    <t>99 0 00 23000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</si>
  <si>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</si>
  <si>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</si>
  <si>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</si>
  <si>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</si>
  <si>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</si>
  <si>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</si>
  <si>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</si>
  <si>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</si>
  <si>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</si>
  <si>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</si>
  <si>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</si>
  <si>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</si>
  <si>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</si>
  <si>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</si>
  <si>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</si>
  <si>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</si>
  <si>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</si>
  <si>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</si>
  <si>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</si>
  <si>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</si>
  <si>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</si>
  <si>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</si>
  <si>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</si>
  <si>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</si>
  <si>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</si>
  <si>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</si>
  <si>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</si>
  <si>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</si>
  <si>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</si>
  <si>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</si>
  <si>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</si>
  <si>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</si>
  <si>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</si>
  <si>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</si>
  <si>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</si>
  <si>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</si>
  <si>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</si>
  <si>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</si>
  <si>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</si>
  <si>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</si>
  <si>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</si>
  <si>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</si>
  <si>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</si>
  <si>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</si>
  <si>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</si>
  <si>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</si>
  <si>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</si>
  <si>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</si>
  <si>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</si>
  <si>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</si>
  <si>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</si>
  <si>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</si>
  <si>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</si>
  <si>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</si>
  <si>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</si>
  <si>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</si>
  <si>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</si>
  <si>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</si>
  <si>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</si>
  <si>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</si>
  <si>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</si>
  <si>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</si>
  <si>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</si>
  <si>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</si>
  <si>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</si>
  <si>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</si>
  <si>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</si>
  <si>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</si>
  <si>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</si>
  <si>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</si>
  <si>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</si>
  <si>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</si>
  <si>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</si>
  <si>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</si>
  <si>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</si>
  <si>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</si>
  <si>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</si>
  <si>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</si>
  <si>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</si>
  <si>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</si>
  <si>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</si>
  <si>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</si>
  <si>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</si>
  <si>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</si>
  <si>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</si>
  <si>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</si>
  <si>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</si>
  <si>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</si>
  <si>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</si>
  <si>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</si>
  <si>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</si>
  <si>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</si>
  <si>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</si>
  <si>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</si>
  <si>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</si>
  <si>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</si>
  <si>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</si>
  <si>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</si>
  <si>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</si>
  <si>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</si>
  <si>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</si>
  <si>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</si>
  <si>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</si>
  <si>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</si>
  <si>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</si>
  <si>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</si>
  <si>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</si>
  <si>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</si>
  <si>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</si>
  <si>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</si>
  <si>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</si>
  <si>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</si>
  <si>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</si>
  <si>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</si>
  <si>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</si>
  <si>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</si>
  <si>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</si>
  <si>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</si>
  <si>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</si>
  <si>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</si>
  <si>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</si>
  <si>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</si>
  <si>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</si>
  <si>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</si>
  <si>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</si>
  <si>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</si>
  <si>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</si>
  <si>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</si>
  <si>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</si>
  <si>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</si>
  <si>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</si>
  <si>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</si>
  <si>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</si>
  <si>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</si>
  <si>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</si>
  <si>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</si>
  <si>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</si>
  <si>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</si>
  <si>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</si>
  <si>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</si>
  <si>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</si>
  <si>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</si>
  <si>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</si>
  <si>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</si>
  <si>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</si>
  <si>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</si>
  <si>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</si>
  <si>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</si>
  <si>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</si>
  <si>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</si>
  <si>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</si>
  <si>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</si>
  <si>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</si>
  <si>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</si>
  <si>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</si>
  <si>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</si>
  <si>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</si>
  <si>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</si>
  <si>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</si>
  <si>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</si>
  <si>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</si>
  <si>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</si>
  <si>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</si>
  <si>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</si>
  <si>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</si>
  <si>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</si>
  <si>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</si>
  <si>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</si>
  <si>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</si>
  <si>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</si>
  <si>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</si>
  <si>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</si>
  <si>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</si>
  <si>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</si>
  <si>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</si>
  <si>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</si>
  <si>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</si>
  <si>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</si>
  <si>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</si>
  <si>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</si>
  <si>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</si>
  <si>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</si>
  <si>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</si>
  <si>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</si>
  <si>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</si>
  <si>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</si>
  <si>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</si>
  <si>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</si>
  <si>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Детские дошкольные учреждения</t>
  </si>
  <si>
    <t>Другие субсидии бюджетным и автономным организациям на иные цели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</si>
  <si>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</si>
  <si>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</si>
  <si>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</si>
  <si>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</si>
  <si>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</si>
  <si>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</si>
  <si>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</si>
  <si>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</si>
  <si>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</si>
  <si>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</si>
  <si>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</si>
  <si>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79 7 00 00000</t>
  </si>
  <si>
    <t>79 7 99 00000</t>
  </si>
  <si>
    <t>79 7 99 45200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</si>
  <si>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</si>
  <si>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</si>
  <si>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</si>
  <si>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</si>
  <si>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</si>
  <si>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</si>
  <si>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</si>
  <si>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</si>
  <si>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</si>
  <si>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</si>
  <si>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28 4 00 00000</t>
  </si>
  <si>
    <t>Реализация полномочий Российской Федерации на оплату жилищно-коммунальных услуг отдельным категориям граждан</t>
  </si>
  <si>
    <t>Адресная субсидия гражданам в связи с ростом платы за коммунальные услуги</t>
  </si>
  <si>
    <t>Организация и осуществление деятельности по опеке и попечительству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</si>
  <si>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</si>
  <si>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</si>
  <si>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</si>
  <si>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</si>
  <si>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</si>
  <si>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</si>
  <si>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</si>
  <si>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</si>
  <si>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</si>
  <si>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</si>
  <si>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</si>
  <si>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</si>
  <si>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</si>
  <si>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</si>
  <si>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</si>
  <si>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</si>
  <si>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</si>
  <si>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</si>
  <si>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</si>
  <si>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</si>
  <si>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</si>
  <si>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</si>
  <si>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</si>
  <si>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</si>
  <si>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</si>
  <si>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88 0 00 00000</t>
  </si>
  <si>
    <t>88 0 07 00000</t>
  </si>
  <si>
    <t>88 0 07 85053</t>
  </si>
  <si>
    <t>87 0 20 00000</t>
  </si>
  <si>
    <t>87 0 22 00000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</si>
  <si>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</si>
  <si>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</si>
  <si>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</si>
  <si>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</si>
  <si>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</si>
  <si>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</si>
  <si>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</si>
  <si>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</si>
  <si>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</si>
  <si>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</si>
  <si>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60 2 07 00000</t>
  </si>
  <si>
    <t>58 0 00 00000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</si>
  <si>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</si>
  <si>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</si>
  <si>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</si>
  <si>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</si>
  <si>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</si>
  <si>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</si>
  <si>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</si>
  <si>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</si>
  <si>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</si>
  <si>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</si>
  <si>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</si>
  <si>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</si>
  <si>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</si>
  <si>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</si>
  <si>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</si>
  <si>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</si>
  <si>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</si>
  <si>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</si>
  <si>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</si>
  <si>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</si>
  <si>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</si>
  <si>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</si>
  <si>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</si>
  <si>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</si>
  <si>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</si>
  <si>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</si>
  <si>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</si>
  <si>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</si>
  <si>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</si>
  <si>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</si>
  <si>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</si>
  <si>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</si>
  <si>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</si>
  <si>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</si>
  <si>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87 0 00 12010</t>
  </si>
  <si>
    <t>65 4 00 R0820</t>
  </si>
  <si>
    <t>Реализация программ формирования современной городской среды</t>
  </si>
  <si>
    <t>84 0 00 23000</t>
  </si>
  <si>
    <t>28 1 Р1 00000</t>
  </si>
  <si>
    <t>69 7 А1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</si>
  <si>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</si>
  <si>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</si>
  <si>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</si>
  <si>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</si>
  <si>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</si>
  <si>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</si>
  <si>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</si>
  <si>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</si>
  <si>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</si>
  <si>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</si>
  <si>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</si>
  <si>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</si>
  <si>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</si>
  <si>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</si>
  <si>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</si>
  <si>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</si>
  <si>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</si>
  <si>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</si>
  <si>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</si>
  <si>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</si>
  <si>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</si>
  <si>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</si>
  <si>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</si>
  <si>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</si>
  <si>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</si>
  <si>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</si>
  <si>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</si>
  <si>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</si>
  <si>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</si>
  <si>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</si>
  <si>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</si>
  <si>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</si>
  <si>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</si>
  <si>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</si>
  <si>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</si>
  <si>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</si>
  <si>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</si>
  <si>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</si>
  <si>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</si>
  <si>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</si>
  <si>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</si>
  <si>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</si>
  <si>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</si>
  <si>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</si>
  <si>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</si>
  <si>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</si>
  <si>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</si>
  <si>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</si>
  <si>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</si>
  <si>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</si>
  <si>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</si>
  <si>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</si>
  <si>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</si>
  <si>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</si>
  <si>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</si>
  <si>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</si>
  <si>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</si>
  <si>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</si>
  <si>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</si>
  <si>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</si>
  <si>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</si>
  <si>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</si>
  <si>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</si>
  <si>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</si>
  <si>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</si>
  <si>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</si>
  <si>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</si>
  <si>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</si>
  <si>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</si>
  <si>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</si>
  <si>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</si>
  <si>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</si>
  <si>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</si>
  <si>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</si>
  <si>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</si>
  <si>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</si>
  <si>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</si>
  <si>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</si>
  <si>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</si>
  <si>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</si>
  <si>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</si>
  <si>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</si>
  <si>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</si>
  <si>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</si>
  <si>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</si>
  <si>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</si>
  <si>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</si>
  <si>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</si>
  <si>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</si>
  <si>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</si>
  <si>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</si>
  <si>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69 7 А1 5519M</t>
  </si>
  <si>
    <t>58 0 07 00000</t>
  </si>
  <si>
    <t>79 4 00 00000</t>
  </si>
  <si>
    <t>79 4 07 00000</t>
  </si>
  <si>
    <t>79 4 07 42000</t>
  </si>
  <si>
    <t xml:space="preserve">79 4 10 00000 </t>
  </si>
  <si>
    <t>79 4 10 42000</t>
  </si>
  <si>
    <t>79 4 24 42000</t>
  </si>
  <si>
    <t>79 4 99 00000</t>
  </si>
  <si>
    <t>79 4 99 42000</t>
  </si>
  <si>
    <t>79 4 10 00000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</si>
  <si>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</si>
  <si>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</si>
  <si>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</si>
  <si>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</si>
  <si>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</si>
  <si>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</si>
  <si>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</si>
  <si>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</si>
  <si>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</si>
  <si>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79 4 99 42100</t>
  </si>
  <si>
    <t>79 4 99 43300</t>
  </si>
  <si>
    <t>79 4 Е1 00000</t>
  </si>
  <si>
    <t>79 4 24 42100</t>
  </si>
  <si>
    <t xml:space="preserve">Проведение ремонтных работ по замене оконных блоков в муниципальных общеобразовательных организациях </t>
  </si>
  <si>
    <t>79 6 21 00000</t>
  </si>
  <si>
    <t>79 6 22 00000</t>
  </si>
  <si>
    <t>79 4 99 48900</t>
  </si>
  <si>
    <t>79 4 07 40044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</si>
  <si>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</si>
  <si>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</si>
  <si>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</si>
  <si>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</si>
  <si>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</si>
  <si>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</si>
  <si>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</si>
  <si>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</si>
  <si>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</si>
  <si>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</si>
  <si>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</si>
  <si>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</si>
  <si>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</si>
  <si>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</si>
  <si>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</si>
  <si>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</si>
  <si>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</si>
  <si>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</si>
  <si>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</si>
  <si>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</si>
  <si>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</si>
  <si>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</si>
  <si>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</si>
  <si>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46 0 07 00000</t>
  </si>
  <si>
    <t>46 0 07 73120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</si>
  <si>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</si>
  <si>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</si>
  <si>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</si>
  <si>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</si>
  <si>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</si>
  <si>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</si>
  <si>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</si>
  <si>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</si>
  <si>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Профессиональная подготовка, переподготовка и повышение квалификации</t>
  </si>
  <si>
    <t>74 0 G2 00000</t>
  </si>
  <si>
    <t>79 4 24 00000</t>
  </si>
  <si>
    <t>69 6 23 00000</t>
  </si>
  <si>
    <t>69 6 23 44000</t>
  </si>
  <si>
    <t>69 6 24 00000</t>
  </si>
  <si>
    <t>69 6 23 44100</t>
  </si>
  <si>
    <t>79 4 07 53035</t>
  </si>
  <si>
    <t>79 4 07 43300</t>
  </si>
  <si>
    <t>79 4 24 42300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</si>
  <si>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</si>
  <si>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</si>
  <si>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</si>
  <si>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</si>
  <si>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</si>
  <si>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</si>
  <si>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</si>
  <si>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</si>
  <si>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</si>
  <si>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</si>
  <si>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69 6 07 44000</t>
  </si>
  <si>
    <t>69 6 07 44100</t>
  </si>
  <si>
    <t>69 6 07 45300</t>
  </si>
  <si>
    <t>80 3 07 S0049</t>
  </si>
  <si>
    <t xml:space="preserve">Финансовая поддержка организаций спортивной подготовки по базовым видам спорта 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</si>
  <si>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</si>
  <si>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</si>
  <si>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</si>
  <si>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</si>
  <si>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</si>
  <si>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</si>
  <si>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</si>
  <si>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</si>
  <si>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</si>
  <si>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</si>
  <si>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</si>
  <si>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</si>
  <si>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</si>
  <si>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</si>
  <si>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</si>
  <si>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</si>
  <si>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</si>
  <si>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</si>
  <si>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</si>
  <si>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</si>
  <si>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</si>
  <si>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</si>
  <si>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</si>
  <si>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</si>
  <si>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</si>
  <si>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</si>
  <si>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</si>
  <si>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</si>
  <si>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</si>
  <si>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</si>
  <si>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</si>
  <si>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</si>
  <si>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</si>
  <si>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</si>
  <si>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</si>
  <si>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</si>
  <si>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</si>
  <si>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</si>
  <si>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</si>
  <si>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</si>
  <si>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</si>
  <si>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</si>
  <si>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</si>
  <si>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</si>
  <si>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80 3 Р5 52290</t>
  </si>
  <si>
    <t>Организация профильных смен для детей, состоящих на профилактическом учете</t>
  </si>
  <si>
    <t>79 4 07 S9010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</si>
  <si>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</si>
  <si>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</si>
  <si>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</si>
  <si>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</si>
  <si>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</si>
  <si>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Техническое оснащение муниципальных музеев</t>
  </si>
  <si>
    <t>67 0 А1 00000</t>
  </si>
  <si>
    <t>67 0 А1 55900</t>
  </si>
  <si>
    <t>69 7 07 L5191</t>
  </si>
  <si>
    <t>69 6 07 44200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</si>
  <si>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</si>
  <si>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</si>
  <si>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</si>
  <si>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</si>
  <si>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</si>
  <si>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</si>
  <si>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</si>
  <si>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</si>
  <si>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</si>
  <si>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</si>
  <si>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Муниципальная программа "Обеспечение деятельности Администрации Миасского городского округа"</t>
  </si>
  <si>
    <t>Приложение 3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</si>
  <si>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</si>
  <si>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Региональный проект "Творческие люди"</t>
  </si>
  <si>
    <t>69 8 00 22010</t>
  </si>
  <si>
    <t>Обеспечение контейнерным сбором образующихся в жилом фонде твердых коммунальных отходов</t>
  </si>
  <si>
    <t>Ликвидация несанкционированных свалок отходов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</si>
  <si>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</si>
  <si>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</si>
  <si>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</si>
  <si>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</si>
  <si>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</si>
  <si>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</si>
  <si>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</si>
  <si>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</si>
  <si>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</si>
  <si>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</si>
  <si>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</si>
  <si>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 xml:space="preserve"> 2025 год      </t>
  </si>
  <si>
    <t>55 0 07 73130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</si>
  <si>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</si>
  <si>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</si>
  <si>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</si>
  <si>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</si>
  <si>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</si>
  <si>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</si>
  <si>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</si>
  <si>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</si>
  <si>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</si>
  <si>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</si>
  <si>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</si>
  <si>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</si>
  <si>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</si>
  <si>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</si>
  <si>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</si>
  <si>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</si>
  <si>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</si>
  <si>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</si>
  <si>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</si>
  <si>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</si>
  <si>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</si>
  <si>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</si>
  <si>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</si>
  <si>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</si>
  <si>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</si>
  <si>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</si>
  <si>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</si>
  <si>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</si>
  <si>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</si>
  <si>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</si>
  <si>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</si>
  <si>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</si>
  <si>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</si>
  <si>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</si>
  <si>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</si>
  <si>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</si>
  <si>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</si>
  <si>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</si>
  <si>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</si>
  <si>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</si>
  <si>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</si>
  <si>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Обеспечение мероприятий  по переселению граждан из аварийного жилищного фонда за счет средств местного бюджета</t>
  </si>
  <si>
    <t>Укрепление материально-технической базы и оснащение оборудованием детских школ искусств</t>
  </si>
  <si>
    <t>69 6 А2 00000</t>
  </si>
  <si>
    <t>69 6 А2 5519Б</t>
  </si>
  <si>
    <t>Государственная поддержка лучших работников  сельских учреждений культуры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</si>
  <si>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</si>
  <si>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</si>
  <si>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</si>
  <si>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</si>
  <si>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</si>
  <si>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</si>
  <si>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</si>
  <si>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</si>
  <si>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Государственная поддержка организаций, входящих в систему спортивной подготовки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</si>
  <si>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</si>
  <si>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</si>
  <si>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</si>
  <si>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</si>
  <si>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</si>
  <si>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</si>
  <si>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</si>
  <si>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</si>
  <si>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</si>
  <si>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</si>
  <si>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</si>
  <si>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</si>
  <si>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</si>
  <si>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79 4 ЕB 51790</t>
  </si>
  <si>
    <t>Обеспечение образовательных организаций 1-й и 2-й  категорий квалифицированной охраной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</si>
  <si>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</si>
  <si>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</si>
  <si>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</si>
  <si>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75 0 13 00000</t>
  </si>
  <si>
    <t>Организация работы органов управления социальной защиты населения муниципальных образований (софинансирование)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</si>
  <si>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</si>
  <si>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</si>
  <si>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</si>
  <si>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</si>
  <si>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</si>
  <si>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</si>
  <si>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</si>
  <si>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</si>
  <si>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</si>
  <si>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</si>
  <si>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</si>
  <si>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</si>
  <si>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</si>
  <si>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69 7 22 44100</t>
  </si>
  <si>
    <t>47 1 14 00000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</si>
  <si>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</si>
  <si>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</si>
  <si>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</si>
  <si>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</si>
  <si>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50 0 00 99220</t>
  </si>
  <si>
    <t>47 1 14 73121</t>
  </si>
  <si>
    <t>79 4 56 00000</t>
  </si>
  <si>
    <t>79 4 56 90000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</si>
  <si>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</si>
  <si>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</si>
  <si>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2024 год и на плановый период 2025 и 2026 годов</t>
  </si>
  <si>
    <t xml:space="preserve"> 2026 год      </t>
  </si>
  <si>
    <t>Ведомственная структура расходов бюджета Миасского городского округа на 2024 год и на плановый период 2025 и 2026 годов</t>
  </si>
  <si>
    <t xml:space="preserve">    2024 год            </t>
  </si>
  <si>
    <t xml:space="preserve">         2025 год            </t>
  </si>
  <si>
    <t xml:space="preserve">     2026 год            </t>
  </si>
  <si>
    <t>Распределение бюджетных ассигнований по разделам и подразделам классификации расходов бюджета на 2024 год и на плановый период 2025 и 2026 годов</t>
  </si>
  <si>
    <t>Муниципальная программа "Развитие градостроительной деятельности на территории Миасского городского округа"</t>
  </si>
  <si>
    <t>55 0 07 S6130</t>
  </si>
  <si>
    <t>59 0 13 S6190</t>
  </si>
  <si>
    <t>55 0 07 S6120</t>
  </si>
  <si>
    <t>56 0 07 S6200</t>
  </si>
  <si>
    <t>59 0 07 S6200</t>
  </si>
  <si>
    <t>60 2 07 S4020</t>
  </si>
  <si>
    <t>80 4 13 S0240</t>
  </si>
  <si>
    <t>74 0 G2 S3040</t>
  </si>
  <si>
    <t>Государственная поддержка закупки контейнеров для раздельного накопления твердых коммунальных отходов</t>
  </si>
  <si>
    <t>58 0 F2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</si>
  <si>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</si>
  <si>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58 0 07 S4010</t>
  </si>
  <si>
    <t>58 0 07 S5010</t>
  </si>
  <si>
    <t>Благоустройство мест отдыха, расположенных в городах с численностью населения до 500 тысяч человек</t>
  </si>
  <si>
    <t>94 0 00 03200</t>
  </si>
  <si>
    <t>65 4 00 28190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</si>
  <si>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</si>
  <si>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63 0 07 46130</t>
  </si>
  <si>
    <t>51 0 07 61040</t>
  </si>
  <si>
    <t>48 0 00 67020</t>
  </si>
  <si>
    <t>99 0 00 99060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</si>
  <si>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от 27 мая 2010 года № 583-ЗО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</si>
  <si>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99 0 00 99400</t>
  </si>
  <si>
    <t>91 0 00 S1030</t>
  </si>
  <si>
    <t>60 2 13 S4020</t>
  </si>
  <si>
    <t>Комплексы процессных мероприятий</t>
  </si>
  <si>
    <t>28 4 03 00000</t>
  </si>
  <si>
    <t>28 4 03 28430</t>
  </si>
  <si>
    <t>28 4 03 28380</t>
  </si>
  <si>
    <t>03 4 00 00000</t>
  </si>
  <si>
    <t>03 4 01 00000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</si>
  <si>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</si>
  <si>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03 4 01 03180</t>
  </si>
  <si>
    <t>03 4 01 03300</t>
  </si>
  <si>
    <t xml:space="preserve">Компенсация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</si>
  <si>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04 4 00 00000</t>
  </si>
  <si>
    <t>04 4 02 00000</t>
  </si>
  <si>
    <t xml:space="preserve"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 </t>
  </si>
  <si>
    <t>04 4 02 04090</t>
  </si>
  <si>
    <t>80 3 07 S0013</t>
  </si>
  <si>
    <t>80 3 07 S0014</t>
  </si>
  <si>
    <t>80 3 07 S0016</t>
  </si>
  <si>
    <t>80 3 07 S0017</t>
  </si>
  <si>
    <t>80 4 07 S0060</t>
  </si>
  <si>
    <t xml:space="preserve"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</t>
  </si>
  <si>
    <t>80 3 07 S0018</t>
  </si>
  <si>
    <t>80 3 07 S0012</t>
  </si>
  <si>
    <t>80 3 07 S0030</t>
  </si>
  <si>
    <t>80 3 07 S0040</t>
  </si>
  <si>
    <t>81 4 00 S8370</t>
  </si>
  <si>
    <t>28 4 03 28370</t>
  </si>
  <si>
    <t>28 4 03 28340</t>
  </si>
  <si>
    <t>28 4 03 28350</t>
  </si>
  <si>
    <t>28 4 03 28360</t>
  </si>
  <si>
    <t>28 4 03 28390</t>
  </si>
  <si>
    <t>28 4 03 28400</t>
  </si>
  <si>
    <t>28 4 03 28420</t>
  </si>
  <si>
    <t>28 4 03 28440</t>
  </si>
  <si>
    <t>28 4 03 28450</t>
  </si>
  <si>
    <t>28 4 03 28460</t>
  </si>
  <si>
    <t xml:space="preserve">Предоставление гражданам субсидий на оплату жилого помещения и коммунальных услуг </t>
  </si>
  <si>
    <t xml:space="preserve"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 </t>
  </si>
  <si>
    <t>28 4 03 52200</t>
  </si>
  <si>
    <t>28 4 03 52500</t>
  </si>
  <si>
    <t>28 4 03 R4620</t>
  </si>
  <si>
    <t>Региональные проекты, реализуемые в составе национальных проектов</t>
  </si>
  <si>
    <t>28 1 P1 00000</t>
  </si>
  <si>
    <t>28 1 P1 28010</t>
  </si>
  <si>
    <t>28 4 01 28040</t>
  </si>
  <si>
    <t>28 4 01 28050</t>
  </si>
  <si>
    <t>28 4 01 00000</t>
  </si>
  <si>
    <t>28 4 02 28200</t>
  </si>
  <si>
    <t>28 4 02 00000</t>
  </si>
  <si>
    <t>28 4 02 28170</t>
  </si>
  <si>
    <t xml:space="preserve"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 </t>
  </si>
  <si>
    <t>28 4 01 28120</t>
  </si>
  <si>
    <t>28 4 03 28560</t>
  </si>
  <si>
    <t>28 4 03 28580</t>
  </si>
  <si>
    <t>28 4 03 28600</t>
  </si>
  <si>
    <t>28 4 08 00000</t>
  </si>
  <si>
    <t>28 4 08 28660</t>
  </si>
  <si>
    <t>Приобретение технических средств реабилитации для пунктов проката в муниципальных учреждениях социальной защиты населения</t>
  </si>
  <si>
    <t xml:space="preserve"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 </t>
  </si>
  <si>
    <t>79 4 07 04050</t>
  </si>
  <si>
    <t>79 4 07 S4040</t>
  </si>
  <si>
    <t>79 4 10 04070</t>
  </si>
  <si>
    <t>79 4 99 04070</t>
  </si>
  <si>
    <t>79 4 07 03310</t>
  </si>
  <si>
    <t xml:space="preserve"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</si>
  <si>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 xml:space="preserve">Обеспечение питанием детей из малообеспеченных семей и детей с нарушениями здоровья, обучающихся в муниципальных общеобразовательных организациях </t>
  </si>
  <si>
    <t>79 4 07 S3190</t>
  </si>
  <si>
    <t>79 4 07 S3290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</si>
  <si>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</si>
  <si>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>79 4 10 03260</t>
  </si>
  <si>
    <t>79 4 99 03230</t>
  </si>
  <si>
    <t>79 4 99 03260</t>
  </si>
  <si>
    <t xml:space="preserve"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</t>
  </si>
  <si>
    <t>79 4 Е1 S3030</t>
  </si>
  <si>
    <t>79 6 07 S3173</t>
  </si>
  <si>
    <t>79 6 22 S3173</t>
  </si>
  <si>
    <t>79 6 07 S4060</t>
  </si>
  <si>
    <t>79 6 21 S4060</t>
  </si>
  <si>
    <t>79 4 10 03261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</si>
  <si>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</si>
  <si>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79 4 10 32610</t>
  </si>
  <si>
    <t>79 4 E2 51711</t>
  </si>
  <si>
    <t>Оснащение (обновление материально-технической базы) оборудованием, средствами обучения и воспитания муниципальных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</si>
  <si>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Реализация мероприятий с детьми и молодежью </t>
  </si>
  <si>
    <t>79 4 07 S3350</t>
  </si>
  <si>
    <t>79 4 07 S4100</t>
  </si>
  <si>
    <t>79 4 99 03210</t>
  </si>
  <si>
    <t>Комплекс процессных мероприятий "Предоставление мер социальной поддержки отдельным категориям граждан"</t>
  </si>
  <si>
    <t xml:space="preserve">Ежемесячная денежная выплата в соответствии с Законом Челябинской области от 30 ноября 2004 года № 327-ЗО "О мерах социальной поддержки ветеранов в Челябинской области" </t>
  </si>
  <si>
    <t>Ежемесячная денежная выплата в соответствии с Законом Челябинской области от 28 октября 2004 года № 282-ЗО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</si>
  <si>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от 29 ноября 2007 года № 220-ЗО "О звании "Ветеран труда Челябинской области"</t>
  </si>
  <si>
    <t xml:space="preserve">Компенсация расходов на оплату жилых помещений и коммунальных услуг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</si>
  <si>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Компенсационные выплаты за пользование услугами связи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</si>
  <si>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</si>
  <si>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Возмещение стоимости услуг по погребению и выплата социального пособия на погребение в соответствии с Законом Челябинской области от 27 октября 2005 года № 410-ЗО "О возмещении стоимости услуг по погребению и выплате социального пособия на погребение" </t>
  </si>
  <si>
    <t>Меры социальной поддержки в соответствии с Законом Челябинской области от 24 августа 2016 года № 396-ЗО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</si>
  <si>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 xml:space="preserve">Реализация полномочий Российской Федерации по осуществлению ежегодной денежной выплаты лицам, награжденным нагрудным знаком "Почетный донор России" </t>
  </si>
  <si>
    <t>Региональный проект "Финансовая поддержка семей при рождении детей"</t>
  </si>
  <si>
    <t>Выплата областного единовременного пособия при рождении ребенка в соответствии с Законом Челябинской области от 27 октября 2005 года № 417-ЗО "Об областном единовременном пособии при рождении ребенка"</t>
  </si>
  <si>
    <t>Комплекс процессных мероприятий "Содействие росту реальных доходов семей с детьми"</t>
  </si>
  <si>
    <t>Пособие на ребенка в соответствии с Законом Челябинской области от 28 октября 2004 года № 299-ЗО "О пособии на ребенка"</t>
  </si>
  <si>
    <t xml:space="preserve">Ежемесячная денежная выплата на оплату жилья и коммунальных услуг многодетной семье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 </t>
  </si>
  <si>
    <t>Комплекс процессных мероприятий "Предоставление мер социальной поддержки детям-сиротам и детям, оставшимся без попечения родителей"</t>
  </si>
  <si>
    <t xml:space="preserve"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 </t>
  </si>
  <si>
    <t>Комплекс процессных мероприятий "Доступная среда"</t>
  </si>
  <si>
    <t xml:space="preserve">Оплата услуг специалистов по организации обучения детей плаванию по межведомственной программе "Плавание для всех" 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</si>
  <si>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</t>
  </si>
  <si>
    <t>Комплекс процессных мероприятий "Обеспечение доступности качественного общего, дополнительного и дополнительного профессионального образования"</t>
  </si>
  <si>
    <t>Комплекс процессных мероприятий "Обеспечение территориальной и экономической доступности дошкольного образования"</t>
  </si>
  <si>
    <t>Региональный проект "Цифровая культура"</t>
  </si>
  <si>
    <t>57 2 07 18100</t>
  </si>
  <si>
    <t>64 1 G2 00000</t>
  </si>
  <si>
    <t>64 1 G2 52690</t>
  </si>
  <si>
    <t xml:space="preserve">Укрепление материально-технической базы и оснащение оборудованием детских школ искусств </t>
  </si>
  <si>
    <t>69 7 07 S8120</t>
  </si>
  <si>
    <t>67 0 07 44200</t>
  </si>
  <si>
    <t>с</t>
  </si>
  <si>
    <t>67 0 21 00000</t>
  </si>
  <si>
    <t>67 0 21 44100</t>
  </si>
  <si>
    <t>67 0 24 44100</t>
  </si>
  <si>
    <t>67 0 24 00000</t>
  </si>
  <si>
    <t>Субсидии бюджетным и автономным учреждениям на текущий ремонт зданий и сооружений</t>
  </si>
  <si>
    <t>Закупка и монтаж оборудования для создания «умных» спортивных площадок</t>
  </si>
  <si>
    <t>80 4 07 L7530</t>
  </si>
  <si>
    <t>81 3 07 S8690</t>
  </si>
  <si>
    <t xml:space="preserve">Подпрограмма "Крепкая семья" </t>
  </si>
  <si>
    <t>81 2 00 00000</t>
  </si>
  <si>
    <t>81 2 07 00000</t>
  </si>
  <si>
    <t>81 2 07 80000</t>
  </si>
  <si>
    <t xml:space="preserve">Субсидии бюджетным и автономным учреждениям на текущий ремонт зданий и сооружений </t>
  </si>
  <si>
    <t>Единовременная социальная выплата педагогическим работникам муниципальных общеобразовательных учреждений, расположенных на территории Миасского городского округа</t>
  </si>
  <si>
    <t>79 4 07 40045</t>
  </si>
  <si>
    <t>Мероприятия в области образования</t>
  </si>
  <si>
    <t>79 4 07 40000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</si>
  <si>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установлены-ми Федеральным законом "О защите населения и территорий от чрезвычайных ситуаций природного и техногенного характера"</t>
  </si>
  <si>
    <t xml:space="preserve"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 </t>
  </si>
  <si>
    <t>28 1 Р1 28010</t>
  </si>
  <si>
    <t>Создание, модернизация (реконструкция)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</t>
  </si>
  <si>
    <t>55 0 07 S6140</t>
  </si>
  <si>
    <t>Региональный проект «Чистая страна»</t>
  </si>
  <si>
    <t>63 0 G1 00000</t>
  </si>
  <si>
    <t>63 0 G1 S3020</t>
  </si>
  <si>
    <t xml:space="preserve"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 </t>
  </si>
  <si>
    <t xml:space="preserve">Капитальные вложения в муниципальные объекты физической культуры и спорта </t>
  </si>
  <si>
    <t>62 0 07 L5110</t>
  </si>
  <si>
    <t>64 0 07 46130</t>
  </si>
  <si>
    <t>60 2 13 S4011</t>
  </si>
  <si>
    <t>79 6 07 S4110</t>
  </si>
  <si>
    <t>79 6 07 S3500</t>
  </si>
  <si>
    <t>79 4 07 S3510</t>
  </si>
  <si>
    <t>Разработка проектно-сметной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</si>
  <si>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</si>
  <si>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57 2 07 S6100</t>
  </si>
  <si>
    <t>Мероприятия по организации пляжей в традиционных местах неорганизованного отдыха людей вблизи водоемов</t>
  </si>
  <si>
    <t>Оснащение современным оборудованием муниципальных образовательных организаций, реализующих образовательные программы дошкольного об-разования, для получения детьми качественного образования</t>
  </si>
  <si>
    <t>Повышение уровня доступности муниципальных учреждений физической культуры и спорта для инвалидов и других маломобильных групп населения</t>
  </si>
  <si>
    <t>Приложение 2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</si>
  <si>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</si>
  <si>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>62 0 07 S9340</t>
  </si>
  <si>
    <t>Проведение комплексных кадастровых работ на территории Челябинской области за счет средств областного бюджета</t>
  </si>
  <si>
    <t>70 6 07 44000</t>
  </si>
  <si>
    <t>80 4 07 S4016</t>
  </si>
  <si>
    <t>Реализация инициативного проекта «Спортивная площадка, расположенная по адресу: г. Миасс, ул. Пугачева, 18А»</t>
  </si>
  <si>
    <t>Реализация инициативного проекта «Парк Победы, расположенный в п. Нижний Атлян, ул. Городок, напротив дома №20»</t>
  </si>
  <si>
    <t>Реализация инициативного проекта «Ремонт участка автомобильной дороги в районе жилых домов №№ 86-145 по ул. Школьная и пер. Подстанционный в г. Миассе»</t>
  </si>
  <si>
    <t>58 0 07 S4012</t>
  </si>
  <si>
    <t>58 0 07 S4013</t>
  </si>
  <si>
    <t>Реализация инициативного проекта  «Благоустройство территории набережной Городского пруда (в районе домов № 2, 4, 6, 8 ул. Свердлова, г. Миасс»</t>
  </si>
  <si>
    <t>58 0 07 S4014</t>
  </si>
  <si>
    <t>Реализация инициативного проекта «Благоустройство дворовой территории многоквартирных домов №№ 1, 3, 5, 7, 7а по пр. Макеева №№ 9, 9а, 11 по ул. Менделеева в г. Миассе»;</t>
  </si>
  <si>
    <t>58 0 07 S4017</t>
  </si>
  <si>
    <t>Реализация инициативного проекта «Благоустройство дворовой территории многоквартирных домов №№ 11, 13, 13а, 15 по пр. Макеева №№ 12, 12а, 14 по ул. Молодежная в г. Миассе»</t>
  </si>
  <si>
    <t>58 0 07 S4018</t>
  </si>
  <si>
    <t>Реализация инициативного проекта «Благоустройство детского городка, расположенного по ул. Болотная»</t>
  </si>
  <si>
    <t>58 0 07 S4019</t>
  </si>
  <si>
    <t>59 0 07 S4012</t>
  </si>
  <si>
    <t>59 0 07 S4013</t>
  </si>
  <si>
    <t>59 0 07 S4014</t>
  </si>
  <si>
    <t>59 0 07 S4017</t>
  </si>
  <si>
    <t>59 0 07 S4018</t>
  </si>
  <si>
    <t>79 4 07 S4011</t>
  </si>
  <si>
    <t>Реализация инициативного проекта «Мини-футбольное поле п. Ленинск»</t>
  </si>
  <si>
    <t>59 0 07 S4015</t>
  </si>
  <si>
    <t>Реализация инициативного проекта «Благоустройство территории, прилегающей к МОУ «СОШ № 31» с. Смородинка»</t>
  </si>
  <si>
    <t>Обновление материально-технической базы организаций, осуществляющих образовательную деятельность исключительно по адаптированным основным общеобразовательным программам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</si>
  <si>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</si>
  <si>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>Приложение 4</t>
  </si>
  <si>
    <t>Обновление подвижного состава пассажирского транспорта общего пользования (автобусов) в муниципальных образованиях Челябинской области</t>
  </si>
  <si>
    <t>64 1 00 97100</t>
  </si>
  <si>
    <t>58 0 07 S4015</t>
  </si>
  <si>
    <t>Реализация инициативного проекта "Благоустройство дворовой территории многоквартирных домов №№ 1, 3, 5, 7, 7а по пр. Макеева №№ 9, 9а, 11 по ул. Менделеева в г. Миассе"</t>
  </si>
  <si>
    <t>Реализация инициативного проекта "Благоустройство дворовой территории многоквартирных домов №№ 11, 13, 13а, 15 по пр. Макеева №№ 12, 12а, 14 по ул. Молодежная в г. Миассе"</t>
  </si>
  <si>
    <t>51 0 99 00000</t>
  </si>
  <si>
    <t>73 0 99 00000</t>
  </si>
  <si>
    <t>74 0 99 00000</t>
  </si>
  <si>
    <t>63 0 G1 S3031</t>
  </si>
  <si>
    <t>28 4 01 28770</t>
  </si>
  <si>
    <t>Субвенция местным бюджетам на реализацию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</t>
  </si>
  <si>
    <t>Муниципальная программа "Формирование современной городской среды  на территории Миасского городского округа на 2018-2026 годы"</t>
  </si>
  <si>
    <t>79 4 23 00000</t>
  </si>
  <si>
    <t>79 4 23 03260</t>
  </si>
  <si>
    <t>79 4 24 03260</t>
  </si>
  <si>
    <t>Создание условий для всестороннего развития, реализации потенциала и успешной интеграции в общество молодых людей</t>
  </si>
  <si>
    <t>79 5 E8 21030</t>
  </si>
  <si>
    <t>от</t>
  </si>
  <si>
    <t>55 0 07 06140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</si>
</sst>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69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6" xfId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49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0" fontId="3" fillId="2" borderId="6" xfId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15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165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1023"/>
  <sheetViews>
    <sheetView topLeftCell="A983" zoomScale="90" zoomScaleNormal="90" workbookViewId="0">
      <selection activeCell="A1023" sqref="A1023"/>
    </sheetView>
  </sheetViews>
  <sheetFormatPr defaultRowHeight="15.7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>
      <c r="D1" s="14"/>
      <c r="E1" s="14"/>
      <c r="G1" s="14" t="s">
        <v>940</v>
      </c>
    </row>
    <row r="2" spans="1:8">
      <c r="D2" s="14"/>
      <c r="E2" s="14"/>
      <c r="G2" s="14" t="s">
        <v>0</v>
      </c>
    </row>
    <row r="3" spans="1:8">
      <c r="D3" s="14"/>
      <c r="E3" s="14"/>
      <c r="G3" s="14" t="s">
        <v>1</v>
      </c>
    </row>
    <row r="4" spans="1:8">
      <c r="D4" s="14"/>
      <c r="E4" s="14"/>
      <c r="G4" s="14" t="s">
        <v>2</v>
      </c>
    </row>
    <row r="5" spans="1:8">
      <c r="C5" s="18"/>
      <c r="D5" s="1"/>
      <c r="E5" s="1"/>
      <c r="G5" s="1" t="s">
        <v>988</v>
      </c>
    </row>
    <row r="6" spans="1:8" ht="57.75" customHeight="1">
      <c r="A6" s="160" t="s">
        <v>752</v>
      </c>
      <c r="B6" s="160"/>
      <c r="C6" s="160"/>
      <c r="D6" s="160"/>
      <c r="E6" s="160"/>
      <c r="F6" s="160"/>
      <c r="G6" s="161"/>
      <c r="H6" s="161"/>
    </row>
    <row r="7" spans="1:8">
      <c r="A7" s="58"/>
      <c r="C7" s="18"/>
      <c r="D7" s="21"/>
      <c r="E7" s="21"/>
      <c r="F7" s="59"/>
      <c r="G7" s="59"/>
      <c r="H7" s="59" t="s">
        <v>367</v>
      </c>
    </row>
    <row r="8" spans="1:8" ht="63">
      <c r="A8" s="95" t="s">
        <v>129</v>
      </c>
      <c r="B8" s="22" t="s">
        <v>130</v>
      </c>
      <c r="C8" s="22" t="s">
        <v>131</v>
      </c>
      <c r="D8" s="22" t="s">
        <v>133</v>
      </c>
      <c r="E8" s="22" t="s">
        <v>134</v>
      </c>
      <c r="F8" s="7" t="s">
        <v>590</v>
      </c>
      <c r="G8" s="7" t="s">
        <v>650</v>
      </c>
      <c r="H8" s="7" t="s">
        <v>753</v>
      </c>
    </row>
    <row r="9" spans="1:8" s="27" customFormat="1" ht="31.5">
      <c r="A9" s="23" t="s">
        <v>369</v>
      </c>
      <c r="B9" s="29" t="s">
        <v>175</v>
      </c>
      <c r="C9" s="29"/>
      <c r="D9" s="38"/>
      <c r="E9" s="38"/>
      <c r="F9" s="10">
        <f>SUM(F10)</f>
        <v>40537.699999999997</v>
      </c>
      <c r="G9" s="10">
        <f>SUM(G10)</f>
        <v>40537.699999999997</v>
      </c>
      <c r="H9" s="10">
        <f>SUM(H10)</f>
        <v>40537.699999999997</v>
      </c>
    </row>
    <row r="10" spans="1:8" s="27" customFormat="1">
      <c r="A10" s="95" t="s">
        <v>785</v>
      </c>
      <c r="B10" s="31" t="s">
        <v>789</v>
      </c>
      <c r="C10" s="29"/>
      <c r="D10" s="38"/>
      <c r="E10" s="38"/>
      <c r="F10" s="9">
        <f>SUM(F11)</f>
        <v>40537.699999999997</v>
      </c>
      <c r="G10" s="9">
        <f t="shared" ref="G10:H10" si="0">SUM(G11)</f>
        <v>40537.699999999997</v>
      </c>
      <c r="H10" s="9">
        <f t="shared" si="0"/>
        <v>40537.699999999997</v>
      </c>
    </row>
    <row r="11" spans="1:8" s="27" customFormat="1" ht="47.25">
      <c r="A11" s="95" t="s">
        <v>891</v>
      </c>
      <c r="B11" s="31" t="s">
        <v>790</v>
      </c>
      <c r="C11" s="29"/>
      <c r="D11" s="38"/>
      <c r="E11" s="38"/>
      <c r="F11" s="9">
        <f>SUM(F14+F12)</f>
        <v>40537.699999999997</v>
      </c>
      <c r="G11" s="9">
        <f>SUM(G14+G12)</f>
        <v>40537.699999999997</v>
      </c>
      <c r="H11" s="9">
        <f>SUM(H14+H12)</f>
        <v>40537.699999999997</v>
      </c>
    </row>
    <row r="12" spans="1:8" ht="78.75">
      <c r="A12" s="95" t="s">
        <v>791</v>
      </c>
      <c r="B12" s="47" t="s">
        <v>792</v>
      </c>
      <c r="C12" s="4"/>
      <c r="D12" s="4"/>
      <c r="E12" s="4"/>
      <c r="F12" s="9">
        <f>SUM(F13)</f>
        <v>38620.199999999997</v>
      </c>
      <c r="G12" s="9">
        <f t="shared" ref="G12:H12" si="1">SUM(G13)</f>
        <v>38620.199999999997</v>
      </c>
      <c r="H12" s="9">
        <f t="shared" si="1"/>
        <v>38620.199999999997</v>
      </c>
    </row>
    <row r="13" spans="1:8">
      <c r="A13" s="95" t="s">
        <v>34</v>
      </c>
      <c r="B13" s="47" t="s">
        <v>792</v>
      </c>
      <c r="C13" s="4" t="s">
        <v>80</v>
      </c>
      <c r="D13" s="4" t="s">
        <v>25</v>
      </c>
      <c r="E13" s="4" t="s">
        <v>11</v>
      </c>
      <c r="F13" s="9">
        <f>SUM(Ведомственная!G1191)</f>
        <v>38620.199999999997</v>
      </c>
      <c r="G13" s="9">
        <f>SUM(Ведомственная!H1191)</f>
        <v>38620.199999999997</v>
      </c>
      <c r="H13" s="9">
        <f>SUM(Ведомственная!I1191)</f>
        <v>38620.199999999997</v>
      </c>
    </row>
    <row r="14" spans="1:8" ht="94.5">
      <c r="A14" s="95" t="s">
        <v>794</v>
      </c>
      <c r="B14" s="47" t="s">
        <v>793</v>
      </c>
      <c r="C14" s="4"/>
      <c r="D14" s="4"/>
      <c r="E14" s="4"/>
      <c r="F14" s="9">
        <f>F15</f>
        <v>1917.5</v>
      </c>
      <c r="G14" s="9">
        <f>G15</f>
        <v>1917.5</v>
      </c>
      <c r="H14" s="9">
        <f>H15</f>
        <v>1917.5</v>
      </c>
    </row>
    <row r="15" spans="1:8">
      <c r="A15" s="95" t="s">
        <v>34</v>
      </c>
      <c r="B15" s="47" t="s">
        <v>793</v>
      </c>
      <c r="C15" s="4" t="s">
        <v>80</v>
      </c>
      <c r="D15" s="4" t="s">
        <v>25</v>
      </c>
      <c r="E15" s="4" t="s">
        <v>11</v>
      </c>
      <c r="F15" s="9">
        <f>SUM(Ведомственная!G1193)</f>
        <v>1917.5</v>
      </c>
      <c r="G15" s="9">
        <f>SUM(Ведомственная!H1193)</f>
        <v>1917.5</v>
      </c>
      <c r="H15" s="9">
        <f>SUM(Ведомственная!I1193)</f>
        <v>1917.5</v>
      </c>
    </row>
    <row r="16" spans="1:8" s="27" customFormat="1" ht="31.5">
      <c r="A16" s="23" t="s">
        <v>370</v>
      </c>
      <c r="B16" s="60" t="s">
        <v>306</v>
      </c>
      <c r="C16" s="25"/>
      <c r="D16" s="24"/>
      <c r="E16" s="24"/>
      <c r="F16" s="26">
        <f>SUM(F19)</f>
        <v>30810.799999999999</v>
      </c>
      <c r="G16" s="26">
        <f>SUM(G19)</f>
        <v>30810.799999999999</v>
      </c>
      <c r="H16" s="26">
        <f>SUM(H19)</f>
        <v>30810.799999999999</v>
      </c>
    </row>
    <row r="17" spans="1:8">
      <c r="A17" s="95" t="s">
        <v>785</v>
      </c>
      <c r="B17" s="6" t="s">
        <v>795</v>
      </c>
      <c r="C17" s="22"/>
      <c r="D17" s="4"/>
      <c r="E17" s="4"/>
      <c r="F17" s="7">
        <f>SUM(F18)</f>
        <v>30810.799999999999</v>
      </c>
      <c r="G17" s="7">
        <f t="shared" ref="G17:H17" si="2">SUM(G18)</f>
        <v>30810.799999999999</v>
      </c>
      <c r="H17" s="7">
        <f t="shared" si="2"/>
        <v>30810.799999999999</v>
      </c>
    </row>
    <row r="18" spans="1:8" ht="31.5">
      <c r="A18" s="95" t="s">
        <v>892</v>
      </c>
      <c r="B18" s="6" t="s">
        <v>796</v>
      </c>
      <c r="C18" s="22"/>
      <c r="D18" s="4"/>
      <c r="E18" s="4"/>
      <c r="F18" s="7">
        <f>SUM(F19)</f>
        <v>30810.799999999999</v>
      </c>
      <c r="G18" s="7">
        <f t="shared" ref="G18:H18" si="3">SUM(G19)</f>
        <v>30810.799999999999</v>
      </c>
      <c r="H18" s="7">
        <f t="shared" si="3"/>
        <v>30810.799999999999</v>
      </c>
    </row>
    <row r="19" spans="1:8" ht="78.75">
      <c r="A19" s="95" t="s">
        <v>797</v>
      </c>
      <c r="B19" s="6" t="s">
        <v>798</v>
      </c>
      <c r="C19" s="4"/>
      <c r="D19" s="4"/>
      <c r="E19" s="4"/>
      <c r="F19" s="9">
        <f>F20</f>
        <v>30810.799999999999</v>
      </c>
      <c r="G19" s="9">
        <f>G20</f>
        <v>30810.799999999999</v>
      </c>
      <c r="H19" s="9">
        <f>H20</f>
        <v>30810.799999999999</v>
      </c>
    </row>
    <row r="20" spans="1:8">
      <c r="A20" s="95" t="s">
        <v>34</v>
      </c>
      <c r="B20" s="6" t="s">
        <v>798</v>
      </c>
      <c r="C20" s="4">
        <v>300</v>
      </c>
      <c r="D20" s="4" t="s">
        <v>25</v>
      </c>
      <c r="E20" s="4" t="s">
        <v>11</v>
      </c>
      <c r="F20" s="9">
        <f>SUM(Ведомственная!G1198)</f>
        <v>30810.799999999999</v>
      </c>
      <c r="G20" s="9">
        <f>SUM(Ведомственная!H1198)</f>
        <v>30810.799999999999</v>
      </c>
      <c r="H20" s="9">
        <f>SUM(Ведомственная!I1198)</f>
        <v>30810.799999999999</v>
      </c>
    </row>
    <row r="21" spans="1:8" s="27" customFormat="1" ht="31.5">
      <c r="A21" s="23" t="s">
        <v>354</v>
      </c>
      <c r="B21" s="38" t="s">
        <v>296</v>
      </c>
      <c r="C21" s="38"/>
      <c r="D21" s="38"/>
      <c r="E21" s="38"/>
      <c r="F21" s="10">
        <f>SUM(F22+F27)</f>
        <v>989629.69999999984</v>
      </c>
      <c r="G21" s="10">
        <f t="shared" ref="G21:H21" si="4">SUM(G22+G27)</f>
        <v>1046723.1000000001</v>
      </c>
      <c r="H21" s="10">
        <f t="shared" si="4"/>
        <v>1095219.3999999999</v>
      </c>
    </row>
    <row r="22" spans="1:8" ht="31.5">
      <c r="A22" s="95" t="s">
        <v>825</v>
      </c>
      <c r="B22" s="96" t="s">
        <v>297</v>
      </c>
      <c r="C22" s="96"/>
      <c r="D22" s="96"/>
      <c r="E22" s="96"/>
      <c r="F22" s="9">
        <f>SUM(F23)</f>
        <v>6429.1</v>
      </c>
      <c r="G22" s="9">
        <f t="shared" ref="G22:H22" si="5">SUM(G23)</f>
        <v>6687.3</v>
      </c>
      <c r="H22" s="9">
        <f t="shared" si="5"/>
        <v>6953.7000000000007</v>
      </c>
    </row>
    <row r="23" spans="1:8" ht="31.5">
      <c r="A23" s="95" t="s">
        <v>881</v>
      </c>
      <c r="B23" s="31" t="s">
        <v>385</v>
      </c>
      <c r="C23" s="31"/>
      <c r="D23" s="96"/>
      <c r="E23" s="96"/>
      <c r="F23" s="9">
        <f>SUM(F24)</f>
        <v>6429.1</v>
      </c>
      <c r="G23" s="9">
        <f>SUM(G24)</f>
        <v>6687.3</v>
      </c>
      <c r="H23" s="9">
        <f>SUM(H24)</f>
        <v>6953.7000000000007</v>
      </c>
    </row>
    <row r="24" spans="1:8" ht="63">
      <c r="A24" s="95" t="s">
        <v>882</v>
      </c>
      <c r="B24" s="31" t="s">
        <v>920</v>
      </c>
      <c r="C24" s="31"/>
      <c r="D24" s="96"/>
      <c r="E24" s="96"/>
      <c r="F24" s="9">
        <f>F25+F26</f>
        <v>6429.1</v>
      </c>
      <c r="G24" s="9">
        <f>G25+G26</f>
        <v>6687.3</v>
      </c>
      <c r="H24" s="9">
        <f>H25+H26</f>
        <v>6953.7000000000007</v>
      </c>
    </row>
    <row r="25" spans="1:8" ht="31.5">
      <c r="A25" s="95" t="s">
        <v>43</v>
      </c>
      <c r="B25" s="31" t="s">
        <v>920</v>
      </c>
      <c r="C25" s="31">
        <v>200</v>
      </c>
      <c r="D25" s="96" t="s">
        <v>25</v>
      </c>
      <c r="E25" s="96" t="s">
        <v>11</v>
      </c>
      <c r="F25" s="9">
        <f>SUM(Ведомственная!G675)</f>
        <v>94.5</v>
      </c>
      <c r="G25" s="9">
        <f>SUM(Ведомственная!H675)</f>
        <v>98.6</v>
      </c>
      <c r="H25" s="9">
        <f>SUM(Ведомственная!I675)</f>
        <v>101.1</v>
      </c>
    </row>
    <row r="26" spans="1:8">
      <c r="A26" s="95" t="s">
        <v>34</v>
      </c>
      <c r="B26" s="31" t="s">
        <v>920</v>
      </c>
      <c r="C26" s="31">
        <v>300</v>
      </c>
      <c r="D26" s="96" t="s">
        <v>25</v>
      </c>
      <c r="E26" s="96" t="s">
        <v>11</v>
      </c>
      <c r="F26" s="9">
        <f>SUM(Ведомственная!G676)</f>
        <v>6334.6</v>
      </c>
      <c r="G26" s="9">
        <f>SUM(Ведомственная!H676)</f>
        <v>6588.7</v>
      </c>
      <c r="H26" s="9">
        <f>SUM(Ведомственная!I676)</f>
        <v>6852.6</v>
      </c>
    </row>
    <row r="27" spans="1:8">
      <c r="A27" s="95" t="s">
        <v>785</v>
      </c>
      <c r="B27" s="31" t="s">
        <v>301</v>
      </c>
      <c r="C27" s="31"/>
      <c r="D27" s="96"/>
      <c r="E27" s="96"/>
      <c r="F27" s="9">
        <f>SUM(F28+F41)+F48+F108</f>
        <v>983200.59999999986</v>
      </c>
      <c r="G27" s="9">
        <f>SUM(G28+G41)+G48+G108</f>
        <v>1040035.8</v>
      </c>
      <c r="H27" s="9">
        <f>SUM(H28+H41)+H48+H108</f>
        <v>1088265.7</v>
      </c>
    </row>
    <row r="28" spans="1:8" ht="31.5">
      <c r="A28" s="95" t="s">
        <v>883</v>
      </c>
      <c r="B28" s="31" t="s">
        <v>830</v>
      </c>
      <c r="C28" s="31"/>
      <c r="D28" s="96"/>
      <c r="E28" s="96"/>
      <c r="F28" s="9">
        <f>SUM(F29+F32+F35)+F38</f>
        <v>107830.5</v>
      </c>
      <c r="G28" s="9">
        <f t="shared" ref="G28:H28" si="6">SUM(G29+G32+G35)+G38</f>
        <v>94587.900000000009</v>
      </c>
      <c r="H28" s="9">
        <f t="shared" si="6"/>
        <v>99250.3</v>
      </c>
    </row>
    <row r="29" spans="1:8" ht="31.5">
      <c r="A29" s="95" t="s">
        <v>884</v>
      </c>
      <c r="B29" s="31" t="s">
        <v>828</v>
      </c>
      <c r="C29" s="31"/>
      <c r="D29" s="96"/>
      <c r="E29" s="96"/>
      <c r="F29" s="9">
        <f>F30+F31</f>
        <v>64094.1</v>
      </c>
      <c r="G29" s="9">
        <f>G30+G31</f>
        <v>64094.1</v>
      </c>
      <c r="H29" s="9">
        <f>H30+H31</f>
        <v>67536.800000000003</v>
      </c>
    </row>
    <row r="30" spans="1:8" ht="31.5">
      <c r="A30" s="95" t="s">
        <v>43</v>
      </c>
      <c r="B30" s="31" t="s">
        <v>828</v>
      </c>
      <c r="C30" s="31">
        <v>200</v>
      </c>
      <c r="D30" s="96" t="s">
        <v>25</v>
      </c>
      <c r="E30" s="96" t="s">
        <v>11</v>
      </c>
      <c r="F30" s="9">
        <f>SUM(Ведомственная!G680)</f>
        <v>953.7</v>
      </c>
      <c r="G30" s="9">
        <f>SUM(Ведомственная!H680)</f>
        <v>953.7</v>
      </c>
      <c r="H30" s="9">
        <f>SUM(Ведомственная!I680)</f>
        <v>1008.7</v>
      </c>
    </row>
    <row r="31" spans="1:8">
      <c r="A31" s="95" t="s">
        <v>34</v>
      </c>
      <c r="B31" s="31" t="s">
        <v>828</v>
      </c>
      <c r="C31" s="31">
        <v>300</v>
      </c>
      <c r="D31" s="96" t="s">
        <v>25</v>
      </c>
      <c r="E31" s="96" t="s">
        <v>11</v>
      </c>
      <c r="F31" s="9">
        <f>SUM(Ведомственная!G681)</f>
        <v>63140.4</v>
      </c>
      <c r="G31" s="9">
        <f>SUM(Ведомственная!H681)</f>
        <v>63140.4</v>
      </c>
      <c r="H31" s="9">
        <f>SUM(Ведомственная!I681)</f>
        <v>66528.100000000006</v>
      </c>
    </row>
    <row r="32" spans="1:8" ht="78.75">
      <c r="A32" s="95" t="s">
        <v>885</v>
      </c>
      <c r="B32" s="31" t="s">
        <v>829</v>
      </c>
      <c r="C32" s="31"/>
      <c r="D32" s="96"/>
      <c r="E32" s="96"/>
      <c r="F32" s="9">
        <f>F33+F34</f>
        <v>41509</v>
      </c>
      <c r="G32" s="9">
        <f>G33+G34</f>
        <v>29353.5</v>
      </c>
      <c r="H32" s="9">
        <f>H33+H34</f>
        <v>30527.600000000002</v>
      </c>
    </row>
    <row r="33" spans="1:8" ht="31.5">
      <c r="A33" s="95" t="s">
        <v>43</v>
      </c>
      <c r="B33" s="31" t="s">
        <v>829</v>
      </c>
      <c r="C33" s="31">
        <v>200</v>
      </c>
      <c r="D33" s="96" t="s">
        <v>25</v>
      </c>
      <c r="E33" s="96" t="s">
        <v>11</v>
      </c>
      <c r="F33" s="9">
        <f>SUM(Ведомственная!G683)</f>
        <v>626.70000000000005</v>
      </c>
      <c r="G33" s="9">
        <f>SUM(Ведомственная!H683)</f>
        <v>436.8</v>
      </c>
      <c r="H33" s="9">
        <f>SUM(Ведомственная!I683)</f>
        <v>454.2</v>
      </c>
    </row>
    <row r="34" spans="1:8">
      <c r="A34" s="95" t="s">
        <v>34</v>
      </c>
      <c r="B34" s="31" t="s">
        <v>829</v>
      </c>
      <c r="C34" s="31">
        <v>300</v>
      </c>
      <c r="D34" s="96" t="s">
        <v>25</v>
      </c>
      <c r="E34" s="96" t="s">
        <v>11</v>
      </c>
      <c r="F34" s="9">
        <f>SUM(Ведомственная!G684)</f>
        <v>40882.300000000003</v>
      </c>
      <c r="G34" s="9">
        <f>SUM(Ведомственная!H684)</f>
        <v>28916.7</v>
      </c>
      <c r="H34" s="9">
        <f>SUM(Ведомственная!I684)</f>
        <v>30073.4</v>
      </c>
    </row>
    <row r="35" spans="1:8" ht="141.75">
      <c r="A35" s="95" t="s">
        <v>834</v>
      </c>
      <c r="B35" s="96" t="s">
        <v>835</v>
      </c>
      <c r="C35" s="31"/>
      <c r="D35" s="96"/>
      <c r="E35" s="96"/>
      <c r="F35" s="9">
        <f>SUM(F36:F37)</f>
        <v>1096.4000000000001</v>
      </c>
      <c r="G35" s="9">
        <f t="shared" ref="G35:H35" si="7">SUM(G36:G37)</f>
        <v>1140.3</v>
      </c>
      <c r="H35" s="9">
        <f t="shared" si="7"/>
        <v>1185.9000000000001</v>
      </c>
    </row>
    <row r="36" spans="1:8" ht="63">
      <c r="A36" s="95" t="s">
        <v>42</v>
      </c>
      <c r="B36" s="96" t="s">
        <v>835</v>
      </c>
      <c r="C36" s="31">
        <v>100</v>
      </c>
      <c r="D36" s="96" t="s">
        <v>25</v>
      </c>
      <c r="E36" s="96" t="s">
        <v>60</v>
      </c>
      <c r="F36" s="9">
        <f>SUM(Ведомственная!G700)</f>
        <v>896.4</v>
      </c>
      <c r="G36" s="9">
        <f>SUM(Ведомственная!H700)</f>
        <v>940.3</v>
      </c>
      <c r="H36" s="9">
        <f>SUM(Ведомственная!I700)</f>
        <v>985.9</v>
      </c>
    </row>
    <row r="37" spans="1:8" ht="31.5">
      <c r="A37" s="95" t="s">
        <v>43</v>
      </c>
      <c r="B37" s="96" t="s">
        <v>835</v>
      </c>
      <c r="C37" s="31">
        <v>200</v>
      </c>
      <c r="D37" s="96" t="s">
        <v>25</v>
      </c>
      <c r="E37" s="96" t="s">
        <v>60</v>
      </c>
      <c r="F37" s="9">
        <f>SUM(Ведомственная!G701)</f>
        <v>200</v>
      </c>
      <c r="G37" s="9">
        <f>SUM(Ведомственная!H701)</f>
        <v>200</v>
      </c>
      <c r="H37" s="9">
        <f>SUM(Ведомственная!I701)</f>
        <v>200</v>
      </c>
    </row>
    <row r="38" spans="1:8" ht="63">
      <c r="A38" s="155" t="s">
        <v>981</v>
      </c>
      <c r="B38" s="156" t="s">
        <v>980</v>
      </c>
      <c r="C38" s="31"/>
      <c r="D38" s="156"/>
      <c r="E38" s="156"/>
      <c r="F38" s="9">
        <f>F39+F40</f>
        <v>1131</v>
      </c>
      <c r="G38" s="9">
        <f t="shared" ref="G38:H38" si="8">G39+G40</f>
        <v>0</v>
      </c>
      <c r="H38" s="9">
        <f t="shared" si="8"/>
        <v>0</v>
      </c>
    </row>
    <row r="39" spans="1:8" ht="63">
      <c r="A39" s="155" t="s">
        <v>42</v>
      </c>
      <c r="B39" s="156" t="s">
        <v>980</v>
      </c>
      <c r="C39" s="31">
        <v>100</v>
      </c>
      <c r="D39" s="156" t="s">
        <v>25</v>
      </c>
      <c r="E39" s="156" t="s">
        <v>60</v>
      </c>
      <c r="F39" s="9">
        <f>Ведомственная!G703</f>
        <v>631</v>
      </c>
      <c r="G39" s="9">
        <f>Ведомственная!H703</f>
        <v>0</v>
      </c>
      <c r="H39" s="9">
        <f>Ведомственная!I703</f>
        <v>0</v>
      </c>
    </row>
    <row r="40" spans="1:8" ht="31.5">
      <c r="A40" s="155" t="s">
        <v>43</v>
      </c>
      <c r="B40" s="156" t="s">
        <v>980</v>
      </c>
      <c r="C40" s="31">
        <v>200</v>
      </c>
      <c r="D40" s="156" t="s">
        <v>25</v>
      </c>
      <c r="E40" s="156" t="s">
        <v>60</v>
      </c>
      <c r="F40" s="9">
        <f>Ведомственная!G704</f>
        <v>500</v>
      </c>
      <c r="G40" s="9">
        <f>Ведомственная!H704</f>
        <v>0</v>
      </c>
      <c r="H40" s="9">
        <f>Ведомственная!I704</f>
        <v>0</v>
      </c>
    </row>
    <row r="41" spans="1:8" ht="47.25">
      <c r="A41" s="95" t="s">
        <v>886</v>
      </c>
      <c r="B41" s="31" t="s">
        <v>832</v>
      </c>
      <c r="C41" s="31"/>
      <c r="D41" s="96"/>
      <c r="E41" s="96"/>
      <c r="F41" s="9">
        <f>SUM(F45)+F42</f>
        <v>112531</v>
      </c>
      <c r="G41" s="9">
        <f t="shared" ref="G41:H41" si="9">SUM(G45)+G42</f>
        <v>116828.3</v>
      </c>
      <c r="H41" s="9">
        <f t="shared" si="9"/>
        <v>121273.3</v>
      </c>
    </row>
    <row r="42" spans="1:8" ht="31.5">
      <c r="A42" s="95" t="s">
        <v>304</v>
      </c>
      <c r="B42" s="31" t="s">
        <v>833</v>
      </c>
      <c r="C42" s="31"/>
      <c r="D42" s="96"/>
      <c r="E42" s="96"/>
      <c r="F42" s="9">
        <f>F43+F44</f>
        <v>7745.1</v>
      </c>
      <c r="G42" s="9">
        <f>G43+G44</f>
        <v>7745.1</v>
      </c>
      <c r="H42" s="9">
        <f>H43+H44</f>
        <v>7745.1</v>
      </c>
    </row>
    <row r="43" spans="1:8" ht="63">
      <c r="A43" s="95" t="s">
        <v>42</v>
      </c>
      <c r="B43" s="31" t="s">
        <v>833</v>
      </c>
      <c r="C43" s="31">
        <v>100</v>
      </c>
      <c r="D43" s="96" t="s">
        <v>25</v>
      </c>
      <c r="E43" s="96" t="s">
        <v>60</v>
      </c>
      <c r="F43" s="9">
        <f>SUM(Ведомственная!G707)</f>
        <v>7745.1</v>
      </c>
      <c r="G43" s="9">
        <f>SUM(Ведомственная!H707)</f>
        <v>7745.1</v>
      </c>
      <c r="H43" s="9">
        <f>SUM(Ведомственная!I707)</f>
        <v>7745.1</v>
      </c>
    </row>
    <row r="44" spans="1:8" ht="31.5">
      <c r="A44" s="95" t="s">
        <v>43</v>
      </c>
      <c r="B44" s="31" t="s">
        <v>833</v>
      </c>
      <c r="C44" s="31">
        <v>200</v>
      </c>
      <c r="D44" s="96" t="s">
        <v>25</v>
      </c>
      <c r="E44" s="96" t="s">
        <v>60</v>
      </c>
      <c r="F44" s="9">
        <f>SUM(Ведомственная!G708)</f>
        <v>0</v>
      </c>
      <c r="G44" s="9">
        <f>SUM(Ведомственная!H708)</f>
        <v>0</v>
      </c>
      <c r="H44" s="9">
        <f>SUM(Ведомственная!I708)</f>
        <v>0</v>
      </c>
    </row>
    <row r="45" spans="1:8" ht="110.25">
      <c r="A45" s="95" t="s">
        <v>887</v>
      </c>
      <c r="B45" s="31" t="s">
        <v>831</v>
      </c>
      <c r="C45" s="31"/>
      <c r="D45" s="96"/>
      <c r="E45" s="96"/>
      <c r="F45" s="9">
        <f>F46+F47</f>
        <v>104785.9</v>
      </c>
      <c r="G45" s="9">
        <f>G46+G47</f>
        <v>109083.2</v>
      </c>
      <c r="H45" s="9">
        <f>H46+H47</f>
        <v>113528.2</v>
      </c>
    </row>
    <row r="46" spans="1:8" ht="31.5">
      <c r="A46" s="95" t="s">
        <v>43</v>
      </c>
      <c r="B46" s="31" t="s">
        <v>831</v>
      </c>
      <c r="C46" s="31">
        <v>200</v>
      </c>
      <c r="D46" s="96" t="s">
        <v>25</v>
      </c>
      <c r="E46" s="96" t="s">
        <v>11</v>
      </c>
      <c r="F46" s="9">
        <f>SUM(Ведомственная!G687)</f>
        <v>1548.7</v>
      </c>
      <c r="G46" s="9">
        <f>SUM(Ведомственная!H687)</f>
        <v>1612.2</v>
      </c>
      <c r="H46" s="9">
        <f>SUM(Ведомственная!I687)</f>
        <v>1678</v>
      </c>
    </row>
    <row r="47" spans="1:8">
      <c r="A47" s="95" t="s">
        <v>34</v>
      </c>
      <c r="B47" s="31" t="s">
        <v>831</v>
      </c>
      <c r="C47" s="31">
        <v>300</v>
      </c>
      <c r="D47" s="96" t="s">
        <v>25</v>
      </c>
      <c r="E47" s="96" t="s">
        <v>11</v>
      </c>
      <c r="F47" s="9">
        <f>SUM(Ведомственная!G688)</f>
        <v>103237.2</v>
      </c>
      <c r="G47" s="9">
        <f>SUM(Ведомственная!H688)</f>
        <v>107471</v>
      </c>
      <c r="H47" s="9">
        <f>SUM(Ведомственная!I688)</f>
        <v>111850.2</v>
      </c>
    </row>
    <row r="48" spans="1:8" ht="31.5">
      <c r="A48" s="95" t="s">
        <v>871</v>
      </c>
      <c r="B48" s="96" t="s">
        <v>786</v>
      </c>
      <c r="C48" s="31"/>
      <c r="D48" s="96"/>
      <c r="E48" s="96"/>
      <c r="F48" s="9">
        <f>SUM(F49+F52+F55+F58+F61+F64+F67+F70+F74+F83+F86+F89+F92+F94+F96+F99+F102+F106)</f>
        <v>762839.09999999986</v>
      </c>
      <c r="G48" s="9">
        <f>SUM(G49+G52+G55+G58+G61+G64+G67+G70+G74+G83+G86+G89+G92+G94+G96+G99+G102+G106)</f>
        <v>828509.1</v>
      </c>
      <c r="H48" s="9">
        <f>SUM(H49+H52+H55+H58+H61+H64+H67+H70+H74+H83+H86+H89+H92+H94+H96+H99+H102+H106)</f>
        <v>867631.59999999986</v>
      </c>
    </row>
    <row r="49" spans="1:8" ht="47.25">
      <c r="A49" s="95" t="s">
        <v>872</v>
      </c>
      <c r="B49" s="96" t="s">
        <v>811</v>
      </c>
      <c r="C49" s="31"/>
      <c r="D49" s="96"/>
      <c r="E49" s="96"/>
      <c r="F49" s="9">
        <f>F50+F51</f>
        <v>171754.8</v>
      </c>
      <c r="G49" s="9">
        <f>G50+G51</f>
        <v>185420.5</v>
      </c>
      <c r="H49" s="9">
        <f>H50+H51</f>
        <v>192837.30000000002</v>
      </c>
    </row>
    <row r="50" spans="1:8" ht="31.5">
      <c r="A50" s="95" t="s">
        <v>43</v>
      </c>
      <c r="B50" s="96" t="s">
        <v>811</v>
      </c>
      <c r="C50" s="31">
        <v>200</v>
      </c>
      <c r="D50" s="96" t="s">
        <v>25</v>
      </c>
      <c r="E50" s="96" t="s">
        <v>45</v>
      </c>
      <c r="F50" s="9">
        <f>SUM(Ведомственная!G600)</f>
        <v>2658.4</v>
      </c>
      <c r="G50" s="9">
        <f>SUM(Ведомственная!H600)</f>
        <v>2764.7</v>
      </c>
      <c r="H50" s="9">
        <f>SUM(Ведомственная!I600)</f>
        <v>2875.2</v>
      </c>
    </row>
    <row r="51" spans="1:8">
      <c r="A51" s="95" t="s">
        <v>34</v>
      </c>
      <c r="B51" s="96" t="s">
        <v>811</v>
      </c>
      <c r="C51" s="31">
        <v>300</v>
      </c>
      <c r="D51" s="96" t="s">
        <v>25</v>
      </c>
      <c r="E51" s="96" t="s">
        <v>45</v>
      </c>
      <c r="F51" s="9">
        <f>SUM(Ведомственная!G601)</f>
        <v>169096.4</v>
      </c>
      <c r="G51" s="9">
        <f>SUM(Ведомственная!H601)</f>
        <v>182655.8</v>
      </c>
      <c r="H51" s="9">
        <f>SUM(Ведомственная!I601)</f>
        <v>189962.1</v>
      </c>
    </row>
    <row r="52" spans="1:8" ht="63">
      <c r="A52" s="95" t="s">
        <v>873</v>
      </c>
      <c r="B52" s="96" t="s">
        <v>812</v>
      </c>
      <c r="C52" s="96"/>
      <c r="D52" s="96"/>
      <c r="E52" s="96"/>
      <c r="F52" s="9">
        <f>F53+F54</f>
        <v>9998.9</v>
      </c>
      <c r="G52" s="9">
        <f>G53+G54</f>
        <v>10380.200000000001</v>
      </c>
      <c r="H52" s="9">
        <f>H53+H54</f>
        <v>10776.9</v>
      </c>
    </row>
    <row r="53" spans="1:8" ht="31.5">
      <c r="A53" s="95" t="s">
        <v>43</v>
      </c>
      <c r="B53" s="96" t="s">
        <v>812</v>
      </c>
      <c r="C53" s="96" t="s">
        <v>72</v>
      </c>
      <c r="D53" s="96" t="s">
        <v>25</v>
      </c>
      <c r="E53" s="96" t="s">
        <v>45</v>
      </c>
      <c r="F53" s="9">
        <f>SUM(Ведомственная!G603)</f>
        <v>149.5</v>
      </c>
      <c r="G53" s="9">
        <f>SUM(Ведомственная!H603)</f>
        <v>155.19999999999999</v>
      </c>
      <c r="H53" s="9">
        <f>SUM(Ведомственная!I603)</f>
        <v>161.1</v>
      </c>
    </row>
    <row r="54" spans="1:8">
      <c r="A54" s="95" t="s">
        <v>34</v>
      </c>
      <c r="B54" s="96" t="s">
        <v>812</v>
      </c>
      <c r="C54" s="96" t="s">
        <v>80</v>
      </c>
      <c r="D54" s="96" t="s">
        <v>25</v>
      </c>
      <c r="E54" s="96" t="s">
        <v>45</v>
      </c>
      <c r="F54" s="9">
        <f>SUM(Ведомственная!G604)</f>
        <v>9849.4</v>
      </c>
      <c r="G54" s="9">
        <f>SUM(Ведомственная!H604)</f>
        <v>10225</v>
      </c>
      <c r="H54" s="9">
        <f>SUM(Ведомственная!I604)</f>
        <v>10615.8</v>
      </c>
    </row>
    <row r="55" spans="1:8" ht="47.25">
      <c r="A55" s="95" t="s">
        <v>874</v>
      </c>
      <c r="B55" s="96" t="s">
        <v>813</v>
      </c>
      <c r="C55" s="96"/>
      <c r="D55" s="96"/>
      <c r="E55" s="96"/>
      <c r="F55" s="9">
        <f>F56+F57</f>
        <v>127726.5</v>
      </c>
      <c r="G55" s="9">
        <f>G56+G57</f>
        <v>136329.9</v>
      </c>
      <c r="H55" s="9">
        <f>H56+H57</f>
        <v>141783.09999999998</v>
      </c>
    </row>
    <row r="56" spans="1:8" ht="31.5">
      <c r="A56" s="95" t="s">
        <v>43</v>
      </c>
      <c r="B56" s="96" t="s">
        <v>813</v>
      </c>
      <c r="C56" s="96" t="s">
        <v>72</v>
      </c>
      <c r="D56" s="96" t="s">
        <v>25</v>
      </c>
      <c r="E56" s="96" t="s">
        <v>45</v>
      </c>
      <c r="F56" s="9">
        <f>SUM(Ведомственная!G606)</f>
        <v>1946.6</v>
      </c>
      <c r="G56" s="9">
        <f>SUM(Ведомственная!H606)</f>
        <v>2024.6</v>
      </c>
      <c r="H56" s="9">
        <f>SUM(Ведомственная!I606)</f>
        <v>2105.3000000000002</v>
      </c>
    </row>
    <row r="57" spans="1:8">
      <c r="A57" s="95" t="s">
        <v>34</v>
      </c>
      <c r="B57" s="96" t="s">
        <v>813</v>
      </c>
      <c r="C57" s="96" t="s">
        <v>80</v>
      </c>
      <c r="D57" s="96" t="s">
        <v>25</v>
      </c>
      <c r="E57" s="96" t="s">
        <v>45</v>
      </c>
      <c r="F57" s="9">
        <f>SUM(Ведомственная!G607)</f>
        <v>125779.9</v>
      </c>
      <c r="G57" s="9">
        <f>SUM(Ведомственная!H607)</f>
        <v>134305.29999999999</v>
      </c>
      <c r="H57" s="9">
        <f>SUM(Ведомственная!I607)</f>
        <v>139677.79999999999</v>
      </c>
    </row>
    <row r="58" spans="1:8" ht="31.5">
      <c r="A58" s="95" t="s">
        <v>305</v>
      </c>
      <c r="B58" s="31" t="s">
        <v>810</v>
      </c>
      <c r="C58" s="31"/>
      <c r="D58" s="96"/>
      <c r="E58" s="96"/>
      <c r="F58" s="9">
        <f>F59+F60</f>
        <v>24846</v>
      </c>
      <c r="G58" s="9">
        <f>G59+G60</f>
        <v>24846</v>
      </c>
      <c r="H58" s="9">
        <f>H59+H60</f>
        <v>24846</v>
      </c>
    </row>
    <row r="59" spans="1:8" ht="63">
      <c r="A59" s="95" t="s">
        <v>42</v>
      </c>
      <c r="B59" s="31" t="s">
        <v>810</v>
      </c>
      <c r="C59" s="31">
        <v>100</v>
      </c>
      <c r="D59" s="96" t="s">
        <v>25</v>
      </c>
      <c r="E59" s="96" t="s">
        <v>60</v>
      </c>
      <c r="F59" s="9">
        <f>SUM(Ведомственная!G711)</f>
        <v>24585.3</v>
      </c>
      <c r="G59" s="9">
        <f>SUM(Ведомственная!H711)</f>
        <v>24585.3</v>
      </c>
      <c r="H59" s="9">
        <f>SUM(Ведомственная!I711)</f>
        <v>24585.3</v>
      </c>
    </row>
    <row r="60" spans="1:8" ht="28.5" customHeight="1">
      <c r="A60" s="95" t="s">
        <v>43</v>
      </c>
      <c r="B60" s="31" t="s">
        <v>810</v>
      </c>
      <c r="C60" s="31">
        <v>200</v>
      </c>
      <c r="D60" s="96" t="s">
        <v>25</v>
      </c>
      <c r="E60" s="96" t="s">
        <v>60</v>
      </c>
      <c r="F60" s="9">
        <f>SUM(Ведомственная!G712)</f>
        <v>260.7</v>
      </c>
      <c r="G60" s="9">
        <f>SUM(Ведомственная!H712)</f>
        <v>260.7</v>
      </c>
      <c r="H60" s="9">
        <f>SUM(Ведомственная!I712)</f>
        <v>260.7</v>
      </c>
    </row>
    <row r="61" spans="1:8" ht="78.75">
      <c r="A61" s="95" t="s">
        <v>875</v>
      </c>
      <c r="B61" s="96" t="s">
        <v>788</v>
      </c>
      <c r="C61" s="96"/>
      <c r="D61" s="96"/>
      <c r="E61" s="96"/>
      <c r="F61" s="9">
        <f>F62+F63</f>
        <v>298.60000000000002</v>
      </c>
      <c r="G61" s="9">
        <f>G62+G63</f>
        <v>314.39999999999998</v>
      </c>
      <c r="H61" s="9">
        <f>H62+H63</f>
        <v>331.1</v>
      </c>
    </row>
    <row r="62" spans="1:8" ht="31.5">
      <c r="A62" s="95" t="s">
        <v>43</v>
      </c>
      <c r="B62" s="96" t="s">
        <v>788</v>
      </c>
      <c r="C62" s="96" t="s">
        <v>72</v>
      </c>
      <c r="D62" s="96" t="s">
        <v>25</v>
      </c>
      <c r="E62" s="96" t="s">
        <v>45</v>
      </c>
      <c r="F62" s="9">
        <f>SUM(Ведомственная!G609)</f>
        <v>4.5999999999999996</v>
      </c>
      <c r="G62" s="9">
        <f>SUM(Ведомственная!H609)</f>
        <v>4.9000000000000004</v>
      </c>
      <c r="H62" s="9">
        <f>SUM(Ведомственная!I609)</f>
        <v>5.0999999999999996</v>
      </c>
    </row>
    <row r="63" spans="1:8">
      <c r="A63" s="95" t="s">
        <v>34</v>
      </c>
      <c r="B63" s="96" t="s">
        <v>788</v>
      </c>
      <c r="C63" s="96" t="s">
        <v>80</v>
      </c>
      <c r="D63" s="96" t="s">
        <v>25</v>
      </c>
      <c r="E63" s="96" t="s">
        <v>45</v>
      </c>
      <c r="F63" s="9">
        <f>SUM(Ведомственная!G610)</f>
        <v>294</v>
      </c>
      <c r="G63" s="9">
        <f>SUM(Ведомственная!H610)</f>
        <v>309.5</v>
      </c>
      <c r="H63" s="9">
        <f>SUM(Ведомственная!I610)</f>
        <v>326</v>
      </c>
    </row>
    <row r="64" spans="1:8" ht="63">
      <c r="A64" s="95" t="s">
        <v>876</v>
      </c>
      <c r="B64" s="96" t="s">
        <v>814</v>
      </c>
      <c r="C64" s="96"/>
      <c r="D64" s="96"/>
      <c r="E64" s="96"/>
      <c r="F64" s="9">
        <f>F65+F66</f>
        <v>18.100000000000001</v>
      </c>
      <c r="G64" s="9">
        <f>G65+G66</f>
        <v>18.100000000000001</v>
      </c>
      <c r="H64" s="9">
        <f>H65+H66</f>
        <v>18.100000000000001</v>
      </c>
    </row>
    <row r="65" spans="1:8" ht="31.5">
      <c r="A65" s="95" t="s">
        <v>43</v>
      </c>
      <c r="B65" s="96" t="s">
        <v>814</v>
      </c>
      <c r="C65" s="96" t="s">
        <v>72</v>
      </c>
      <c r="D65" s="96" t="s">
        <v>25</v>
      </c>
      <c r="E65" s="96" t="s">
        <v>45</v>
      </c>
      <c r="F65" s="9">
        <f>SUM(Ведомственная!G612)</f>
        <v>0.3</v>
      </c>
      <c r="G65" s="9">
        <f>SUM(Ведомственная!H612)</f>
        <v>0.3</v>
      </c>
      <c r="H65" s="9">
        <f>SUM(Ведомственная!I612)</f>
        <v>0.3</v>
      </c>
    </row>
    <row r="66" spans="1:8">
      <c r="A66" s="95" t="s">
        <v>34</v>
      </c>
      <c r="B66" s="96" t="s">
        <v>814</v>
      </c>
      <c r="C66" s="96" t="s">
        <v>80</v>
      </c>
      <c r="D66" s="96" t="s">
        <v>25</v>
      </c>
      <c r="E66" s="96" t="s">
        <v>45</v>
      </c>
      <c r="F66" s="9">
        <f>SUM(Ведомственная!G613)</f>
        <v>17.8</v>
      </c>
      <c r="G66" s="9">
        <f>SUM(Ведомственная!H613)</f>
        <v>17.8</v>
      </c>
      <c r="H66" s="9">
        <f>SUM(Ведомственная!I613)</f>
        <v>17.8</v>
      </c>
    </row>
    <row r="67" spans="1:8" ht="78.75">
      <c r="A67" s="95" t="s">
        <v>877</v>
      </c>
      <c r="B67" s="96" t="s">
        <v>815</v>
      </c>
      <c r="C67" s="96"/>
      <c r="D67" s="96"/>
      <c r="E67" s="96"/>
      <c r="F67" s="9">
        <f>F68+F69</f>
        <v>18366.3</v>
      </c>
      <c r="G67" s="9">
        <f>G68+G69</f>
        <v>21148</v>
      </c>
      <c r="H67" s="9">
        <f>H68+H69</f>
        <v>23900.3</v>
      </c>
    </row>
    <row r="68" spans="1:8" ht="31.5">
      <c r="A68" s="95" t="s">
        <v>43</v>
      </c>
      <c r="B68" s="96" t="s">
        <v>815</v>
      </c>
      <c r="C68" s="96" t="s">
        <v>72</v>
      </c>
      <c r="D68" s="96" t="s">
        <v>25</v>
      </c>
      <c r="E68" s="96" t="s">
        <v>45</v>
      </c>
      <c r="F68" s="9">
        <f>SUM(Ведомственная!G615)</f>
        <v>1023.7</v>
      </c>
      <c r="G68" s="9">
        <f>SUM(Ведомственная!H615)</f>
        <v>1098.5</v>
      </c>
      <c r="H68" s="9">
        <f>SUM(Ведомственная!I615)</f>
        <v>1213.7</v>
      </c>
    </row>
    <row r="69" spans="1:8">
      <c r="A69" s="95" t="s">
        <v>34</v>
      </c>
      <c r="B69" s="96" t="s">
        <v>815</v>
      </c>
      <c r="C69" s="96" t="s">
        <v>80</v>
      </c>
      <c r="D69" s="96" t="s">
        <v>25</v>
      </c>
      <c r="E69" s="96" t="s">
        <v>45</v>
      </c>
      <c r="F69" s="9">
        <f>SUM(Ведомственная!G616)</f>
        <v>17342.599999999999</v>
      </c>
      <c r="G69" s="9">
        <f>SUM(Ведомственная!H616)</f>
        <v>20049.5</v>
      </c>
      <c r="H69" s="9">
        <f>SUM(Ведомственная!I616)</f>
        <v>22686.6</v>
      </c>
    </row>
    <row r="70" spans="1:8" ht="31.5">
      <c r="A70" s="95" t="s">
        <v>820</v>
      </c>
      <c r="B70" s="96" t="s">
        <v>816</v>
      </c>
      <c r="C70" s="96"/>
      <c r="D70" s="96"/>
      <c r="E70" s="96"/>
      <c r="F70" s="9">
        <f>F71+F72+F73</f>
        <v>248131.9</v>
      </c>
      <c r="G70" s="9">
        <f t="shared" ref="G70:H70" si="10">G71+G72+G73</f>
        <v>284566.40000000002</v>
      </c>
      <c r="H70" s="9">
        <f t="shared" si="10"/>
        <v>306801.10000000003</v>
      </c>
    </row>
    <row r="71" spans="1:8" ht="31.5">
      <c r="A71" s="95" t="s">
        <v>43</v>
      </c>
      <c r="B71" s="96" t="s">
        <v>816</v>
      </c>
      <c r="C71" s="96" t="s">
        <v>72</v>
      </c>
      <c r="D71" s="96" t="s">
        <v>25</v>
      </c>
      <c r="E71" s="96" t="s">
        <v>45</v>
      </c>
      <c r="F71" s="9">
        <f>SUM(Ведомственная!G618)</f>
        <v>3595.8</v>
      </c>
      <c r="G71" s="9">
        <f>SUM(Ведомственная!H618)</f>
        <v>4137</v>
      </c>
      <c r="H71" s="9">
        <f>SUM(Ведомственная!I618)</f>
        <v>4467.3</v>
      </c>
    </row>
    <row r="72" spans="1:8">
      <c r="A72" s="95" t="s">
        <v>34</v>
      </c>
      <c r="B72" s="96" t="s">
        <v>816</v>
      </c>
      <c r="C72" s="96" t="s">
        <v>80</v>
      </c>
      <c r="D72" s="96" t="s">
        <v>25</v>
      </c>
      <c r="E72" s="96" t="s">
        <v>45</v>
      </c>
      <c r="F72" s="9">
        <f>SUM(Ведомственная!G619)</f>
        <v>238438.2</v>
      </c>
      <c r="G72" s="9">
        <f>SUM(Ведомственная!H619)</f>
        <v>274331.5</v>
      </c>
      <c r="H72" s="9">
        <f>SUM(Ведомственная!I619)</f>
        <v>296235.90000000002</v>
      </c>
    </row>
    <row r="73" spans="1:8">
      <c r="A73" s="95" t="s">
        <v>34</v>
      </c>
      <c r="B73" s="96" t="s">
        <v>816</v>
      </c>
      <c r="C73" s="96" t="s">
        <v>80</v>
      </c>
      <c r="D73" s="96" t="s">
        <v>25</v>
      </c>
      <c r="E73" s="96" t="s">
        <v>60</v>
      </c>
      <c r="F73" s="9">
        <f>SUM(Ведомственная!G714)</f>
        <v>6097.9</v>
      </c>
      <c r="G73" s="9">
        <f>SUM(Ведомственная!H714)</f>
        <v>6097.9</v>
      </c>
      <c r="H73" s="9">
        <f>SUM(Ведомственная!I714)</f>
        <v>6097.9</v>
      </c>
    </row>
    <row r="74" spans="1:8" ht="47.25">
      <c r="A74" s="95" t="s">
        <v>719</v>
      </c>
      <c r="B74" s="96" t="s">
        <v>787</v>
      </c>
      <c r="C74" s="96"/>
      <c r="D74" s="96"/>
      <c r="E74" s="96"/>
      <c r="F74" s="9">
        <f>SUM(F75:F82)</f>
        <v>11648</v>
      </c>
      <c r="G74" s="9">
        <f>SUM(G75:G82)</f>
        <v>12249.5</v>
      </c>
      <c r="H74" s="9">
        <f>SUM(H75:H82)</f>
        <v>12882.2</v>
      </c>
    </row>
    <row r="75" spans="1:8" ht="31.5">
      <c r="A75" s="95" t="s">
        <v>43</v>
      </c>
      <c r="B75" s="96" t="s">
        <v>787</v>
      </c>
      <c r="C75" s="96" t="s">
        <v>72</v>
      </c>
      <c r="D75" s="96" t="s">
        <v>25</v>
      </c>
      <c r="E75" s="96" t="s">
        <v>45</v>
      </c>
      <c r="F75" s="9">
        <f>SUM(Ведомственная!G621)</f>
        <v>79.599999999999994</v>
      </c>
      <c r="G75" s="9">
        <f>SUM(Ведомственная!H621)</f>
        <v>89</v>
      </c>
      <c r="H75" s="9">
        <f>SUM(Ведомственная!I621)</f>
        <v>98.9</v>
      </c>
    </row>
    <row r="76" spans="1:8" ht="63">
      <c r="A76" s="95" t="s">
        <v>42</v>
      </c>
      <c r="B76" s="96" t="s">
        <v>787</v>
      </c>
      <c r="C76" s="96" t="s">
        <v>70</v>
      </c>
      <c r="D76" s="96" t="s">
        <v>89</v>
      </c>
      <c r="E76" s="96" t="s">
        <v>28</v>
      </c>
      <c r="F76" s="9">
        <f>SUM(Ведомственная!G884)</f>
        <v>1358.7</v>
      </c>
      <c r="G76" s="9">
        <f>SUM(Ведомственная!H884)</f>
        <v>1358.7</v>
      </c>
      <c r="H76" s="9">
        <f>SUM(Ведомственная!I884)</f>
        <v>1358.7</v>
      </c>
    </row>
    <row r="77" spans="1:8" ht="63">
      <c r="A77" s="95" t="s">
        <v>42</v>
      </c>
      <c r="B77" s="96" t="s">
        <v>787</v>
      </c>
      <c r="C77" s="96" t="s">
        <v>70</v>
      </c>
      <c r="D77" s="96" t="s">
        <v>89</v>
      </c>
      <c r="E77" s="96" t="s">
        <v>35</v>
      </c>
      <c r="F77" s="9">
        <f>SUM(Ведомственная!G940)</f>
        <v>3917</v>
      </c>
      <c r="G77" s="9">
        <f>SUM(Ведомственная!H940)</f>
        <v>3917</v>
      </c>
      <c r="H77" s="9">
        <f>SUM(Ведомственная!I940)</f>
        <v>3917</v>
      </c>
    </row>
    <row r="78" spans="1:8" ht="63">
      <c r="A78" s="95" t="s">
        <v>42</v>
      </c>
      <c r="B78" s="96" t="s">
        <v>787</v>
      </c>
      <c r="C78" s="96" t="s">
        <v>70</v>
      </c>
      <c r="D78" s="96" t="s">
        <v>13</v>
      </c>
      <c r="E78" s="96" t="s">
        <v>28</v>
      </c>
      <c r="F78" s="9">
        <f>SUM(Ведомственная!G1284)</f>
        <v>280.3</v>
      </c>
      <c r="G78" s="9">
        <f>SUM(Ведомственная!H1284)</f>
        <v>280.3</v>
      </c>
      <c r="H78" s="9">
        <f>SUM(Ведомственная!I1284)</f>
        <v>280.3</v>
      </c>
    </row>
    <row r="79" spans="1:8" ht="31.5">
      <c r="A79" s="95" t="s">
        <v>97</v>
      </c>
      <c r="B79" s="96" t="s">
        <v>787</v>
      </c>
      <c r="C79" s="96" t="s">
        <v>98</v>
      </c>
      <c r="D79" s="96" t="s">
        <v>89</v>
      </c>
      <c r="E79" s="96" t="s">
        <v>28</v>
      </c>
      <c r="F79" s="9">
        <f>SUM(Ведомственная!G885)</f>
        <v>200</v>
      </c>
      <c r="G79" s="9">
        <f>SUM(Ведомственная!H885)</f>
        <v>200</v>
      </c>
      <c r="H79" s="9">
        <f>SUM(Ведомственная!I885)</f>
        <v>200</v>
      </c>
    </row>
    <row r="80" spans="1:8" ht="31.5">
      <c r="A80" s="95" t="s">
        <v>97</v>
      </c>
      <c r="B80" s="96" t="s">
        <v>787</v>
      </c>
      <c r="C80" s="96" t="s">
        <v>98</v>
      </c>
      <c r="D80" s="96" t="s">
        <v>89</v>
      </c>
      <c r="E80" s="96" t="s">
        <v>35</v>
      </c>
      <c r="F80" s="9">
        <f>SUM(Ведомственная!G941)</f>
        <v>500</v>
      </c>
      <c r="G80" s="9">
        <f>SUM(Ведомственная!H941)</f>
        <v>500</v>
      </c>
      <c r="H80" s="9">
        <f>SUM(Ведомственная!I941)</f>
        <v>500</v>
      </c>
    </row>
    <row r="81" spans="1:8" ht="31.5">
      <c r="A81" s="95" t="s">
        <v>97</v>
      </c>
      <c r="B81" s="96" t="s">
        <v>787</v>
      </c>
      <c r="C81" s="96" t="s">
        <v>98</v>
      </c>
      <c r="D81" s="96" t="s">
        <v>13</v>
      </c>
      <c r="E81" s="96" t="s">
        <v>28</v>
      </c>
      <c r="F81" s="9">
        <f>SUM(Ведомственная!G1285)</f>
        <v>300.2</v>
      </c>
      <c r="G81" s="9">
        <f>SUM(Ведомственная!H1285)</f>
        <v>300.2</v>
      </c>
      <c r="H81" s="9">
        <f>SUM(Ведомственная!I1285)</f>
        <v>300.2</v>
      </c>
    </row>
    <row r="82" spans="1:8">
      <c r="A82" s="95" t="s">
        <v>34</v>
      </c>
      <c r="B82" s="96" t="s">
        <v>787</v>
      </c>
      <c r="C82" s="96" t="s">
        <v>80</v>
      </c>
      <c r="D82" s="96" t="s">
        <v>25</v>
      </c>
      <c r="E82" s="96" t="s">
        <v>45</v>
      </c>
      <c r="F82" s="9">
        <f>SUM(Ведомственная!G622)</f>
        <v>5012.2</v>
      </c>
      <c r="G82" s="9">
        <f>SUM(Ведомственная!H622)</f>
        <v>5604.3</v>
      </c>
      <c r="H82" s="9">
        <f>SUM(Ведомственная!I622)</f>
        <v>6227.1</v>
      </c>
    </row>
    <row r="83" spans="1:8" ht="63">
      <c r="A83" s="95" t="s">
        <v>878</v>
      </c>
      <c r="B83" s="96" t="s">
        <v>817</v>
      </c>
      <c r="C83" s="96"/>
      <c r="D83" s="96"/>
      <c r="E83" s="96"/>
      <c r="F83" s="9">
        <f>F84+F85</f>
        <v>2704.3</v>
      </c>
      <c r="G83" s="9">
        <f>G84+G85</f>
        <v>2704.3</v>
      </c>
      <c r="H83" s="9">
        <f>H84+H85</f>
        <v>2704.3</v>
      </c>
    </row>
    <row r="84" spans="1:8" ht="31.5">
      <c r="A84" s="95" t="s">
        <v>43</v>
      </c>
      <c r="B84" s="96" t="s">
        <v>817</v>
      </c>
      <c r="C84" s="96" t="s">
        <v>72</v>
      </c>
      <c r="D84" s="96" t="s">
        <v>25</v>
      </c>
      <c r="E84" s="96" t="s">
        <v>45</v>
      </c>
      <c r="F84" s="9">
        <f>SUM(Ведомственная!G624)</f>
        <v>47.9</v>
      </c>
      <c r="G84" s="9">
        <f>SUM(Ведомственная!H624)</f>
        <v>47.9</v>
      </c>
      <c r="H84" s="9">
        <f>SUM(Ведомственная!I624)</f>
        <v>47.9</v>
      </c>
    </row>
    <row r="85" spans="1:8">
      <c r="A85" s="95" t="s">
        <v>34</v>
      </c>
      <c r="B85" s="96" t="s">
        <v>817</v>
      </c>
      <c r="C85" s="96" t="s">
        <v>80</v>
      </c>
      <c r="D85" s="96" t="s">
        <v>25</v>
      </c>
      <c r="E85" s="96" t="s">
        <v>45</v>
      </c>
      <c r="F85" s="9">
        <f>SUM(Ведомственная!G625)</f>
        <v>2656.4</v>
      </c>
      <c r="G85" s="9">
        <f>SUM(Ведомственная!H625)</f>
        <v>2656.4</v>
      </c>
      <c r="H85" s="9">
        <f>SUM(Ведомственная!I625)</f>
        <v>2656.4</v>
      </c>
    </row>
    <row r="86" spans="1:8" ht="31.5">
      <c r="A86" s="95" t="s">
        <v>303</v>
      </c>
      <c r="B86" s="96" t="s">
        <v>818</v>
      </c>
      <c r="C86" s="96"/>
      <c r="D86" s="96"/>
      <c r="E86" s="96"/>
      <c r="F86" s="9">
        <f>SUM(F87:F88)</f>
        <v>0.6</v>
      </c>
      <c r="G86" s="9">
        <f t="shared" ref="G86:H86" si="11">SUM(G87:G88)</f>
        <v>0.6</v>
      </c>
      <c r="H86" s="9">
        <f t="shared" si="11"/>
        <v>0.6</v>
      </c>
    </row>
    <row r="87" spans="1:8" ht="31.5">
      <c r="A87" s="99" t="s">
        <v>43</v>
      </c>
      <c r="B87" s="100" t="s">
        <v>818</v>
      </c>
      <c r="C87" s="100" t="s">
        <v>72</v>
      </c>
      <c r="D87" s="100" t="s">
        <v>25</v>
      </c>
      <c r="E87" s="100" t="s">
        <v>45</v>
      </c>
      <c r="F87" s="9">
        <f>SUM(Ведомственная!G627)</f>
        <v>0.1</v>
      </c>
      <c r="G87" s="9">
        <f>SUM(Ведомственная!H627)</f>
        <v>0.1</v>
      </c>
      <c r="H87" s="9">
        <f>SUM(Ведомственная!I627)</f>
        <v>0.1</v>
      </c>
    </row>
    <row r="88" spans="1:8">
      <c r="A88" s="95" t="s">
        <v>34</v>
      </c>
      <c r="B88" s="96" t="s">
        <v>818</v>
      </c>
      <c r="C88" s="96" t="s">
        <v>80</v>
      </c>
      <c r="D88" s="96" t="s">
        <v>25</v>
      </c>
      <c r="E88" s="96" t="s">
        <v>45</v>
      </c>
      <c r="F88" s="9">
        <f>SUM(Ведомственная!G628)</f>
        <v>0.5</v>
      </c>
      <c r="G88" s="9">
        <f>SUM(Ведомственная!H628)</f>
        <v>0.5</v>
      </c>
      <c r="H88" s="9">
        <f>SUM(Ведомственная!I628)</f>
        <v>0.5</v>
      </c>
    </row>
    <row r="89" spans="1:8" ht="94.5">
      <c r="A89" s="95" t="s">
        <v>879</v>
      </c>
      <c r="B89" s="96" t="s">
        <v>819</v>
      </c>
      <c r="C89" s="96"/>
      <c r="D89" s="96"/>
      <c r="E89" s="96"/>
      <c r="F89" s="9">
        <f>F90+F91</f>
        <v>17076.899999999998</v>
      </c>
      <c r="G89" s="9">
        <f>G90+G91</f>
        <v>19081.900000000001</v>
      </c>
      <c r="H89" s="9">
        <f>H90+H91</f>
        <v>19842.099999999999</v>
      </c>
    </row>
    <row r="90" spans="1:8" ht="31.5">
      <c r="A90" s="95" t="s">
        <v>43</v>
      </c>
      <c r="B90" s="96" t="s">
        <v>819</v>
      </c>
      <c r="C90" s="96" t="s">
        <v>72</v>
      </c>
      <c r="D90" s="96" t="s">
        <v>25</v>
      </c>
      <c r="E90" s="96" t="s">
        <v>45</v>
      </c>
      <c r="F90" s="9">
        <f>SUM(Ведомственная!G630)</f>
        <v>202.6</v>
      </c>
      <c r="G90" s="9">
        <f>SUM(Ведомственная!H630)</f>
        <v>210.7</v>
      </c>
      <c r="H90" s="9">
        <f>SUM(Ведомственная!I630)</f>
        <v>219.1</v>
      </c>
    </row>
    <row r="91" spans="1:8">
      <c r="A91" s="95" t="s">
        <v>34</v>
      </c>
      <c r="B91" s="96" t="s">
        <v>819</v>
      </c>
      <c r="C91" s="96" t="s">
        <v>80</v>
      </c>
      <c r="D91" s="96" t="s">
        <v>25</v>
      </c>
      <c r="E91" s="96" t="s">
        <v>45</v>
      </c>
      <c r="F91" s="9">
        <f>SUM(Ведомственная!G631)</f>
        <v>16874.3</v>
      </c>
      <c r="G91" s="9">
        <f>SUM(Ведомственная!H631)</f>
        <v>18871.2</v>
      </c>
      <c r="H91" s="9">
        <f>SUM(Ведомственная!I631)</f>
        <v>19623</v>
      </c>
    </row>
    <row r="92" spans="1:8" ht="63">
      <c r="A92" s="11" t="s">
        <v>575</v>
      </c>
      <c r="B92" s="96" t="s">
        <v>836</v>
      </c>
      <c r="C92" s="96"/>
      <c r="D92" s="96"/>
      <c r="E92" s="96"/>
      <c r="F92" s="9">
        <f>SUM(F93:F93)</f>
        <v>65.099999999999994</v>
      </c>
      <c r="G92" s="9">
        <f>SUM(G93:G93)</f>
        <v>65.099999999999994</v>
      </c>
      <c r="H92" s="9">
        <f>SUM(H93:H93)</f>
        <v>65.099999999999994</v>
      </c>
    </row>
    <row r="93" spans="1:8" ht="31.5">
      <c r="A93" s="95" t="s">
        <v>43</v>
      </c>
      <c r="B93" s="96" t="s">
        <v>836</v>
      </c>
      <c r="C93" s="96" t="s">
        <v>72</v>
      </c>
      <c r="D93" s="96" t="s">
        <v>25</v>
      </c>
      <c r="E93" s="96" t="s">
        <v>60</v>
      </c>
      <c r="F93" s="9">
        <f>SUM(Ведомственная!G716)</f>
        <v>65.099999999999994</v>
      </c>
      <c r="G93" s="9">
        <f>SUM(Ведомственная!H716)</f>
        <v>65.099999999999994</v>
      </c>
      <c r="H93" s="9">
        <f>SUM(Ведомственная!I716)</f>
        <v>65.099999999999994</v>
      </c>
    </row>
    <row r="94" spans="1:8" ht="110.25">
      <c r="A94" s="95" t="s">
        <v>634</v>
      </c>
      <c r="B94" s="31" t="s">
        <v>837</v>
      </c>
      <c r="C94" s="31"/>
      <c r="D94" s="96"/>
      <c r="E94" s="96"/>
      <c r="F94" s="9">
        <f>SUM(F95)</f>
        <v>436</v>
      </c>
      <c r="G94" s="9">
        <f t="shared" ref="G94:H94" si="12">SUM(G95)</f>
        <v>336</v>
      </c>
      <c r="H94" s="9">
        <f t="shared" si="12"/>
        <v>336</v>
      </c>
    </row>
    <row r="95" spans="1:8" ht="31.5">
      <c r="A95" s="95" t="s">
        <v>43</v>
      </c>
      <c r="B95" s="31" t="s">
        <v>837</v>
      </c>
      <c r="C95" s="31" t="s">
        <v>72</v>
      </c>
      <c r="D95" s="96" t="s">
        <v>25</v>
      </c>
      <c r="E95" s="96" t="s">
        <v>60</v>
      </c>
      <c r="F95" s="9">
        <f>SUM(Ведомственная!G718)</f>
        <v>436</v>
      </c>
      <c r="G95" s="9">
        <f>SUM(Ведомственная!H718)</f>
        <v>336</v>
      </c>
      <c r="H95" s="9">
        <f>SUM(Ведомственная!I718)</f>
        <v>336</v>
      </c>
    </row>
    <row r="96" spans="1:8" ht="126">
      <c r="A96" s="11" t="s">
        <v>941</v>
      </c>
      <c r="B96" s="96" t="s">
        <v>838</v>
      </c>
      <c r="C96" s="31"/>
      <c r="D96" s="96"/>
      <c r="E96" s="96"/>
      <c r="F96" s="9">
        <f>SUM(F97:F98)</f>
        <v>2100</v>
      </c>
      <c r="G96" s="9">
        <f t="shared" ref="G96:H96" si="13">SUM(G97:G98)</f>
        <v>2100</v>
      </c>
      <c r="H96" s="9">
        <f t="shared" si="13"/>
        <v>2100</v>
      </c>
    </row>
    <row r="97" spans="1:8" ht="63">
      <c r="A97" s="99" t="s">
        <v>42</v>
      </c>
      <c r="B97" s="100" t="s">
        <v>838</v>
      </c>
      <c r="C97" s="31">
        <v>100</v>
      </c>
      <c r="D97" s="100" t="s">
        <v>25</v>
      </c>
      <c r="E97" s="100" t="s">
        <v>60</v>
      </c>
      <c r="F97" s="9">
        <f>SUM(Ведомственная!G720)</f>
        <v>2000</v>
      </c>
      <c r="G97" s="9">
        <f>SUM(Ведомственная!H720)</f>
        <v>2000</v>
      </c>
      <c r="H97" s="9">
        <f>SUM(Ведомственная!I720)</f>
        <v>2000</v>
      </c>
    </row>
    <row r="98" spans="1:8" ht="31.5">
      <c r="A98" s="95" t="s">
        <v>43</v>
      </c>
      <c r="B98" s="96" t="s">
        <v>838</v>
      </c>
      <c r="C98" s="31">
        <v>200</v>
      </c>
      <c r="D98" s="96" t="s">
        <v>25</v>
      </c>
      <c r="E98" s="96" t="s">
        <v>60</v>
      </c>
      <c r="F98" s="9">
        <f>SUM(Ведомственная!G721)</f>
        <v>100</v>
      </c>
      <c r="G98" s="9">
        <f>SUM(Ведомственная!H721)</f>
        <v>100</v>
      </c>
      <c r="H98" s="9">
        <f>SUM(Ведомственная!I721)</f>
        <v>100</v>
      </c>
    </row>
    <row r="99" spans="1:8" ht="47.25">
      <c r="A99" s="95" t="s">
        <v>880</v>
      </c>
      <c r="B99" s="96" t="s">
        <v>822</v>
      </c>
      <c r="C99" s="96"/>
      <c r="D99" s="96"/>
      <c r="E99" s="96"/>
      <c r="F99" s="9">
        <f>F100+F101</f>
        <v>17946</v>
      </c>
      <c r="G99" s="9">
        <f>G100+G101</f>
        <v>18323.899999999998</v>
      </c>
      <c r="H99" s="9">
        <f>H100+H101</f>
        <v>19056.900000000001</v>
      </c>
    </row>
    <row r="100" spans="1:8" ht="31.5">
      <c r="A100" s="95" t="s">
        <v>43</v>
      </c>
      <c r="B100" s="96" t="s">
        <v>822</v>
      </c>
      <c r="C100" s="96" t="s">
        <v>72</v>
      </c>
      <c r="D100" s="96" t="s">
        <v>25</v>
      </c>
      <c r="E100" s="96" t="s">
        <v>45</v>
      </c>
      <c r="F100" s="9">
        <f>SUM(Ведомственная!G633)</f>
        <v>260.39999999999998</v>
      </c>
      <c r="G100" s="9">
        <f>SUM(Ведомственная!H633)</f>
        <v>270.8</v>
      </c>
      <c r="H100" s="9">
        <f>SUM(Ведомственная!I633)</f>
        <v>281.7</v>
      </c>
    </row>
    <row r="101" spans="1:8">
      <c r="A101" s="95" t="s">
        <v>34</v>
      </c>
      <c r="B101" s="96" t="s">
        <v>822</v>
      </c>
      <c r="C101" s="96" t="s">
        <v>80</v>
      </c>
      <c r="D101" s="96" t="s">
        <v>25</v>
      </c>
      <c r="E101" s="96" t="s">
        <v>45</v>
      </c>
      <c r="F101" s="9">
        <f>SUM(Ведомственная!G634)</f>
        <v>17685.599999999999</v>
      </c>
      <c r="G101" s="9">
        <f>SUM(Ведомственная!H634)</f>
        <v>18053.099999999999</v>
      </c>
      <c r="H101" s="9">
        <f>SUM(Ведомственная!I634)</f>
        <v>18775.2</v>
      </c>
    </row>
    <row r="102" spans="1:8" ht="31.5">
      <c r="A102" s="95" t="s">
        <v>302</v>
      </c>
      <c r="B102" s="96" t="s">
        <v>823</v>
      </c>
      <c r="C102" s="96"/>
      <c r="D102" s="96"/>
      <c r="E102" s="96"/>
      <c r="F102" s="9">
        <f>SUM(F103:F105)</f>
        <v>93083</v>
      </c>
      <c r="G102" s="9">
        <f t="shared" ref="G102:H102" si="14">SUM(G103:G105)</f>
        <v>94195.7</v>
      </c>
      <c r="H102" s="9">
        <f t="shared" si="14"/>
        <v>91750.5</v>
      </c>
    </row>
    <row r="103" spans="1:8" ht="31.5">
      <c r="A103" s="99" t="s">
        <v>43</v>
      </c>
      <c r="B103" s="100" t="s">
        <v>823</v>
      </c>
      <c r="C103" s="100" t="s">
        <v>72</v>
      </c>
      <c r="D103" s="100" t="s">
        <v>89</v>
      </c>
      <c r="E103" s="100" t="s">
        <v>139</v>
      </c>
      <c r="F103" s="9">
        <f>SUM(Ведомственная!G566)</f>
        <v>40</v>
      </c>
      <c r="G103" s="9">
        <f>SUM(Ведомственная!H566)</f>
        <v>40</v>
      </c>
      <c r="H103" s="9">
        <f>SUM(Ведомственная!I566)</f>
        <v>40</v>
      </c>
    </row>
    <row r="104" spans="1:8" ht="31.5">
      <c r="A104" s="95" t="s">
        <v>43</v>
      </c>
      <c r="B104" s="96" t="s">
        <v>823</v>
      </c>
      <c r="C104" s="96" t="s">
        <v>72</v>
      </c>
      <c r="D104" s="96" t="s">
        <v>25</v>
      </c>
      <c r="E104" s="96" t="s">
        <v>45</v>
      </c>
      <c r="F104" s="9">
        <f>SUM(Ведомственная!G636)</f>
        <v>1872.4</v>
      </c>
      <c r="G104" s="9">
        <f>SUM(Ведомственная!H636)</f>
        <v>1895.2</v>
      </c>
      <c r="H104" s="9">
        <f>SUM(Ведомственная!I636)</f>
        <v>1845</v>
      </c>
    </row>
    <row r="105" spans="1:8">
      <c r="A105" s="95" t="s">
        <v>34</v>
      </c>
      <c r="B105" s="96" t="s">
        <v>823</v>
      </c>
      <c r="C105" s="96" t="s">
        <v>80</v>
      </c>
      <c r="D105" s="96" t="s">
        <v>25</v>
      </c>
      <c r="E105" s="96" t="s">
        <v>45</v>
      </c>
      <c r="F105" s="9">
        <f>SUM(Ведомственная!G637)</f>
        <v>91170.6</v>
      </c>
      <c r="G105" s="9">
        <f>SUM(Ведомственная!H637)</f>
        <v>92260.5</v>
      </c>
      <c r="H105" s="9">
        <f>SUM(Ведомственная!I637)</f>
        <v>89865.5</v>
      </c>
    </row>
    <row r="106" spans="1:8" ht="31.5">
      <c r="A106" s="95" t="s">
        <v>377</v>
      </c>
      <c r="B106" s="96" t="s">
        <v>824</v>
      </c>
      <c r="C106" s="96"/>
      <c r="D106" s="96"/>
      <c r="E106" s="96"/>
      <c r="F106" s="9">
        <f>SUM(F107:F107)</f>
        <v>16638.099999999999</v>
      </c>
      <c r="G106" s="9">
        <f>SUM(G107:G107)</f>
        <v>16428.599999999999</v>
      </c>
      <c r="H106" s="9">
        <f>SUM(H107:H107)</f>
        <v>17600</v>
      </c>
    </row>
    <row r="107" spans="1:8">
      <c r="A107" s="95" t="s">
        <v>34</v>
      </c>
      <c r="B107" s="96" t="s">
        <v>824</v>
      </c>
      <c r="C107" s="96" t="s">
        <v>80</v>
      </c>
      <c r="D107" s="96" t="s">
        <v>25</v>
      </c>
      <c r="E107" s="96" t="s">
        <v>45</v>
      </c>
      <c r="F107" s="9">
        <f>SUM(Ведомственная!G639)</f>
        <v>16638.099999999999</v>
      </c>
      <c r="G107" s="9">
        <f>SUM(Ведомственная!H639)</f>
        <v>16428.599999999999</v>
      </c>
      <c r="H107" s="9">
        <f>SUM(Ведомственная!I639)</f>
        <v>17600</v>
      </c>
    </row>
    <row r="108" spans="1:8">
      <c r="A108" s="95" t="s">
        <v>888</v>
      </c>
      <c r="B108" s="96" t="s">
        <v>839</v>
      </c>
      <c r="C108" s="31"/>
      <c r="D108" s="96"/>
      <c r="E108" s="96"/>
      <c r="F108" s="9">
        <f>SUM(F109)</f>
        <v>0</v>
      </c>
      <c r="G108" s="9">
        <f t="shared" ref="G108:H108" si="15">SUM(G109)</f>
        <v>110.5</v>
      </c>
      <c r="H108" s="9">
        <f t="shared" si="15"/>
        <v>110.5</v>
      </c>
    </row>
    <row r="109" spans="1:8" ht="47.25">
      <c r="A109" s="95" t="s">
        <v>841</v>
      </c>
      <c r="B109" s="96" t="s">
        <v>840</v>
      </c>
      <c r="C109" s="31"/>
      <c r="D109" s="96"/>
      <c r="E109" s="96"/>
      <c r="F109" s="9">
        <f>SUM(F110)</f>
        <v>0</v>
      </c>
      <c r="G109" s="9">
        <f t="shared" ref="G109:H109" si="16">SUM(G110)</f>
        <v>110.5</v>
      </c>
      <c r="H109" s="9">
        <f t="shared" si="16"/>
        <v>110.5</v>
      </c>
    </row>
    <row r="110" spans="1:8" ht="31.5">
      <c r="A110" s="95" t="s">
        <v>43</v>
      </c>
      <c r="B110" s="96" t="s">
        <v>840</v>
      </c>
      <c r="C110" s="31">
        <v>200</v>
      </c>
      <c r="D110" s="96" t="s">
        <v>25</v>
      </c>
      <c r="E110" s="96" t="s">
        <v>60</v>
      </c>
      <c r="F110" s="9">
        <f>SUM(Ведомственная!G724)</f>
        <v>0</v>
      </c>
      <c r="G110" s="9">
        <f>SUM(Ведомственная!H724)</f>
        <v>110.5</v>
      </c>
      <c r="H110" s="9">
        <f>SUM(Ведомственная!I724)</f>
        <v>110.5</v>
      </c>
    </row>
    <row r="111" spans="1:8" s="27" customFormat="1" ht="47.25">
      <c r="A111" s="23" t="s">
        <v>414</v>
      </c>
      <c r="B111" s="29" t="s">
        <v>415</v>
      </c>
      <c r="C111" s="29"/>
      <c r="D111" s="38"/>
      <c r="E111" s="38"/>
      <c r="F111" s="10">
        <f>SUM(F112)</f>
        <v>0</v>
      </c>
      <c r="G111" s="10">
        <f t="shared" ref="G111:H111" si="17">SUM(G112)</f>
        <v>200</v>
      </c>
      <c r="H111" s="10">
        <f t="shared" si="17"/>
        <v>200</v>
      </c>
    </row>
    <row r="112" spans="1:8">
      <c r="A112" s="2" t="s">
        <v>29</v>
      </c>
      <c r="B112" s="31" t="s">
        <v>530</v>
      </c>
      <c r="C112" s="31"/>
      <c r="D112" s="96"/>
      <c r="E112" s="96"/>
      <c r="F112" s="9">
        <f t="shared" ref="F112:H113" si="18">SUM(F113)</f>
        <v>0</v>
      </c>
      <c r="G112" s="9">
        <f t="shared" si="18"/>
        <v>200</v>
      </c>
      <c r="H112" s="9">
        <f t="shared" si="18"/>
        <v>200</v>
      </c>
    </row>
    <row r="113" spans="1:8" ht="31.5">
      <c r="A113" s="95" t="s">
        <v>344</v>
      </c>
      <c r="B113" s="31" t="s">
        <v>531</v>
      </c>
      <c r="C113" s="31"/>
      <c r="D113" s="96"/>
      <c r="E113" s="96"/>
      <c r="F113" s="9">
        <f t="shared" si="18"/>
        <v>0</v>
      </c>
      <c r="G113" s="9">
        <f t="shared" si="18"/>
        <v>200</v>
      </c>
      <c r="H113" s="9">
        <f t="shared" si="18"/>
        <v>200</v>
      </c>
    </row>
    <row r="114" spans="1:8">
      <c r="A114" s="95" t="s">
        <v>20</v>
      </c>
      <c r="B114" s="31" t="s">
        <v>531</v>
      </c>
      <c r="C114" s="31">
        <v>200</v>
      </c>
      <c r="D114" s="96" t="s">
        <v>11</v>
      </c>
      <c r="E114" s="96" t="s">
        <v>22</v>
      </c>
      <c r="F114" s="9">
        <f>SUM(Ведомственная!G232)</f>
        <v>0</v>
      </c>
      <c r="G114" s="9">
        <f>SUM(Ведомственная!H232)</f>
        <v>200</v>
      </c>
      <c r="H114" s="9">
        <f>SUM(Ведомственная!I232)</f>
        <v>200</v>
      </c>
    </row>
    <row r="115" spans="1:8" ht="31.5">
      <c r="A115" s="61" t="s">
        <v>418</v>
      </c>
      <c r="B115" s="38" t="s">
        <v>195</v>
      </c>
      <c r="C115" s="31"/>
      <c r="D115" s="96"/>
      <c r="E115" s="96"/>
      <c r="F115" s="10">
        <f>SUM(F116+F119)</f>
        <v>11525</v>
      </c>
      <c r="G115" s="10">
        <f t="shared" ref="G115:H115" si="19">SUM(G116+G119)</f>
        <v>2800</v>
      </c>
      <c r="H115" s="10">
        <f t="shared" si="19"/>
        <v>2800</v>
      </c>
    </row>
    <row r="116" spans="1:8" ht="31.5">
      <c r="A116" s="95" t="s">
        <v>53</v>
      </c>
      <c r="B116" s="96" t="s">
        <v>416</v>
      </c>
      <c r="C116" s="31"/>
      <c r="D116" s="96"/>
      <c r="E116" s="96"/>
      <c r="F116" s="9">
        <f>SUM(F117)</f>
        <v>4300</v>
      </c>
      <c r="G116" s="9">
        <f t="shared" ref="G116:H116" si="20">SUM(G117)</f>
        <v>2800</v>
      </c>
      <c r="H116" s="9">
        <f t="shared" si="20"/>
        <v>2800</v>
      </c>
    </row>
    <row r="117" spans="1:8" ht="47.25">
      <c r="A117" s="95" t="s">
        <v>628</v>
      </c>
      <c r="B117" s="96" t="s">
        <v>417</v>
      </c>
      <c r="C117" s="96"/>
      <c r="D117" s="96"/>
      <c r="E117" s="96"/>
      <c r="F117" s="9">
        <f t="shared" ref="F117:H117" si="21">SUM(F118)</f>
        <v>4300</v>
      </c>
      <c r="G117" s="9">
        <f t="shared" si="21"/>
        <v>2800</v>
      </c>
      <c r="H117" s="9">
        <f t="shared" si="21"/>
        <v>2800</v>
      </c>
    </row>
    <row r="118" spans="1:8" ht="31.5">
      <c r="A118" s="95" t="s">
        <v>192</v>
      </c>
      <c r="B118" s="96" t="s">
        <v>417</v>
      </c>
      <c r="C118" s="96" t="s">
        <v>98</v>
      </c>
      <c r="D118" s="96" t="s">
        <v>11</v>
      </c>
      <c r="E118" s="96" t="s">
        <v>22</v>
      </c>
      <c r="F118" s="9">
        <f>SUM(Ведомственная!G236)</f>
        <v>4300</v>
      </c>
      <c r="G118" s="9">
        <f>SUM(Ведомственная!H236)</f>
        <v>2800</v>
      </c>
      <c r="H118" s="9">
        <f>SUM(Ведомственная!I236)</f>
        <v>2800</v>
      </c>
    </row>
    <row r="119" spans="1:8">
      <c r="A119" s="95" t="s">
        <v>419</v>
      </c>
      <c r="B119" s="96" t="s">
        <v>196</v>
      </c>
      <c r="C119" s="96"/>
      <c r="D119" s="96"/>
      <c r="E119" s="37"/>
      <c r="F119" s="9">
        <f>SUM(F122)</f>
        <v>7225</v>
      </c>
      <c r="G119" s="9">
        <f>SUM(G122)</f>
        <v>0</v>
      </c>
      <c r="H119" s="9">
        <f>SUM(H122)</f>
        <v>0</v>
      </c>
    </row>
    <row r="120" spans="1:8" ht="31.5">
      <c r="A120" s="122" t="s">
        <v>53</v>
      </c>
      <c r="B120" s="96" t="s">
        <v>741</v>
      </c>
      <c r="C120" s="96"/>
      <c r="D120" s="96"/>
      <c r="E120" s="37"/>
      <c r="F120" s="9">
        <f>SUM(F121)</f>
        <v>7225</v>
      </c>
      <c r="G120" s="9">
        <f t="shared" ref="G120:H120" si="22">SUM(G121)</f>
        <v>0</v>
      </c>
      <c r="H120" s="9">
        <f t="shared" si="22"/>
        <v>0</v>
      </c>
    </row>
    <row r="121" spans="1:8" ht="47.25">
      <c r="A121" s="122" t="s">
        <v>628</v>
      </c>
      <c r="B121" s="123" t="s">
        <v>747</v>
      </c>
      <c r="C121" s="123"/>
      <c r="D121" s="123"/>
      <c r="E121" s="37"/>
      <c r="F121" s="9">
        <f>SUM(F122)</f>
        <v>7225</v>
      </c>
      <c r="G121" s="9">
        <f t="shared" ref="G121:H121" si="23">SUM(G122)</f>
        <v>0</v>
      </c>
      <c r="H121" s="9">
        <f t="shared" si="23"/>
        <v>0</v>
      </c>
    </row>
    <row r="122" spans="1:8" ht="31.5">
      <c r="A122" s="95" t="s">
        <v>192</v>
      </c>
      <c r="B122" s="96" t="s">
        <v>747</v>
      </c>
      <c r="C122" s="96" t="s">
        <v>98</v>
      </c>
      <c r="D122" s="96" t="s">
        <v>11</v>
      </c>
      <c r="E122" s="96" t="s">
        <v>22</v>
      </c>
      <c r="F122" s="9">
        <f>SUM(Ведомственная!G240)</f>
        <v>7225</v>
      </c>
      <c r="G122" s="9">
        <f>SUM(Ведомственная!H240)</f>
        <v>0</v>
      </c>
      <c r="H122" s="9">
        <f>SUM(Ведомственная!I240)</f>
        <v>0</v>
      </c>
    </row>
    <row r="123" spans="1:8" s="27" customFormat="1" ht="31.5">
      <c r="A123" s="23" t="s">
        <v>404</v>
      </c>
      <c r="B123" s="38" t="s">
        <v>179</v>
      </c>
      <c r="C123" s="29"/>
      <c r="D123" s="38"/>
      <c r="E123" s="38"/>
      <c r="F123" s="10">
        <f>SUM(F124)</f>
        <v>872.3</v>
      </c>
      <c r="G123" s="10">
        <f>SUM(G124)</f>
        <v>872.3</v>
      </c>
      <c r="H123" s="10">
        <f>SUM(H124)</f>
        <v>872.3</v>
      </c>
    </row>
    <row r="124" spans="1:8" ht="31.5">
      <c r="A124" s="95" t="s">
        <v>177</v>
      </c>
      <c r="B124" s="31" t="s">
        <v>779</v>
      </c>
      <c r="C124" s="31"/>
      <c r="D124" s="96"/>
      <c r="E124" s="96"/>
      <c r="F124" s="9">
        <f>SUM(F125:F126)</f>
        <v>872.3</v>
      </c>
      <c r="G124" s="9">
        <f>SUM(G125:G126)</f>
        <v>872.3</v>
      </c>
      <c r="H124" s="9">
        <f>SUM(H125:H126)</f>
        <v>872.3</v>
      </c>
    </row>
    <row r="125" spans="1:8" ht="63">
      <c r="A125" s="95" t="s">
        <v>42</v>
      </c>
      <c r="B125" s="31" t="s">
        <v>779</v>
      </c>
      <c r="C125" s="31">
        <v>100</v>
      </c>
      <c r="D125" s="96" t="s">
        <v>28</v>
      </c>
      <c r="E125" s="96" t="s">
        <v>11</v>
      </c>
      <c r="F125" s="9">
        <f>SUM(Ведомственная!G45)</f>
        <v>646.5</v>
      </c>
      <c r="G125" s="9">
        <f>SUM(Ведомственная!H45)</f>
        <v>646.5</v>
      </c>
      <c r="H125" s="9">
        <f>SUM(Ведомственная!I45)</f>
        <v>646.5</v>
      </c>
    </row>
    <row r="126" spans="1:8" ht="31.5">
      <c r="A126" s="95" t="s">
        <v>43</v>
      </c>
      <c r="B126" s="31" t="s">
        <v>779</v>
      </c>
      <c r="C126" s="96" t="s">
        <v>72</v>
      </c>
      <c r="D126" s="96" t="s">
        <v>28</v>
      </c>
      <c r="E126" s="96" t="s">
        <v>11</v>
      </c>
      <c r="F126" s="9">
        <f>SUM(Ведомственная!G46)</f>
        <v>225.8</v>
      </c>
      <c r="G126" s="9">
        <f>SUM(Ведомственная!H46)</f>
        <v>225.8</v>
      </c>
      <c r="H126" s="9">
        <f>SUM(Ведомственная!I46)</f>
        <v>225.8</v>
      </c>
    </row>
    <row r="127" spans="1:8" ht="31.5">
      <c r="A127" s="23" t="s">
        <v>520</v>
      </c>
      <c r="B127" s="38" t="s">
        <v>180</v>
      </c>
      <c r="C127" s="29"/>
      <c r="D127" s="38"/>
      <c r="E127" s="38"/>
      <c r="F127" s="10">
        <f t="shared" ref="F127:H127" si="24">SUM(F128)</f>
        <v>150</v>
      </c>
      <c r="G127" s="10">
        <f t="shared" si="24"/>
        <v>150</v>
      </c>
      <c r="H127" s="10">
        <f t="shared" si="24"/>
        <v>150</v>
      </c>
    </row>
    <row r="128" spans="1:8" ht="31.5">
      <c r="A128" s="95" t="s">
        <v>79</v>
      </c>
      <c r="B128" s="31" t="s">
        <v>442</v>
      </c>
      <c r="C128" s="29"/>
      <c r="D128" s="38"/>
      <c r="E128" s="38"/>
      <c r="F128" s="9">
        <f>SUM(F129:F130)</f>
        <v>150</v>
      </c>
      <c r="G128" s="9">
        <f t="shared" ref="G128:H128" si="25">SUM(G129:G130)</f>
        <v>150</v>
      </c>
      <c r="H128" s="9">
        <f t="shared" si="25"/>
        <v>150</v>
      </c>
    </row>
    <row r="129" spans="1:10" ht="31.5">
      <c r="A129" s="95" t="s">
        <v>43</v>
      </c>
      <c r="B129" s="31" t="s">
        <v>442</v>
      </c>
      <c r="C129" s="31">
        <v>200</v>
      </c>
      <c r="D129" s="96" t="s">
        <v>28</v>
      </c>
      <c r="E129" s="96">
        <v>13</v>
      </c>
      <c r="F129" s="9">
        <f>SUM(Ведомственная!G76)</f>
        <v>150</v>
      </c>
      <c r="G129" s="9">
        <f>SUM(Ведомственная!H76)</f>
        <v>150</v>
      </c>
      <c r="H129" s="9">
        <f>SUM(Ведомственная!I76)</f>
        <v>150</v>
      </c>
    </row>
    <row r="130" spans="1:10" ht="31.5">
      <c r="A130" s="95" t="s">
        <v>43</v>
      </c>
      <c r="B130" s="31" t="s">
        <v>442</v>
      </c>
      <c r="C130" s="31">
        <v>200</v>
      </c>
      <c r="D130" s="96" t="s">
        <v>89</v>
      </c>
      <c r="E130" s="96" t="s">
        <v>139</v>
      </c>
      <c r="F130" s="9">
        <f>SUM(Ведомственная!G441)</f>
        <v>0</v>
      </c>
      <c r="G130" s="9">
        <f>SUM(Ведомственная!H441)</f>
        <v>0</v>
      </c>
      <c r="H130" s="9">
        <f>SUM(Ведомственная!I441)</f>
        <v>0</v>
      </c>
    </row>
    <row r="131" spans="1:10" s="27" customFormat="1" ht="31.5">
      <c r="A131" s="23" t="s">
        <v>591</v>
      </c>
      <c r="B131" s="29" t="s">
        <v>172</v>
      </c>
      <c r="C131" s="29"/>
      <c r="D131" s="38"/>
      <c r="E131" s="38"/>
      <c r="F131" s="10">
        <f>SUM(F132+F134+F138+F141+F143)+F148</f>
        <v>272705.8</v>
      </c>
      <c r="G131" s="10">
        <f t="shared" ref="G131:H131" si="26">SUM(G132+G134+G138+G141+G143)+G148</f>
        <v>201242.2</v>
      </c>
      <c r="H131" s="10">
        <f t="shared" si="26"/>
        <v>223896.7</v>
      </c>
      <c r="I131" s="112"/>
      <c r="J131" s="112"/>
    </row>
    <row r="132" spans="1:10">
      <c r="A132" s="95" t="s">
        <v>173</v>
      </c>
      <c r="B132" s="96" t="s">
        <v>174</v>
      </c>
      <c r="C132" s="96"/>
      <c r="D132" s="96"/>
      <c r="E132" s="96"/>
      <c r="F132" s="9">
        <f>SUM(F133)</f>
        <v>5063.7</v>
      </c>
      <c r="G132" s="9">
        <f>SUM(G133)</f>
        <v>4403.2</v>
      </c>
      <c r="H132" s="9">
        <f>SUM(H133)</f>
        <v>4403.2</v>
      </c>
    </row>
    <row r="133" spans="1:10" ht="63">
      <c r="A133" s="95" t="s">
        <v>42</v>
      </c>
      <c r="B133" s="96" t="s">
        <v>174</v>
      </c>
      <c r="C133" s="96" t="s">
        <v>70</v>
      </c>
      <c r="D133" s="96" t="s">
        <v>28</v>
      </c>
      <c r="E133" s="96" t="s">
        <v>35</v>
      </c>
      <c r="F133" s="9">
        <f>SUM(Ведомственная!G41)</f>
        <v>5063.7</v>
      </c>
      <c r="G133" s="9">
        <f>SUM(Ведомственная!H41)</f>
        <v>4403.2</v>
      </c>
      <c r="H133" s="9">
        <f>SUM(Ведомственная!I41)</f>
        <v>4403.2</v>
      </c>
    </row>
    <row r="134" spans="1:10">
      <c r="A134" s="95" t="s">
        <v>62</v>
      </c>
      <c r="B134" s="96" t="s">
        <v>176</v>
      </c>
      <c r="C134" s="96"/>
      <c r="D134" s="96"/>
      <c r="E134" s="96"/>
      <c r="F134" s="9">
        <f>SUM(F135:F137)</f>
        <v>221495.9</v>
      </c>
      <c r="G134" s="9">
        <f>SUM(G135:G137)</f>
        <v>190698.7</v>
      </c>
      <c r="H134" s="9">
        <f>SUM(H135:H137)</f>
        <v>197196.9</v>
      </c>
    </row>
    <row r="135" spans="1:10" ht="63">
      <c r="A135" s="95" t="s">
        <v>42</v>
      </c>
      <c r="B135" s="96" t="s">
        <v>176</v>
      </c>
      <c r="C135" s="96" t="s">
        <v>70</v>
      </c>
      <c r="D135" s="96" t="s">
        <v>28</v>
      </c>
      <c r="E135" s="96" t="s">
        <v>11</v>
      </c>
      <c r="F135" s="9">
        <f>SUM(Ведомственная!G49)</f>
        <v>221392.4</v>
      </c>
      <c r="G135" s="9">
        <f>SUM(Ведомственная!H49)</f>
        <v>190595.20000000001</v>
      </c>
      <c r="H135" s="9">
        <f>SUM(Ведомственная!I49)</f>
        <v>197093.4</v>
      </c>
    </row>
    <row r="136" spans="1:10" ht="31.5">
      <c r="A136" s="95" t="s">
        <v>43</v>
      </c>
      <c r="B136" s="96" t="s">
        <v>176</v>
      </c>
      <c r="C136" s="96" t="s">
        <v>72</v>
      </c>
      <c r="D136" s="96" t="s">
        <v>28</v>
      </c>
      <c r="E136" s="96" t="s">
        <v>11</v>
      </c>
      <c r="F136" s="9">
        <f>SUM(Ведомственная!G50)</f>
        <v>103.5</v>
      </c>
      <c r="G136" s="9">
        <f>SUM(Ведомственная!H50)</f>
        <v>103.5</v>
      </c>
      <c r="H136" s="9">
        <f>SUM(Ведомственная!I50)</f>
        <v>103.5</v>
      </c>
    </row>
    <row r="137" spans="1:10">
      <c r="A137" s="95" t="s">
        <v>34</v>
      </c>
      <c r="B137" s="96" t="s">
        <v>176</v>
      </c>
      <c r="C137" s="96" t="s">
        <v>80</v>
      </c>
      <c r="D137" s="96" t="s">
        <v>28</v>
      </c>
      <c r="E137" s="96" t="s">
        <v>11</v>
      </c>
      <c r="F137" s="9">
        <f>SUM(Ведомственная!G51)</f>
        <v>0</v>
      </c>
      <c r="G137" s="9">
        <f>SUM(Ведомственная!H51)</f>
        <v>0</v>
      </c>
      <c r="H137" s="9">
        <f>SUM(Ведомственная!I51)</f>
        <v>0</v>
      </c>
    </row>
    <row r="138" spans="1:10">
      <c r="A138" s="95" t="s">
        <v>76</v>
      </c>
      <c r="B138" s="31" t="s">
        <v>181</v>
      </c>
      <c r="C138" s="31"/>
      <c r="D138" s="96"/>
      <c r="E138" s="96"/>
      <c r="F138" s="9">
        <f>SUM(F139:F140)</f>
        <v>5178.0999999999995</v>
      </c>
      <c r="G138" s="9">
        <f>SUM(G139:G140)</f>
        <v>1088.9000000000001</v>
      </c>
      <c r="H138" s="9">
        <f>SUM(H139:H140)</f>
        <v>3678.1</v>
      </c>
    </row>
    <row r="139" spans="1:10" ht="31.5">
      <c r="A139" s="95" t="s">
        <v>43</v>
      </c>
      <c r="B139" s="31" t="s">
        <v>181</v>
      </c>
      <c r="C139" s="31">
        <v>200</v>
      </c>
      <c r="D139" s="96" t="s">
        <v>28</v>
      </c>
      <c r="E139" s="96">
        <v>13</v>
      </c>
      <c r="F139" s="9">
        <f>SUM(Ведомственная!G79)</f>
        <v>5089.2</v>
      </c>
      <c r="G139" s="9">
        <f>SUM(Ведомственная!H79)</f>
        <v>1000</v>
      </c>
      <c r="H139" s="9">
        <f>SUM(Ведомственная!I79)</f>
        <v>3589.2</v>
      </c>
    </row>
    <row r="140" spans="1:10">
      <c r="A140" s="95" t="s">
        <v>20</v>
      </c>
      <c r="B140" s="31" t="s">
        <v>181</v>
      </c>
      <c r="C140" s="31">
        <v>800</v>
      </c>
      <c r="D140" s="96" t="s">
        <v>28</v>
      </c>
      <c r="E140" s="96">
        <v>13</v>
      </c>
      <c r="F140" s="9">
        <f>SUM(Ведомственная!G80)</f>
        <v>88.9</v>
      </c>
      <c r="G140" s="9">
        <f>SUM(Ведомственная!H80)</f>
        <v>88.9</v>
      </c>
      <c r="H140" s="9">
        <f>SUM(Ведомственная!I80)</f>
        <v>88.9</v>
      </c>
    </row>
    <row r="141" spans="1:10" ht="31.5">
      <c r="A141" s="95" t="s">
        <v>78</v>
      </c>
      <c r="B141" s="31" t="s">
        <v>182</v>
      </c>
      <c r="C141" s="31"/>
      <c r="D141" s="96"/>
      <c r="E141" s="96"/>
      <c r="F141" s="9">
        <f>SUM(F142)</f>
        <v>23166.5</v>
      </c>
      <c r="G141" s="9">
        <f t="shared" ref="G141:H141" si="27">SUM(G142)</f>
        <v>1000</v>
      </c>
      <c r="H141" s="9">
        <f t="shared" si="27"/>
        <v>8149.4</v>
      </c>
    </row>
    <row r="142" spans="1:10" ht="31.5">
      <c r="A142" s="95" t="s">
        <v>43</v>
      </c>
      <c r="B142" s="31" t="s">
        <v>182</v>
      </c>
      <c r="C142" s="31">
        <v>200</v>
      </c>
      <c r="D142" s="96" t="s">
        <v>28</v>
      </c>
      <c r="E142" s="96">
        <v>13</v>
      </c>
      <c r="F142" s="9">
        <f>SUM(Ведомственная!G82)</f>
        <v>23166.5</v>
      </c>
      <c r="G142" s="9">
        <f>SUM(Ведомственная!H82)</f>
        <v>1000</v>
      </c>
      <c r="H142" s="9">
        <f>SUM(Ведомственная!I82)</f>
        <v>8149.4</v>
      </c>
    </row>
    <row r="143" spans="1:10" ht="31.5">
      <c r="A143" s="95" t="s">
        <v>79</v>
      </c>
      <c r="B143" s="31" t="s">
        <v>183</v>
      </c>
      <c r="C143" s="31"/>
      <c r="D143" s="96"/>
      <c r="E143" s="96"/>
      <c r="F143" s="9">
        <f>SUM(F144:F147)</f>
        <v>17801.599999999999</v>
      </c>
      <c r="G143" s="9">
        <f>SUM(G144:G147)</f>
        <v>4051.4</v>
      </c>
      <c r="H143" s="9">
        <f>SUM(H144:H147)</f>
        <v>10469.1</v>
      </c>
    </row>
    <row r="144" spans="1:10" ht="31.5">
      <c r="A144" s="95" t="s">
        <v>43</v>
      </c>
      <c r="B144" s="31" t="s">
        <v>183</v>
      </c>
      <c r="C144" s="31">
        <v>200</v>
      </c>
      <c r="D144" s="96" t="s">
        <v>28</v>
      </c>
      <c r="E144" s="96">
        <v>13</v>
      </c>
      <c r="F144" s="9">
        <f>SUM(Ведомственная!G84)</f>
        <v>12818.5</v>
      </c>
      <c r="G144" s="9">
        <f>SUM(Ведомственная!H84)</f>
        <v>1000</v>
      </c>
      <c r="H144" s="9">
        <f>SUM(Ведомственная!I84)</f>
        <v>7417.7</v>
      </c>
    </row>
    <row r="145" spans="1:8" ht="31.5" hidden="1">
      <c r="A145" s="95" t="s">
        <v>43</v>
      </c>
      <c r="B145" s="31" t="s">
        <v>183</v>
      </c>
      <c r="C145" s="31">
        <v>200</v>
      </c>
      <c r="D145" s="96" t="s">
        <v>89</v>
      </c>
      <c r="E145" s="96" t="s">
        <v>139</v>
      </c>
      <c r="F145" s="9">
        <f>SUM(Ведомственная!G444)</f>
        <v>0</v>
      </c>
      <c r="G145" s="9"/>
      <c r="H145" s="9"/>
    </row>
    <row r="146" spans="1:8">
      <c r="A146" s="95" t="s">
        <v>34</v>
      </c>
      <c r="B146" s="31" t="s">
        <v>183</v>
      </c>
      <c r="C146" s="31">
        <v>300</v>
      </c>
      <c r="D146" s="96" t="s">
        <v>28</v>
      </c>
      <c r="E146" s="96">
        <v>13</v>
      </c>
      <c r="F146" s="9">
        <f>SUM(Ведомственная!G85)</f>
        <v>400</v>
      </c>
      <c r="G146" s="9">
        <f>SUM(Ведомственная!H85)</f>
        <v>400</v>
      </c>
      <c r="H146" s="9">
        <f>SUM(Ведомственная!I85)</f>
        <v>400</v>
      </c>
    </row>
    <row r="147" spans="1:8">
      <c r="A147" s="95" t="s">
        <v>20</v>
      </c>
      <c r="B147" s="31" t="s">
        <v>183</v>
      </c>
      <c r="C147" s="31">
        <v>800</v>
      </c>
      <c r="D147" s="96" t="s">
        <v>28</v>
      </c>
      <c r="E147" s="96">
        <v>13</v>
      </c>
      <c r="F147" s="9">
        <f>SUM(Ведомственная!G86)</f>
        <v>4583.1000000000004</v>
      </c>
      <c r="G147" s="9">
        <f>SUM(Ведомственная!H86)</f>
        <v>2651.4</v>
      </c>
      <c r="H147" s="9">
        <f>SUM(Ведомственная!I86)</f>
        <v>2651.4</v>
      </c>
    </row>
    <row r="148" spans="1:8" ht="31.5" hidden="1">
      <c r="A148" s="2" t="s">
        <v>745</v>
      </c>
      <c r="B148" s="96" t="s">
        <v>746</v>
      </c>
      <c r="C148" s="96"/>
      <c r="D148" s="96"/>
      <c r="E148" s="96"/>
      <c r="F148" s="9">
        <f>SUM(F149:F150)</f>
        <v>0</v>
      </c>
      <c r="G148" s="9">
        <f t="shared" ref="G148:H148" si="28">SUM(G149:G150)</f>
        <v>0</v>
      </c>
      <c r="H148" s="9">
        <f t="shared" si="28"/>
        <v>0</v>
      </c>
    </row>
    <row r="149" spans="1:8" ht="63" hidden="1">
      <c r="A149" s="2" t="s">
        <v>42</v>
      </c>
      <c r="B149" s="96" t="s">
        <v>746</v>
      </c>
      <c r="C149" s="96" t="s">
        <v>70</v>
      </c>
      <c r="D149" s="96" t="s">
        <v>28</v>
      </c>
      <c r="E149" s="96" t="s">
        <v>11</v>
      </c>
      <c r="F149" s="9">
        <f>SUM(Ведомственная!G53)</f>
        <v>0</v>
      </c>
      <c r="G149" s="9">
        <f>SUM(Ведомственная!H53)</f>
        <v>0</v>
      </c>
      <c r="H149" s="9">
        <f>SUM(Ведомственная!I53)</f>
        <v>0</v>
      </c>
    </row>
    <row r="150" spans="1:8">
      <c r="A150" s="95" t="s">
        <v>34</v>
      </c>
      <c r="B150" s="96" t="s">
        <v>746</v>
      </c>
      <c r="C150" s="96" t="s">
        <v>80</v>
      </c>
      <c r="D150" s="96" t="s">
        <v>28</v>
      </c>
      <c r="E150" s="96" t="s">
        <v>11</v>
      </c>
      <c r="F150" s="9">
        <f>SUM(Ведомственная!G54)</f>
        <v>0</v>
      </c>
      <c r="G150" s="9">
        <f>SUM(Ведомственная!H54)</f>
        <v>0</v>
      </c>
      <c r="H150" s="9">
        <f>SUM(Ведомственная!I54)</f>
        <v>0</v>
      </c>
    </row>
    <row r="151" spans="1:8" s="27" customFormat="1" ht="31.5">
      <c r="A151" s="62" t="s">
        <v>429</v>
      </c>
      <c r="B151" s="24" t="s">
        <v>258</v>
      </c>
      <c r="C151" s="24"/>
      <c r="D151" s="24"/>
      <c r="E151" s="24"/>
      <c r="F151" s="26">
        <f>F152+F157</f>
        <v>216527.9</v>
      </c>
      <c r="G151" s="26">
        <f t="shared" ref="G151:H151" si="29">G152+G157</f>
        <v>74313.2</v>
      </c>
      <c r="H151" s="26">
        <f t="shared" si="29"/>
        <v>74313.2</v>
      </c>
    </row>
    <row r="152" spans="1:8">
      <c r="A152" s="2" t="s">
        <v>29</v>
      </c>
      <c r="B152" s="4" t="s">
        <v>259</v>
      </c>
      <c r="C152" s="4"/>
      <c r="D152" s="4"/>
      <c r="E152" s="4"/>
      <c r="F152" s="7">
        <f>SUM(F154)+F153+F155</f>
        <v>214254.6</v>
      </c>
      <c r="G152" s="7">
        <f t="shared" ref="G152:H152" si="30">SUM(G154)+G153+G155</f>
        <v>72229.399999999994</v>
      </c>
      <c r="H152" s="7">
        <f t="shared" si="30"/>
        <v>72229.399999999994</v>
      </c>
    </row>
    <row r="153" spans="1:8" ht="31.5">
      <c r="A153" s="2" t="s">
        <v>43</v>
      </c>
      <c r="B153" s="4" t="s">
        <v>259</v>
      </c>
      <c r="C153" s="4" t="s">
        <v>72</v>
      </c>
      <c r="D153" s="4" t="s">
        <v>11</v>
      </c>
      <c r="E153" s="4" t="s">
        <v>142</v>
      </c>
      <c r="F153" s="7">
        <f>SUM(Ведомственная!G196)</f>
        <v>10171.5</v>
      </c>
      <c r="G153" s="7">
        <f>SUM(Ведомственная!H196)</f>
        <v>15000</v>
      </c>
      <c r="H153" s="7">
        <f>SUM(Ведомственная!I196)</f>
        <v>15000</v>
      </c>
    </row>
    <row r="154" spans="1:8" ht="31.5">
      <c r="A154" s="2" t="s">
        <v>43</v>
      </c>
      <c r="B154" s="4" t="s">
        <v>259</v>
      </c>
      <c r="C154" s="4" t="s">
        <v>72</v>
      </c>
      <c r="D154" s="4" t="s">
        <v>139</v>
      </c>
      <c r="E154" s="4" t="s">
        <v>45</v>
      </c>
      <c r="F154" s="7">
        <f>SUM(Ведомственная!G326)</f>
        <v>202900.4</v>
      </c>
      <c r="G154" s="7">
        <f>SUM(Ведомственная!H326)</f>
        <v>56046.7</v>
      </c>
      <c r="H154" s="7">
        <f>SUM(Ведомственная!I326)</f>
        <v>56046.7</v>
      </c>
    </row>
    <row r="155" spans="1:8" ht="63">
      <c r="A155" s="34" t="s">
        <v>555</v>
      </c>
      <c r="B155" s="5" t="s">
        <v>778</v>
      </c>
      <c r="C155" s="4"/>
      <c r="D155" s="4"/>
      <c r="E155" s="4"/>
      <c r="F155" s="7">
        <f>SUM(F156)</f>
        <v>1182.7</v>
      </c>
      <c r="G155" s="7">
        <f>SUM(G156)</f>
        <v>1182.7</v>
      </c>
      <c r="H155" s="7">
        <f>SUM(H156)</f>
        <v>1182.7</v>
      </c>
    </row>
    <row r="156" spans="1:8" ht="31.5">
      <c r="A156" s="2" t="s">
        <v>43</v>
      </c>
      <c r="B156" s="5" t="s">
        <v>778</v>
      </c>
      <c r="C156" s="4" t="s">
        <v>72</v>
      </c>
      <c r="D156" s="4" t="s">
        <v>139</v>
      </c>
      <c r="E156" s="4" t="s">
        <v>45</v>
      </c>
      <c r="F156" s="7">
        <f>SUM(Ведомственная!G328)</f>
        <v>1182.7</v>
      </c>
      <c r="G156" s="7">
        <f>SUM(Ведомственная!H328)</f>
        <v>1182.7</v>
      </c>
      <c r="H156" s="7">
        <f>SUM(Ведомственная!I328)</f>
        <v>1182.7</v>
      </c>
    </row>
    <row r="157" spans="1:8" ht="31.5">
      <c r="A157" s="34" t="s">
        <v>36</v>
      </c>
      <c r="B157" s="5" t="s">
        <v>976</v>
      </c>
      <c r="C157" s="4"/>
      <c r="D157" s="4"/>
      <c r="E157" s="4"/>
      <c r="F157" s="7">
        <f>SUM(F158:F159)</f>
        <v>2273.3000000000002</v>
      </c>
      <c r="G157" s="7">
        <f t="shared" ref="G157:H157" si="31">SUM(G158:G159)</f>
        <v>2083.8000000000002</v>
      </c>
      <c r="H157" s="7">
        <f t="shared" si="31"/>
        <v>2083.8000000000002</v>
      </c>
    </row>
    <row r="158" spans="1:8" ht="63">
      <c r="A158" s="2" t="s">
        <v>42</v>
      </c>
      <c r="B158" s="5" t="s">
        <v>976</v>
      </c>
      <c r="C158" s="4" t="s">
        <v>70</v>
      </c>
      <c r="D158" s="4" t="s">
        <v>139</v>
      </c>
      <c r="E158" s="4" t="s">
        <v>45</v>
      </c>
      <c r="F158" s="7">
        <f>SUM(Ведомственная!G330)</f>
        <v>1753.3</v>
      </c>
      <c r="G158" s="7">
        <f>SUM(Ведомственная!H330)</f>
        <v>2083.8000000000002</v>
      </c>
      <c r="H158" s="7">
        <f>SUM(Ведомственная!I330)</f>
        <v>2083.8000000000002</v>
      </c>
    </row>
    <row r="159" spans="1:8" ht="31.5">
      <c r="A159" s="2" t="s">
        <v>43</v>
      </c>
      <c r="B159" s="5" t="s">
        <v>976</v>
      </c>
      <c r="C159" s="4" t="s">
        <v>72</v>
      </c>
      <c r="D159" s="4" t="s">
        <v>139</v>
      </c>
      <c r="E159" s="4" t="s">
        <v>45</v>
      </c>
      <c r="F159" s="7">
        <f>SUM(Ведомственная!G331)</f>
        <v>520</v>
      </c>
      <c r="G159" s="7">
        <f>SUM(Ведомственная!H331)</f>
        <v>0</v>
      </c>
      <c r="H159" s="7">
        <f>SUM(Ведомственная!I331)</f>
        <v>0</v>
      </c>
    </row>
    <row r="160" spans="1:8" s="27" customFormat="1" ht="47.25">
      <c r="A160" s="63" t="s">
        <v>427</v>
      </c>
      <c r="B160" s="24" t="s">
        <v>250</v>
      </c>
      <c r="C160" s="24"/>
      <c r="D160" s="24"/>
      <c r="E160" s="24"/>
      <c r="F160" s="26">
        <f t="shared" ref="F160:H161" si="32">SUM(F161)</f>
        <v>297.5</v>
      </c>
      <c r="G160" s="26">
        <f t="shared" si="32"/>
        <v>0</v>
      </c>
      <c r="H160" s="26">
        <f t="shared" si="32"/>
        <v>0</v>
      </c>
    </row>
    <row r="161" spans="1:8">
      <c r="A161" s="2" t="s">
        <v>29</v>
      </c>
      <c r="B161" s="4" t="s">
        <v>251</v>
      </c>
      <c r="C161" s="4"/>
      <c r="D161" s="4"/>
      <c r="E161" s="4"/>
      <c r="F161" s="7">
        <f>SUM(F162:F163)</f>
        <v>297.5</v>
      </c>
      <c r="G161" s="7">
        <f t="shared" si="32"/>
        <v>0</v>
      </c>
      <c r="H161" s="7">
        <f t="shared" si="32"/>
        <v>0</v>
      </c>
    </row>
    <row r="162" spans="1:8" ht="31.5">
      <c r="A162" s="2" t="s">
        <v>43</v>
      </c>
      <c r="B162" s="4" t="s">
        <v>251</v>
      </c>
      <c r="C162" s="4" t="s">
        <v>72</v>
      </c>
      <c r="D162" s="4" t="s">
        <v>139</v>
      </c>
      <c r="E162" s="4" t="s">
        <v>35</v>
      </c>
      <c r="F162" s="7">
        <f>SUM(Ведомственная!G279)</f>
        <v>297.5</v>
      </c>
      <c r="G162" s="7">
        <f>SUM(Ведомственная!H279)</f>
        <v>0</v>
      </c>
      <c r="H162" s="7">
        <f>SUM(Ведомственная!I279)</f>
        <v>0</v>
      </c>
    </row>
    <row r="163" spans="1:8" hidden="1">
      <c r="A163" s="2" t="s">
        <v>20</v>
      </c>
      <c r="B163" s="4" t="s">
        <v>251</v>
      </c>
      <c r="C163" s="4" t="s">
        <v>77</v>
      </c>
      <c r="D163" s="4" t="s">
        <v>139</v>
      </c>
      <c r="E163" s="4" t="s">
        <v>35</v>
      </c>
      <c r="F163" s="7">
        <f>SUM(Ведомственная!G280)</f>
        <v>0</v>
      </c>
      <c r="G163" s="7"/>
      <c r="H163" s="7"/>
    </row>
    <row r="164" spans="1:8" ht="31.5">
      <c r="A164" s="2" t="s">
        <v>604</v>
      </c>
      <c r="B164" s="24" t="s">
        <v>605</v>
      </c>
      <c r="C164" s="4"/>
      <c r="D164" s="4"/>
      <c r="E164" s="4"/>
      <c r="F164" s="26">
        <f>SUM(F165)</f>
        <v>5752.5</v>
      </c>
      <c r="G164" s="26">
        <f t="shared" ref="G164:H164" si="33">SUM(G165)</f>
        <v>0</v>
      </c>
      <c r="H164" s="26">
        <f t="shared" si="33"/>
        <v>0</v>
      </c>
    </row>
    <row r="165" spans="1:8" ht="31.5">
      <c r="A165" s="2" t="s">
        <v>300</v>
      </c>
      <c r="B165" s="4" t="s">
        <v>615</v>
      </c>
      <c r="C165" s="4"/>
      <c r="D165" s="4"/>
      <c r="E165" s="4"/>
      <c r="F165" s="7">
        <f>SUM(F166:F166)</f>
        <v>5752.5</v>
      </c>
      <c r="G165" s="7">
        <f>SUM(G166:G166)</f>
        <v>0</v>
      </c>
      <c r="H165" s="7">
        <f>SUM(H166:H166)</f>
        <v>0</v>
      </c>
    </row>
    <row r="166" spans="1:8" ht="31.5">
      <c r="A166" s="2" t="s">
        <v>228</v>
      </c>
      <c r="B166" s="4" t="s">
        <v>615</v>
      </c>
      <c r="C166" s="4" t="s">
        <v>209</v>
      </c>
      <c r="D166" s="4" t="s">
        <v>139</v>
      </c>
      <c r="E166" s="4" t="s">
        <v>35</v>
      </c>
      <c r="F166" s="7">
        <f>SUM(Ведомственная!G392)</f>
        <v>5752.5</v>
      </c>
      <c r="G166" s="7">
        <f>SUM(Ведомственная!H392)</f>
        <v>0</v>
      </c>
      <c r="H166" s="7">
        <f>SUM(Ведомственная!I392)</f>
        <v>0</v>
      </c>
    </row>
    <row r="167" spans="1:8" s="27" customFormat="1" ht="47.25">
      <c r="A167" s="63" t="s">
        <v>428</v>
      </c>
      <c r="B167" s="24" t="s">
        <v>252</v>
      </c>
      <c r="C167" s="24"/>
      <c r="D167" s="24"/>
      <c r="E167" s="24"/>
      <c r="F167" s="26">
        <f>SUM(F168)</f>
        <v>24932.3</v>
      </c>
      <c r="G167" s="26">
        <f>SUM(G168)</f>
        <v>17813.7</v>
      </c>
      <c r="H167" s="26">
        <f>SUM(H168)</f>
        <v>17813.7</v>
      </c>
    </row>
    <row r="168" spans="1:8">
      <c r="A168" s="2" t="s">
        <v>29</v>
      </c>
      <c r="B168" s="4" t="s">
        <v>253</v>
      </c>
      <c r="C168" s="4"/>
      <c r="D168" s="4"/>
      <c r="E168" s="4"/>
      <c r="F168" s="7">
        <f>SUM(F169:F171)</f>
        <v>24932.3</v>
      </c>
      <c r="G168" s="7">
        <f t="shared" ref="G168:H168" si="34">SUM(G169:G171)</f>
        <v>17813.7</v>
      </c>
      <c r="H168" s="7">
        <f t="shared" si="34"/>
        <v>17813.7</v>
      </c>
    </row>
    <row r="169" spans="1:8" ht="31.5">
      <c r="A169" s="2" t="s">
        <v>43</v>
      </c>
      <c r="B169" s="4" t="s">
        <v>253</v>
      </c>
      <c r="C169" s="4" t="s">
        <v>72</v>
      </c>
      <c r="D169" s="4" t="s">
        <v>139</v>
      </c>
      <c r="E169" s="4" t="s">
        <v>35</v>
      </c>
      <c r="F169" s="7">
        <f>SUM(Ведомственная!G283)</f>
        <v>1900</v>
      </c>
      <c r="G169" s="7">
        <f>SUM(Ведомственная!H283)</f>
        <v>1900</v>
      </c>
      <c r="H169" s="7">
        <f>SUM(Ведомственная!I283)</f>
        <v>1900</v>
      </c>
    </row>
    <row r="170" spans="1:8" ht="31.5">
      <c r="A170" s="2" t="s">
        <v>43</v>
      </c>
      <c r="B170" s="4" t="s">
        <v>253</v>
      </c>
      <c r="C170" s="4" t="s">
        <v>72</v>
      </c>
      <c r="D170" s="4" t="s">
        <v>139</v>
      </c>
      <c r="E170" s="4" t="s">
        <v>45</v>
      </c>
      <c r="F170" s="7">
        <f>SUM(Ведомственная!G334)</f>
        <v>22718.6</v>
      </c>
      <c r="G170" s="7">
        <f>SUM(Ведомственная!H334)</f>
        <v>15600</v>
      </c>
      <c r="H170" s="7">
        <f>SUM(Ведомственная!I334)</f>
        <v>15600</v>
      </c>
    </row>
    <row r="171" spans="1:8" ht="31.5">
      <c r="A171" s="2" t="s">
        <v>43</v>
      </c>
      <c r="B171" s="4" t="s">
        <v>253</v>
      </c>
      <c r="C171" s="4" t="s">
        <v>72</v>
      </c>
      <c r="D171" s="4" t="s">
        <v>60</v>
      </c>
      <c r="E171" s="4" t="s">
        <v>139</v>
      </c>
      <c r="F171" s="7">
        <f>SUM(Ведомственная!G423)</f>
        <v>313.7</v>
      </c>
      <c r="G171" s="7">
        <f>SUM(Ведомственная!H423)</f>
        <v>313.7</v>
      </c>
      <c r="H171" s="7">
        <f>SUM(Ведомственная!I423)</f>
        <v>313.7</v>
      </c>
    </row>
    <row r="172" spans="1:8" s="27" customFormat="1" ht="31.5">
      <c r="A172" s="64" t="s">
        <v>444</v>
      </c>
      <c r="B172" s="24" t="s">
        <v>244</v>
      </c>
      <c r="C172" s="24"/>
      <c r="D172" s="24"/>
      <c r="E172" s="24"/>
      <c r="F172" s="26">
        <f>SUM(F173)</f>
        <v>553401.1</v>
      </c>
      <c r="G172" s="26">
        <f t="shared" ref="G172:H172" si="35">SUM(G173)</f>
        <v>371126.9</v>
      </c>
      <c r="H172" s="26">
        <f t="shared" si="35"/>
        <v>378677.80000000005</v>
      </c>
    </row>
    <row r="173" spans="1:8" s="27" customFormat="1">
      <c r="A173" s="2" t="s">
        <v>29</v>
      </c>
      <c r="B173" s="4" t="s">
        <v>462</v>
      </c>
      <c r="C173" s="24"/>
      <c r="D173" s="24"/>
      <c r="E173" s="24"/>
      <c r="F173" s="7">
        <f>SUM(F174+F177+F179+F181)+F183+F175</f>
        <v>553401.1</v>
      </c>
      <c r="G173" s="7">
        <f t="shared" ref="G173:H173" si="36">SUM(G174+G177+G179+G181)+G183+G175</f>
        <v>371126.9</v>
      </c>
      <c r="H173" s="7">
        <f t="shared" si="36"/>
        <v>378677.80000000005</v>
      </c>
    </row>
    <row r="174" spans="1:8" s="27" customFormat="1" ht="31.5">
      <c r="A174" s="2" t="s">
        <v>43</v>
      </c>
      <c r="B174" s="4" t="s">
        <v>462</v>
      </c>
      <c r="C174" s="4" t="s">
        <v>72</v>
      </c>
      <c r="D174" s="4" t="s">
        <v>11</v>
      </c>
      <c r="E174" s="4" t="s">
        <v>13</v>
      </c>
      <c r="F174" s="7">
        <f>SUM(Ведомственная!G173)</f>
        <v>8956.4</v>
      </c>
      <c r="G174" s="7">
        <f>SUM(Ведомственная!H173)</f>
        <v>0</v>
      </c>
      <c r="H174" s="7">
        <f>SUM(Ведомственная!I173)</f>
        <v>0</v>
      </c>
    </row>
    <row r="175" spans="1:8" s="27" customFormat="1" ht="63">
      <c r="A175" s="34" t="s">
        <v>921</v>
      </c>
      <c r="B175" s="5" t="s">
        <v>989</v>
      </c>
      <c r="C175" s="4"/>
      <c r="D175" s="4"/>
      <c r="E175" s="4"/>
      <c r="F175" s="7">
        <f>F176</f>
        <v>140000</v>
      </c>
      <c r="G175" s="7">
        <f t="shared" ref="G175:H175" si="37">G176</f>
        <v>0</v>
      </c>
      <c r="H175" s="7">
        <f t="shared" si="37"/>
        <v>0</v>
      </c>
    </row>
    <row r="176" spans="1:8" s="27" customFormat="1">
      <c r="A176" s="2" t="s">
        <v>20</v>
      </c>
      <c r="B176" s="5" t="s">
        <v>989</v>
      </c>
      <c r="C176" s="4" t="s">
        <v>77</v>
      </c>
      <c r="D176" s="4" t="s">
        <v>11</v>
      </c>
      <c r="E176" s="4" t="s">
        <v>13</v>
      </c>
      <c r="F176" s="7">
        <f>Ведомственная!G175</f>
        <v>140000</v>
      </c>
      <c r="G176" s="7">
        <f>Ведомственная!H175</f>
        <v>0</v>
      </c>
      <c r="H176" s="7">
        <f>Ведомственная!I175</f>
        <v>0</v>
      </c>
    </row>
    <row r="177" spans="1:8" s="27" customFormat="1">
      <c r="A177" s="2" t="s">
        <v>18</v>
      </c>
      <c r="B177" s="4" t="s">
        <v>651</v>
      </c>
      <c r="C177" s="4"/>
      <c r="D177" s="4"/>
      <c r="E177" s="4"/>
      <c r="F177" s="7">
        <f>SUM(F178)</f>
        <v>197426.3</v>
      </c>
      <c r="G177" s="7">
        <f t="shared" ref="G177:H177" si="38">SUM(G178)</f>
        <v>174205.3</v>
      </c>
      <c r="H177" s="7">
        <f t="shared" si="38"/>
        <v>181756.2</v>
      </c>
    </row>
    <row r="178" spans="1:8" s="27" customFormat="1" ht="31.5">
      <c r="A178" s="34" t="s">
        <v>43</v>
      </c>
      <c r="B178" s="4" t="s">
        <v>651</v>
      </c>
      <c r="C178" s="4" t="s">
        <v>72</v>
      </c>
      <c r="D178" s="4" t="s">
        <v>11</v>
      </c>
      <c r="E178" s="4" t="s">
        <v>13</v>
      </c>
      <c r="F178" s="7">
        <f>SUM(Ведомственная!G177)</f>
        <v>197426.3</v>
      </c>
      <c r="G178" s="7">
        <f>SUM(Ведомственная!H177)</f>
        <v>174205.3</v>
      </c>
      <c r="H178" s="7">
        <f>SUM(Ведомственная!I177)</f>
        <v>181756.2</v>
      </c>
    </row>
    <row r="179" spans="1:8" s="27" customFormat="1" ht="47.25">
      <c r="A179" s="2" t="s">
        <v>919</v>
      </c>
      <c r="B179" s="4" t="s">
        <v>762</v>
      </c>
      <c r="C179" s="4"/>
      <c r="D179" s="4"/>
      <c r="E179" s="4"/>
      <c r="F179" s="7">
        <f>SUM(F180)</f>
        <v>8340</v>
      </c>
      <c r="G179" s="7">
        <f t="shared" ref="G179:H179" si="39">SUM(G180)</f>
        <v>7243.2</v>
      </c>
      <c r="H179" s="7">
        <f t="shared" si="39"/>
        <v>7243.2</v>
      </c>
    </row>
    <row r="180" spans="1:8" s="27" customFormat="1" ht="31.5">
      <c r="A180" s="34" t="s">
        <v>43</v>
      </c>
      <c r="B180" s="4" t="s">
        <v>762</v>
      </c>
      <c r="C180" s="4" t="s">
        <v>72</v>
      </c>
      <c r="D180" s="4" t="s">
        <v>11</v>
      </c>
      <c r="E180" s="4" t="s">
        <v>13</v>
      </c>
      <c r="F180" s="7">
        <f>SUM(Ведомственная!G179)</f>
        <v>8340</v>
      </c>
      <c r="G180" s="7">
        <f>SUM(Ведомственная!H179)</f>
        <v>7243.2</v>
      </c>
      <c r="H180" s="7">
        <f>SUM(Ведомственная!I179)</f>
        <v>7243.2</v>
      </c>
    </row>
    <row r="181" spans="1:8" s="27" customFormat="1" ht="47.25">
      <c r="A181" s="2" t="s">
        <v>612</v>
      </c>
      <c r="B181" s="4" t="s">
        <v>760</v>
      </c>
      <c r="C181" s="4"/>
      <c r="D181" s="4"/>
      <c r="E181" s="4"/>
      <c r="F181" s="7">
        <f>SUM(F182)</f>
        <v>189678.4</v>
      </c>
      <c r="G181" s="7">
        <f t="shared" ref="G181:H181" si="40">SUM(G182)</f>
        <v>189678.4</v>
      </c>
      <c r="H181" s="7">
        <f t="shared" si="40"/>
        <v>189678.4</v>
      </c>
    </row>
    <row r="182" spans="1:8" s="27" customFormat="1" ht="31.5">
      <c r="A182" s="34" t="s">
        <v>43</v>
      </c>
      <c r="B182" s="4" t="s">
        <v>760</v>
      </c>
      <c r="C182" s="4" t="s">
        <v>72</v>
      </c>
      <c r="D182" s="4" t="s">
        <v>11</v>
      </c>
      <c r="E182" s="4" t="s">
        <v>13</v>
      </c>
      <c r="F182" s="7">
        <f>SUM(Ведомственная!G181)</f>
        <v>189678.4</v>
      </c>
      <c r="G182" s="7">
        <f>SUM(Ведомственная!H181)</f>
        <v>189678.4</v>
      </c>
      <c r="H182" s="7">
        <f>SUM(Ведомственная!I181)</f>
        <v>189678.4</v>
      </c>
    </row>
    <row r="183" spans="1:8" ht="63">
      <c r="A183" s="2" t="s">
        <v>921</v>
      </c>
      <c r="B183" s="4" t="s">
        <v>922</v>
      </c>
      <c r="C183" s="4"/>
      <c r="D183" s="4"/>
      <c r="E183" s="4"/>
      <c r="F183" s="7">
        <f>SUM(F184)</f>
        <v>9000</v>
      </c>
      <c r="G183" s="7">
        <f t="shared" ref="G183:H183" si="41">SUM(G184)</f>
        <v>0</v>
      </c>
      <c r="H183" s="7">
        <f t="shared" si="41"/>
        <v>0</v>
      </c>
    </row>
    <row r="184" spans="1:8" ht="31.5">
      <c r="A184" s="34" t="s">
        <v>43</v>
      </c>
      <c r="B184" s="4" t="s">
        <v>922</v>
      </c>
      <c r="C184" s="4" t="s">
        <v>72</v>
      </c>
      <c r="D184" s="4" t="s">
        <v>11</v>
      </c>
      <c r="E184" s="4" t="s">
        <v>13</v>
      </c>
      <c r="F184" s="7">
        <f>SUM(Ведомственная!G183)</f>
        <v>9000</v>
      </c>
      <c r="G184" s="7">
        <f>SUM(Ведомственная!H183)</f>
        <v>0</v>
      </c>
      <c r="H184" s="7">
        <f>SUM(Ведомственная!I183)</f>
        <v>0</v>
      </c>
    </row>
    <row r="185" spans="1:8" s="27" customFormat="1" ht="47.25">
      <c r="A185" s="63" t="s">
        <v>413</v>
      </c>
      <c r="B185" s="24" t="s">
        <v>245</v>
      </c>
      <c r="C185" s="24"/>
      <c r="D185" s="24"/>
      <c r="E185" s="24"/>
      <c r="F185" s="26">
        <f>SUM(F186)</f>
        <v>54756.2</v>
      </c>
      <c r="G185" s="26">
        <f t="shared" ref="G185:H185" si="42">SUM(G186)</f>
        <v>46012</v>
      </c>
      <c r="H185" s="26">
        <f t="shared" si="42"/>
        <v>46012</v>
      </c>
    </row>
    <row r="186" spans="1:8">
      <c r="A186" s="2" t="s">
        <v>29</v>
      </c>
      <c r="B186" s="4" t="s">
        <v>246</v>
      </c>
      <c r="C186" s="4"/>
      <c r="D186" s="4"/>
      <c r="E186" s="4"/>
      <c r="F186" s="7">
        <f>SUM(F187)+F188</f>
        <v>54756.2</v>
      </c>
      <c r="G186" s="7">
        <f t="shared" ref="G186:H186" si="43">SUM(G187)+G188</f>
        <v>46012</v>
      </c>
      <c r="H186" s="7">
        <f t="shared" si="43"/>
        <v>46012</v>
      </c>
    </row>
    <row r="187" spans="1:8" ht="31.5">
      <c r="A187" s="2" t="s">
        <v>43</v>
      </c>
      <c r="B187" s="4" t="s">
        <v>246</v>
      </c>
      <c r="C187" s="4" t="s">
        <v>72</v>
      </c>
      <c r="D187" s="4" t="s">
        <v>11</v>
      </c>
      <c r="E187" s="4" t="s">
        <v>142</v>
      </c>
      <c r="F187" s="7">
        <f>SUM(Ведомственная!G199)</f>
        <v>47381.2</v>
      </c>
      <c r="G187" s="7">
        <f>SUM(Ведомственная!H199)</f>
        <v>46012</v>
      </c>
      <c r="H187" s="7">
        <f>SUM(Ведомственная!I199)</f>
        <v>46012</v>
      </c>
    </row>
    <row r="188" spans="1:8" ht="31.5">
      <c r="A188" s="34" t="s">
        <v>622</v>
      </c>
      <c r="B188" s="5" t="s">
        <v>763</v>
      </c>
      <c r="C188" s="4"/>
      <c r="D188" s="4"/>
      <c r="E188" s="4"/>
      <c r="F188" s="7">
        <f>SUM(F189)</f>
        <v>7375</v>
      </c>
      <c r="G188" s="7">
        <f>SUM(G189)</f>
        <v>0</v>
      </c>
      <c r="H188" s="7">
        <f>SUM(H189)</f>
        <v>0</v>
      </c>
    </row>
    <row r="189" spans="1:8" ht="31.5">
      <c r="A189" s="34" t="s">
        <v>43</v>
      </c>
      <c r="B189" s="5" t="s">
        <v>763</v>
      </c>
      <c r="C189" s="4" t="s">
        <v>72</v>
      </c>
      <c r="D189" s="4" t="s">
        <v>11</v>
      </c>
      <c r="E189" s="4" t="s">
        <v>142</v>
      </c>
      <c r="F189" s="7">
        <f>SUM(Ведомственная!G201)</f>
        <v>7375</v>
      </c>
      <c r="G189" s="7">
        <f>SUM(Ведомственная!H201)</f>
        <v>0</v>
      </c>
      <c r="H189" s="7">
        <f>SUM(Ведомственная!I201)</f>
        <v>0</v>
      </c>
    </row>
    <row r="190" spans="1:8" s="27" customFormat="1" ht="31.5">
      <c r="A190" s="63" t="s">
        <v>410</v>
      </c>
      <c r="B190" s="24" t="s">
        <v>234</v>
      </c>
      <c r="C190" s="24"/>
      <c r="D190" s="24"/>
      <c r="E190" s="24"/>
      <c r="F190" s="26">
        <f>SUM(F191,F202,F208)</f>
        <v>43526.5</v>
      </c>
      <c r="G190" s="26">
        <f>SUM(G191,G202,G208)</f>
        <v>26264.2</v>
      </c>
      <c r="H190" s="26">
        <f>SUM(H191,H202,H208)</f>
        <v>26264.2</v>
      </c>
    </row>
    <row r="191" spans="1:8" ht="47.25">
      <c r="A191" s="2" t="s">
        <v>411</v>
      </c>
      <c r="B191" s="4" t="s">
        <v>235</v>
      </c>
      <c r="C191" s="4"/>
      <c r="D191" s="4"/>
      <c r="E191" s="4"/>
      <c r="F191" s="7">
        <f>SUM(F192,F197)</f>
        <v>29339.199999999997</v>
      </c>
      <c r="G191" s="7">
        <f>SUM(G192,G197)</f>
        <v>25365.5</v>
      </c>
      <c r="H191" s="7">
        <f>SUM(H192,H197)</f>
        <v>25365.5</v>
      </c>
    </row>
    <row r="192" spans="1:8">
      <c r="A192" s="2" t="s">
        <v>29</v>
      </c>
      <c r="B192" s="4" t="s">
        <v>236</v>
      </c>
      <c r="C192" s="4"/>
      <c r="D192" s="4"/>
      <c r="E192" s="4"/>
      <c r="F192" s="7">
        <f>SUM(F193)+F195</f>
        <v>1152</v>
      </c>
      <c r="G192" s="7">
        <f>SUM(G193)+G195</f>
        <v>602</v>
      </c>
      <c r="H192" s="7">
        <f>SUM(H193)+H195</f>
        <v>602</v>
      </c>
    </row>
    <row r="193" spans="1:8" ht="31.5">
      <c r="A193" s="2" t="s">
        <v>231</v>
      </c>
      <c r="B193" s="4" t="s">
        <v>237</v>
      </c>
      <c r="C193" s="4"/>
      <c r="D193" s="4"/>
      <c r="E193" s="4"/>
      <c r="F193" s="7">
        <f>SUM(F194)</f>
        <v>1100</v>
      </c>
      <c r="G193" s="7">
        <f>SUM(G194)</f>
        <v>550</v>
      </c>
      <c r="H193" s="7">
        <f>SUM(H194)</f>
        <v>550</v>
      </c>
    </row>
    <row r="194" spans="1:8" ht="31.5">
      <c r="A194" s="2" t="s">
        <v>43</v>
      </c>
      <c r="B194" s="4" t="s">
        <v>237</v>
      </c>
      <c r="C194" s="4" t="s">
        <v>72</v>
      </c>
      <c r="D194" s="4" t="s">
        <v>45</v>
      </c>
      <c r="E194" s="4" t="s">
        <v>25</v>
      </c>
      <c r="F194" s="7">
        <f>SUM(Ведомственная!G150)</f>
        <v>1100</v>
      </c>
      <c r="G194" s="7">
        <f>SUM(Ведомственная!H150)</f>
        <v>550</v>
      </c>
      <c r="H194" s="7">
        <f>SUM(Ведомственная!I150)</f>
        <v>550</v>
      </c>
    </row>
    <row r="195" spans="1:8" ht="31.5">
      <c r="A195" s="2" t="s">
        <v>232</v>
      </c>
      <c r="B195" s="4" t="s">
        <v>238</v>
      </c>
      <c r="C195" s="4"/>
      <c r="D195" s="4"/>
      <c r="E195" s="4"/>
      <c r="F195" s="7">
        <f>SUM(F196)</f>
        <v>52</v>
      </c>
      <c r="G195" s="7">
        <f>SUM(G196)</f>
        <v>52</v>
      </c>
      <c r="H195" s="7">
        <f>SUM(H196)</f>
        <v>52</v>
      </c>
    </row>
    <row r="196" spans="1:8" ht="31.5">
      <c r="A196" s="2" t="s">
        <v>43</v>
      </c>
      <c r="B196" s="4" t="s">
        <v>238</v>
      </c>
      <c r="C196" s="4" t="s">
        <v>72</v>
      </c>
      <c r="D196" s="4" t="s">
        <v>45</v>
      </c>
      <c r="E196" s="4" t="s">
        <v>142</v>
      </c>
      <c r="F196" s="7">
        <f>SUM(Ведомственная!G140)</f>
        <v>52</v>
      </c>
      <c r="G196" s="7">
        <f>SUM(Ведомственная!H140)</f>
        <v>52</v>
      </c>
      <c r="H196" s="7">
        <f>SUM(Ведомственная!I140)</f>
        <v>52</v>
      </c>
    </row>
    <row r="197" spans="1:8" ht="31.5">
      <c r="A197" s="2" t="s">
        <v>36</v>
      </c>
      <c r="B197" s="4" t="s">
        <v>239</v>
      </c>
      <c r="C197" s="4"/>
      <c r="D197" s="4"/>
      <c r="E197" s="4"/>
      <c r="F197" s="7">
        <f>SUM(F198:F201)</f>
        <v>28187.199999999997</v>
      </c>
      <c r="G197" s="7">
        <f>SUM(G198:G201)</f>
        <v>24763.5</v>
      </c>
      <c r="H197" s="7">
        <f>SUM(H198:H201)</f>
        <v>24763.5</v>
      </c>
    </row>
    <row r="198" spans="1:8" ht="63">
      <c r="A198" s="2" t="s">
        <v>42</v>
      </c>
      <c r="B198" s="4" t="s">
        <v>239</v>
      </c>
      <c r="C198" s="4" t="s">
        <v>70</v>
      </c>
      <c r="D198" s="4" t="s">
        <v>45</v>
      </c>
      <c r="E198" s="4" t="s">
        <v>142</v>
      </c>
      <c r="F198" s="7">
        <f>SUM(Ведомственная!G142)</f>
        <v>22328.699999999997</v>
      </c>
      <c r="G198" s="7">
        <f>SUM(Ведомственная!H142)</f>
        <v>21448.1</v>
      </c>
      <c r="H198" s="7">
        <f>SUM(Ведомственная!I142)</f>
        <v>21448.1</v>
      </c>
    </row>
    <row r="199" spans="1:8" ht="31.5">
      <c r="A199" s="2" t="s">
        <v>43</v>
      </c>
      <c r="B199" s="4" t="s">
        <v>239</v>
      </c>
      <c r="C199" s="4" t="s">
        <v>72</v>
      </c>
      <c r="D199" s="4" t="s">
        <v>45</v>
      </c>
      <c r="E199" s="4" t="s">
        <v>142</v>
      </c>
      <c r="F199" s="7">
        <f>SUM(Ведомственная!G143)</f>
        <v>5624.6</v>
      </c>
      <c r="G199" s="7">
        <f>SUM(Ведомственная!H143)</f>
        <v>3253.7</v>
      </c>
      <c r="H199" s="7">
        <f>SUM(Ведомственная!I143)</f>
        <v>3253.7</v>
      </c>
    </row>
    <row r="200" spans="1:8" ht="31.5">
      <c r="A200" s="2" t="s">
        <v>43</v>
      </c>
      <c r="B200" s="4" t="s">
        <v>239</v>
      </c>
      <c r="C200" s="4" t="s">
        <v>72</v>
      </c>
      <c r="D200" s="4" t="s">
        <v>89</v>
      </c>
      <c r="E200" s="4" t="s">
        <v>139</v>
      </c>
      <c r="F200" s="7">
        <f>SUM(Ведомственная!G448)</f>
        <v>75</v>
      </c>
      <c r="G200" s="7">
        <f>SUM(Ведомственная!H448)</f>
        <v>0</v>
      </c>
      <c r="H200" s="7">
        <f>SUM(Ведомственная!I448)</f>
        <v>0</v>
      </c>
    </row>
    <row r="201" spans="1:8">
      <c r="A201" s="2" t="s">
        <v>20</v>
      </c>
      <c r="B201" s="4" t="s">
        <v>239</v>
      </c>
      <c r="C201" s="4" t="s">
        <v>77</v>
      </c>
      <c r="D201" s="4" t="s">
        <v>45</v>
      </c>
      <c r="E201" s="4" t="s">
        <v>142</v>
      </c>
      <c r="F201" s="7">
        <f>SUM(Ведомственная!G144)</f>
        <v>158.9</v>
      </c>
      <c r="G201" s="7">
        <f>SUM(Ведомственная!H144)</f>
        <v>61.7</v>
      </c>
      <c r="H201" s="7">
        <f>SUM(Ведомственная!I144)</f>
        <v>61.7</v>
      </c>
    </row>
    <row r="202" spans="1:8" ht="47.25">
      <c r="A202" s="2" t="s">
        <v>233</v>
      </c>
      <c r="B202" s="4" t="s">
        <v>240</v>
      </c>
      <c r="C202" s="4"/>
      <c r="D202" s="4"/>
      <c r="E202" s="4"/>
      <c r="F202" s="7">
        <f t="shared" ref="F202:H206" si="44">SUM(F203)</f>
        <v>14001.300000000001</v>
      </c>
      <c r="G202" s="7">
        <f t="shared" si="44"/>
        <v>712.7</v>
      </c>
      <c r="H202" s="7">
        <f t="shared" si="44"/>
        <v>712.7</v>
      </c>
    </row>
    <row r="203" spans="1:8">
      <c r="A203" s="2" t="s">
        <v>29</v>
      </c>
      <c r="B203" s="4" t="s">
        <v>241</v>
      </c>
      <c r="C203" s="4"/>
      <c r="D203" s="4"/>
      <c r="E203" s="4"/>
      <c r="F203" s="7">
        <f>SUM(F206)+F204</f>
        <v>14001.300000000001</v>
      </c>
      <c r="G203" s="7">
        <f t="shared" ref="G203:H203" si="45">SUM(G206)+G204</f>
        <v>712.7</v>
      </c>
      <c r="H203" s="7">
        <f t="shared" si="45"/>
        <v>712.7</v>
      </c>
    </row>
    <row r="204" spans="1:8" ht="31.5">
      <c r="A204" s="2" t="s">
        <v>937</v>
      </c>
      <c r="B204" s="4" t="s">
        <v>936</v>
      </c>
      <c r="C204" s="4"/>
      <c r="D204" s="4"/>
      <c r="E204" s="4"/>
      <c r="F204" s="7">
        <f>SUM(F205)</f>
        <v>5605.6</v>
      </c>
      <c r="G204" s="7">
        <f t="shared" ref="G204:H204" si="46">SUM(G205)</f>
        <v>0</v>
      </c>
      <c r="H204" s="7">
        <f t="shared" si="46"/>
        <v>0</v>
      </c>
    </row>
    <row r="205" spans="1:8" ht="31.5">
      <c r="A205" s="2" t="s">
        <v>43</v>
      </c>
      <c r="B205" s="4" t="s">
        <v>936</v>
      </c>
      <c r="C205" s="4" t="s">
        <v>72</v>
      </c>
      <c r="D205" s="4" t="s">
        <v>45</v>
      </c>
      <c r="E205" s="4" t="s">
        <v>25</v>
      </c>
      <c r="F205" s="7">
        <f>SUM(Ведомственная!G156)</f>
        <v>5605.6</v>
      </c>
      <c r="G205" s="7">
        <f>SUM(Ведомственная!H156)</f>
        <v>0</v>
      </c>
      <c r="H205" s="7">
        <f>SUM(Ведомственная!I156)</f>
        <v>0</v>
      </c>
    </row>
    <row r="206" spans="1:8" ht="31.5">
      <c r="A206" s="2" t="s">
        <v>231</v>
      </c>
      <c r="B206" s="4" t="s">
        <v>894</v>
      </c>
      <c r="C206" s="4"/>
      <c r="D206" s="4"/>
      <c r="E206" s="4"/>
      <c r="F206" s="7">
        <f t="shared" si="44"/>
        <v>8395.7000000000007</v>
      </c>
      <c r="G206" s="7">
        <f t="shared" si="44"/>
        <v>712.7</v>
      </c>
      <c r="H206" s="7">
        <f t="shared" si="44"/>
        <v>712.7</v>
      </c>
    </row>
    <row r="207" spans="1:8" ht="31.5">
      <c r="A207" s="2" t="s">
        <v>43</v>
      </c>
      <c r="B207" s="4" t="s">
        <v>894</v>
      </c>
      <c r="C207" s="4" t="s">
        <v>72</v>
      </c>
      <c r="D207" s="4" t="s">
        <v>45</v>
      </c>
      <c r="E207" s="4" t="s">
        <v>25</v>
      </c>
      <c r="F207" s="7">
        <f>SUM(Ведомственная!G154)</f>
        <v>8395.7000000000007</v>
      </c>
      <c r="G207" s="7">
        <f>SUM(Ведомственная!H154)</f>
        <v>712.7</v>
      </c>
      <c r="H207" s="7">
        <f>SUM(Ведомственная!I154)</f>
        <v>712.7</v>
      </c>
    </row>
    <row r="208" spans="1:8" ht="31.5">
      <c r="A208" s="2" t="s">
        <v>412</v>
      </c>
      <c r="B208" s="4" t="s">
        <v>242</v>
      </c>
      <c r="C208" s="4"/>
      <c r="D208" s="4"/>
      <c r="E208" s="4"/>
      <c r="F208" s="7">
        <f t="shared" ref="F208:H209" si="47">SUM(F209)</f>
        <v>186</v>
      </c>
      <c r="G208" s="7">
        <f t="shared" si="47"/>
        <v>186</v>
      </c>
      <c r="H208" s="7">
        <f t="shared" si="47"/>
        <v>186</v>
      </c>
    </row>
    <row r="209" spans="1:8">
      <c r="A209" s="2" t="s">
        <v>29</v>
      </c>
      <c r="B209" s="4" t="s">
        <v>243</v>
      </c>
      <c r="C209" s="4"/>
      <c r="D209" s="4"/>
      <c r="E209" s="4"/>
      <c r="F209" s="7">
        <f>SUM(F210)</f>
        <v>186</v>
      </c>
      <c r="G209" s="7">
        <f t="shared" si="47"/>
        <v>186</v>
      </c>
      <c r="H209" s="7">
        <f t="shared" si="47"/>
        <v>186</v>
      </c>
    </row>
    <row r="210" spans="1:8" ht="31.5">
      <c r="A210" s="2" t="s">
        <v>43</v>
      </c>
      <c r="B210" s="4" t="s">
        <v>243</v>
      </c>
      <c r="C210" s="4" t="s">
        <v>72</v>
      </c>
      <c r="D210" s="4" t="s">
        <v>45</v>
      </c>
      <c r="E210" s="4" t="s">
        <v>25</v>
      </c>
      <c r="F210" s="7">
        <f>SUM(Ведомственная!G159)</f>
        <v>186</v>
      </c>
      <c r="G210" s="7">
        <f>SUM(Ведомственная!H159)</f>
        <v>186</v>
      </c>
      <c r="H210" s="7">
        <f>SUM(Ведомственная!I159)</f>
        <v>186</v>
      </c>
    </row>
    <row r="211" spans="1:8" ht="47.25">
      <c r="A211" s="63" t="s">
        <v>982</v>
      </c>
      <c r="B211" s="24" t="s">
        <v>346</v>
      </c>
      <c r="C211" s="24"/>
      <c r="D211" s="24"/>
      <c r="E211" s="24"/>
      <c r="F211" s="26">
        <f>SUM(F239)+F212</f>
        <v>526779.1</v>
      </c>
      <c r="G211" s="26">
        <f>SUM(G239)+G212</f>
        <v>348623.3</v>
      </c>
      <c r="H211" s="26">
        <f>SUM(H239)+H212</f>
        <v>123844</v>
      </c>
    </row>
    <row r="212" spans="1:8">
      <c r="A212" s="2" t="s">
        <v>29</v>
      </c>
      <c r="B212" s="4" t="s">
        <v>479</v>
      </c>
      <c r="C212" s="24"/>
      <c r="D212" s="24"/>
      <c r="E212" s="24"/>
      <c r="F212" s="7">
        <f>F213+F214+F217+F215+F237+F216</f>
        <v>352498.39999999997</v>
      </c>
      <c r="G212" s="7">
        <f t="shared" ref="G212:H212" si="48">G213+G214+G217+G215+G237+G216</f>
        <v>348623.3</v>
      </c>
      <c r="H212" s="7">
        <f t="shared" si="48"/>
        <v>123844</v>
      </c>
    </row>
    <row r="213" spans="1:8" ht="31.5">
      <c r="A213" s="2" t="s">
        <v>43</v>
      </c>
      <c r="B213" s="4" t="s">
        <v>479</v>
      </c>
      <c r="C213" s="4" t="s">
        <v>72</v>
      </c>
      <c r="D213" s="4" t="s">
        <v>11</v>
      </c>
      <c r="E213" s="4" t="s">
        <v>142</v>
      </c>
      <c r="F213" s="7">
        <f>SUM(Ведомственная!G204)</f>
        <v>258.5</v>
      </c>
      <c r="G213" s="7">
        <f>SUM(Ведомственная!H204)</f>
        <v>11.2</v>
      </c>
      <c r="H213" s="7">
        <f>SUM(Ведомственная!I204)</f>
        <v>0</v>
      </c>
    </row>
    <row r="214" spans="1:8" ht="31.5">
      <c r="A214" s="2" t="s">
        <v>43</v>
      </c>
      <c r="B214" s="4" t="s">
        <v>479</v>
      </c>
      <c r="C214" s="4" t="s">
        <v>72</v>
      </c>
      <c r="D214" s="4" t="s">
        <v>139</v>
      </c>
      <c r="E214" s="4" t="s">
        <v>45</v>
      </c>
      <c r="F214" s="7">
        <f>SUM(Ведомственная!G337)</f>
        <v>132003.4</v>
      </c>
      <c r="G214" s="7">
        <f>SUM(Ведомственная!H337)</f>
        <v>7539.7</v>
      </c>
      <c r="H214" s="7">
        <f>SUM(Ведомственная!I337)</f>
        <v>0</v>
      </c>
    </row>
    <row r="215" spans="1:8" ht="31.5">
      <c r="A215" s="155" t="s">
        <v>192</v>
      </c>
      <c r="B215" s="4" t="s">
        <v>479</v>
      </c>
      <c r="C215" s="4" t="s">
        <v>98</v>
      </c>
      <c r="D215" s="4" t="s">
        <v>139</v>
      </c>
      <c r="E215" s="4" t="s">
        <v>45</v>
      </c>
      <c r="F215" s="7">
        <f>Ведомственная!G744</f>
        <v>17942.7</v>
      </c>
      <c r="G215" s="7">
        <f>Ведомственная!H744</f>
        <v>28994.3</v>
      </c>
      <c r="H215" s="7">
        <f>Ведомственная!I744</f>
        <v>0</v>
      </c>
    </row>
    <row r="216" spans="1:8" ht="31.5">
      <c r="A216" s="158" t="s">
        <v>192</v>
      </c>
      <c r="B216" s="4" t="s">
        <v>479</v>
      </c>
      <c r="C216" s="4" t="s">
        <v>98</v>
      </c>
      <c r="D216" s="4" t="s">
        <v>139</v>
      </c>
      <c r="E216" s="4" t="s">
        <v>139</v>
      </c>
      <c r="F216" s="7">
        <f>Ведомственная!G750</f>
        <v>1314.3</v>
      </c>
      <c r="G216" s="7">
        <f>Ведомственная!H750</f>
        <v>2653.8</v>
      </c>
      <c r="H216" s="7">
        <f>Ведомственная!I750</f>
        <v>0</v>
      </c>
    </row>
    <row r="217" spans="1:8">
      <c r="A217" s="2" t="s">
        <v>626</v>
      </c>
      <c r="B217" s="4" t="s">
        <v>771</v>
      </c>
      <c r="C217" s="24"/>
      <c r="D217" s="24"/>
      <c r="E217" s="24"/>
      <c r="F217" s="7">
        <f>F218+F219+F221+F223+F226+F229+F232+F235</f>
        <v>124835.79999999999</v>
      </c>
      <c r="G217" s="7">
        <f>G218+G219+G221+G223+G226+G229+G232+G235</f>
        <v>130724.3</v>
      </c>
      <c r="H217" s="7">
        <f>H218+H219+H221+H223+H226+H229+H232+H235</f>
        <v>123844</v>
      </c>
    </row>
    <row r="218" spans="1:8" ht="31.5">
      <c r="A218" s="2" t="s">
        <v>43</v>
      </c>
      <c r="B218" s="4" t="s">
        <v>771</v>
      </c>
      <c r="C218" s="4" t="s">
        <v>72</v>
      </c>
      <c r="D218" s="4" t="s">
        <v>139</v>
      </c>
      <c r="E218" s="4" t="s">
        <v>45</v>
      </c>
      <c r="F218" s="7">
        <f>SUM(Ведомственная!G339)</f>
        <v>0</v>
      </c>
      <c r="G218" s="7">
        <f>SUM(Ведомственная!H339)</f>
        <v>130724.3</v>
      </c>
      <c r="H218" s="7">
        <f>SUM(Ведомственная!I339)</f>
        <v>123844</v>
      </c>
    </row>
    <row r="219" spans="1:8" ht="31.5">
      <c r="A219" s="2" t="s">
        <v>947</v>
      </c>
      <c r="B219" s="4" t="s">
        <v>949</v>
      </c>
      <c r="C219" s="4"/>
      <c r="D219" s="7"/>
      <c r="E219" s="7"/>
      <c r="F219" s="7">
        <f>SUM(F220)</f>
        <v>2936.2</v>
      </c>
      <c r="G219" s="7">
        <f>SUM(G220)</f>
        <v>0</v>
      </c>
      <c r="H219" s="7">
        <f>SUM(H220)</f>
        <v>0</v>
      </c>
    </row>
    <row r="220" spans="1:8" ht="31.5">
      <c r="A220" s="2" t="s">
        <v>43</v>
      </c>
      <c r="B220" s="4" t="s">
        <v>949</v>
      </c>
      <c r="C220" s="4" t="s">
        <v>72</v>
      </c>
      <c r="D220" s="4" t="s">
        <v>139</v>
      </c>
      <c r="E220" s="4" t="s">
        <v>45</v>
      </c>
      <c r="F220" s="7">
        <f>SUM(Ведомственная!G341)</f>
        <v>2936.2</v>
      </c>
      <c r="G220" s="7">
        <f>SUM(Ведомственная!H341)</f>
        <v>0</v>
      </c>
      <c r="H220" s="7">
        <f>SUM(Ведомственная!I341)</f>
        <v>0</v>
      </c>
    </row>
    <row r="221" spans="1:8" ht="47.25">
      <c r="A221" s="2" t="s">
        <v>948</v>
      </c>
      <c r="B221" s="4" t="s">
        <v>950</v>
      </c>
      <c r="C221" s="4"/>
      <c r="D221" s="7"/>
      <c r="E221" s="7"/>
      <c r="F221" s="7">
        <f>SUM(F222)</f>
        <v>1666.2</v>
      </c>
      <c r="G221" s="7">
        <f t="shared" ref="G221:H221" si="49">SUM(G222)</f>
        <v>0</v>
      </c>
      <c r="H221" s="7">
        <f t="shared" si="49"/>
        <v>0</v>
      </c>
    </row>
    <row r="222" spans="1:8" ht="31.5">
      <c r="A222" s="2" t="s">
        <v>43</v>
      </c>
      <c r="B222" s="4" t="s">
        <v>950</v>
      </c>
      <c r="C222" s="4" t="s">
        <v>72</v>
      </c>
      <c r="D222" s="4" t="s">
        <v>11</v>
      </c>
      <c r="E222" s="4" t="s">
        <v>142</v>
      </c>
      <c r="F222" s="7">
        <f>SUM(Ведомственная!G207)</f>
        <v>1666.2</v>
      </c>
      <c r="G222" s="7">
        <f>SUM(Ведомственная!H207)</f>
        <v>0</v>
      </c>
      <c r="H222" s="7">
        <f>SUM(Ведомственная!I207)</f>
        <v>0</v>
      </c>
    </row>
    <row r="223" spans="1:8" ht="47.25">
      <c r="A223" s="2" t="s">
        <v>951</v>
      </c>
      <c r="B223" s="4" t="s">
        <v>952</v>
      </c>
      <c r="C223" s="4"/>
      <c r="D223" s="7"/>
      <c r="E223" s="7"/>
      <c r="F223" s="7">
        <f>SUM(F224:F225)</f>
        <v>55061.9</v>
      </c>
      <c r="G223" s="7">
        <f t="shared" ref="G223:H223" si="50">SUM(G224:G225)</f>
        <v>0</v>
      </c>
      <c r="H223" s="7">
        <f t="shared" si="50"/>
        <v>0</v>
      </c>
    </row>
    <row r="224" spans="1:8" ht="31.5">
      <c r="A224" s="2" t="s">
        <v>43</v>
      </c>
      <c r="B224" s="4" t="s">
        <v>952</v>
      </c>
      <c r="C224" s="4" t="s">
        <v>72</v>
      </c>
      <c r="D224" s="4" t="s">
        <v>11</v>
      </c>
      <c r="E224" s="4" t="s">
        <v>142</v>
      </c>
      <c r="F224" s="7">
        <f>SUM(Ведомственная!G209)</f>
        <v>854.1</v>
      </c>
      <c r="G224" s="7">
        <f>SUM(Ведомственная!H209)</f>
        <v>0</v>
      </c>
      <c r="H224" s="7">
        <f>SUM(Ведомственная!I209)</f>
        <v>0</v>
      </c>
    </row>
    <row r="225" spans="1:8" ht="31.5">
      <c r="A225" s="2" t="s">
        <v>43</v>
      </c>
      <c r="B225" s="4" t="s">
        <v>952</v>
      </c>
      <c r="C225" s="4" t="s">
        <v>72</v>
      </c>
      <c r="D225" s="4" t="s">
        <v>139</v>
      </c>
      <c r="E225" s="4" t="s">
        <v>45</v>
      </c>
      <c r="F225" s="7">
        <f>SUM(Ведомственная!G343)</f>
        <v>54207.8</v>
      </c>
      <c r="G225" s="7">
        <f>SUM(Ведомственная!H343)</f>
        <v>0</v>
      </c>
      <c r="H225" s="7">
        <f>SUM(Ведомственная!I343)</f>
        <v>0</v>
      </c>
    </row>
    <row r="226" spans="1:8" ht="31.5">
      <c r="A226" s="2" t="s">
        <v>967</v>
      </c>
      <c r="B226" s="4" t="s">
        <v>973</v>
      </c>
      <c r="C226" s="4"/>
      <c r="D226" s="7"/>
      <c r="E226" s="7"/>
      <c r="F226" s="7">
        <f>SUM(F227:F228)</f>
        <v>5648.7999999999993</v>
      </c>
      <c r="G226" s="7">
        <f t="shared" ref="G226:H226" si="51">SUM(G227:G228)</f>
        <v>0</v>
      </c>
      <c r="H226" s="7">
        <f t="shared" si="51"/>
        <v>0</v>
      </c>
    </row>
    <row r="227" spans="1:8" ht="31.5">
      <c r="A227" s="2" t="s">
        <v>43</v>
      </c>
      <c r="B227" s="4" t="s">
        <v>973</v>
      </c>
      <c r="C227" s="4" t="s">
        <v>72</v>
      </c>
      <c r="D227" s="4" t="s">
        <v>11</v>
      </c>
      <c r="E227" s="4" t="s">
        <v>142</v>
      </c>
      <c r="F227" s="7">
        <f>SUM(Ведомственная!G211)</f>
        <v>4746.3999999999996</v>
      </c>
      <c r="G227" s="7">
        <f>SUM(Ведомственная!H211)</f>
        <v>0</v>
      </c>
      <c r="H227" s="7">
        <f>SUM(Ведомственная!I211)</f>
        <v>0</v>
      </c>
    </row>
    <row r="228" spans="1:8" ht="31.5">
      <c r="A228" s="2" t="s">
        <v>43</v>
      </c>
      <c r="B228" s="4" t="s">
        <v>973</v>
      </c>
      <c r="C228" s="4" t="s">
        <v>72</v>
      </c>
      <c r="D228" s="4" t="s">
        <v>139</v>
      </c>
      <c r="E228" s="4" t="s">
        <v>45</v>
      </c>
      <c r="F228" s="7">
        <f>SUM(Ведомственная!G345)</f>
        <v>902.4</v>
      </c>
      <c r="G228" s="7">
        <f>SUM(Ведомственная!H345)</f>
        <v>0</v>
      </c>
      <c r="H228" s="7">
        <f>SUM(Ведомственная!I345)</f>
        <v>0</v>
      </c>
    </row>
    <row r="229" spans="1:8" ht="47.25">
      <c r="A229" s="2" t="s">
        <v>953</v>
      </c>
      <c r="B229" s="4" t="s">
        <v>954</v>
      </c>
      <c r="C229" s="4"/>
      <c r="D229" s="7"/>
      <c r="E229" s="7"/>
      <c r="F229" s="7">
        <f>F230+F231</f>
        <v>19999.900000000001</v>
      </c>
      <c r="G229" s="7">
        <f t="shared" ref="G229:H229" si="52">G230+G231</f>
        <v>0</v>
      </c>
      <c r="H229" s="7">
        <f t="shared" si="52"/>
        <v>0</v>
      </c>
    </row>
    <row r="230" spans="1:8" ht="31.5">
      <c r="A230" s="2" t="s">
        <v>43</v>
      </c>
      <c r="B230" s="4" t="s">
        <v>954</v>
      </c>
      <c r="C230" s="4" t="s">
        <v>72</v>
      </c>
      <c r="D230" s="4" t="s">
        <v>11</v>
      </c>
      <c r="E230" s="4" t="s">
        <v>142</v>
      </c>
      <c r="F230" s="7">
        <f>Ведомственная!G213</f>
        <v>4516.5</v>
      </c>
      <c r="G230" s="7">
        <f>Ведомственная!H213</f>
        <v>0</v>
      </c>
      <c r="H230" s="7">
        <f>Ведомственная!I213</f>
        <v>0</v>
      </c>
    </row>
    <row r="231" spans="1:8" ht="31.5">
      <c r="A231" s="2" t="s">
        <v>43</v>
      </c>
      <c r="B231" s="4" t="s">
        <v>954</v>
      </c>
      <c r="C231" s="4" t="s">
        <v>72</v>
      </c>
      <c r="D231" s="4" t="s">
        <v>139</v>
      </c>
      <c r="E231" s="4" t="s">
        <v>45</v>
      </c>
      <c r="F231" s="7">
        <f>SUM(Ведомственная!G347)</f>
        <v>15483.4</v>
      </c>
      <c r="G231" s="7">
        <f>SUM(Ведомственная!H347)</f>
        <v>0</v>
      </c>
      <c r="H231" s="7">
        <f>SUM(Ведомственная!I347)</f>
        <v>0</v>
      </c>
    </row>
    <row r="232" spans="1:8" ht="47.25">
      <c r="A232" s="2" t="s">
        <v>955</v>
      </c>
      <c r="B232" s="4" t="s">
        <v>956</v>
      </c>
      <c r="C232" s="4"/>
      <c r="D232" s="7"/>
      <c r="E232" s="7"/>
      <c r="F232" s="7">
        <f>F233+F234</f>
        <v>37935.4</v>
      </c>
      <c r="G232" s="7">
        <f t="shared" ref="G232:H232" si="53">G233+G234</f>
        <v>0</v>
      </c>
      <c r="H232" s="7">
        <f t="shared" si="53"/>
        <v>0</v>
      </c>
    </row>
    <row r="233" spans="1:8" ht="31.5">
      <c r="A233" s="2" t="s">
        <v>43</v>
      </c>
      <c r="B233" s="4" t="s">
        <v>956</v>
      </c>
      <c r="C233" s="4" t="s">
        <v>72</v>
      </c>
      <c r="D233" s="4" t="s">
        <v>11</v>
      </c>
      <c r="E233" s="4" t="s">
        <v>142</v>
      </c>
      <c r="F233" s="7">
        <f>Ведомственная!G215</f>
        <v>3313.1</v>
      </c>
      <c r="G233" s="7">
        <f>Ведомственная!H215</f>
        <v>0</v>
      </c>
      <c r="H233" s="7">
        <f>Ведомственная!I215</f>
        <v>0</v>
      </c>
    </row>
    <row r="234" spans="1:8" ht="31.5">
      <c r="A234" s="2" t="s">
        <v>43</v>
      </c>
      <c r="B234" s="4" t="s">
        <v>956</v>
      </c>
      <c r="C234" s="4" t="s">
        <v>72</v>
      </c>
      <c r="D234" s="4" t="s">
        <v>139</v>
      </c>
      <c r="E234" s="4" t="s">
        <v>45</v>
      </c>
      <c r="F234" s="7">
        <f>SUM(Ведомственная!G349)</f>
        <v>34622.300000000003</v>
      </c>
      <c r="G234" s="7">
        <f>SUM(Ведомственная!H349)</f>
        <v>0</v>
      </c>
      <c r="H234" s="7">
        <f>SUM(Ведомственная!I349)</f>
        <v>0</v>
      </c>
    </row>
    <row r="235" spans="1:8" ht="31.5">
      <c r="A235" s="2" t="s">
        <v>957</v>
      </c>
      <c r="B235" s="4" t="s">
        <v>958</v>
      </c>
      <c r="C235" s="4"/>
      <c r="D235" s="7"/>
      <c r="E235" s="7"/>
      <c r="F235" s="7">
        <f>SUM(F236)</f>
        <v>1587.4</v>
      </c>
      <c r="G235" s="7">
        <f>SUM(G236)</f>
        <v>0</v>
      </c>
      <c r="H235" s="7">
        <f>SUM(H236)</f>
        <v>0</v>
      </c>
    </row>
    <row r="236" spans="1:8" ht="31.5">
      <c r="A236" s="2" t="s">
        <v>43</v>
      </c>
      <c r="B236" s="4" t="s">
        <v>958</v>
      </c>
      <c r="C236" s="4" t="s">
        <v>72</v>
      </c>
      <c r="D236" s="4" t="s">
        <v>139</v>
      </c>
      <c r="E236" s="4" t="s">
        <v>45</v>
      </c>
      <c r="F236" s="7">
        <f>SUM(Ведомственная!G351)</f>
        <v>1587.4</v>
      </c>
      <c r="G236" s="7">
        <f>SUM(Ведомственная!H351)</f>
        <v>0</v>
      </c>
      <c r="H236" s="7">
        <f>SUM(Ведомственная!I351)</f>
        <v>0</v>
      </c>
    </row>
    <row r="237" spans="1:8" ht="31.5">
      <c r="A237" s="2" t="s">
        <v>773</v>
      </c>
      <c r="B237" s="4" t="s">
        <v>772</v>
      </c>
      <c r="C237" s="4"/>
      <c r="D237" s="4"/>
      <c r="E237" s="4"/>
      <c r="F237" s="7">
        <f>SUM(F238:F238)</f>
        <v>76143.7</v>
      </c>
      <c r="G237" s="7">
        <f>SUM(G238:G238)</f>
        <v>178700</v>
      </c>
      <c r="H237" s="7">
        <f>SUM(H238:H238)</f>
        <v>0</v>
      </c>
    </row>
    <row r="238" spans="1:8" ht="31.5">
      <c r="A238" s="2" t="s">
        <v>43</v>
      </c>
      <c r="B238" s="4" t="s">
        <v>772</v>
      </c>
      <c r="C238" s="4" t="s">
        <v>72</v>
      </c>
      <c r="D238" s="4" t="s">
        <v>139</v>
      </c>
      <c r="E238" s="4" t="s">
        <v>45</v>
      </c>
      <c r="F238" s="7">
        <f>Ведомственная!G746</f>
        <v>76143.7</v>
      </c>
      <c r="G238" s="7">
        <f>Ведомственная!H746</f>
        <v>178700</v>
      </c>
      <c r="H238" s="7">
        <f>Ведомственная!I746</f>
        <v>0</v>
      </c>
    </row>
    <row r="239" spans="1:8" ht="21" customHeight="1">
      <c r="A239" s="34" t="s">
        <v>577</v>
      </c>
      <c r="B239" s="4" t="s">
        <v>471</v>
      </c>
      <c r="C239" s="4"/>
      <c r="D239" s="4"/>
      <c r="E239" s="4"/>
      <c r="F239" s="7">
        <f>SUM(F242+F245)+F240</f>
        <v>174280.7</v>
      </c>
      <c r="G239" s="7">
        <f t="shared" ref="G239:H239" si="54">SUM(G242+G245)+G240</f>
        <v>0</v>
      </c>
      <c r="H239" s="7">
        <f t="shared" si="54"/>
        <v>0</v>
      </c>
    </row>
    <row r="240" spans="1:8" ht="47.25">
      <c r="A240" s="155" t="s">
        <v>770</v>
      </c>
      <c r="B240" s="31" t="s">
        <v>769</v>
      </c>
      <c r="C240" s="4"/>
      <c r="D240" s="4"/>
      <c r="E240" s="4"/>
      <c r="F240" s="7">
        <f>F241</f>
        <v>118256.3</v>
      </c>
      <c r="G240" s="7">
        <f t="shared" ref="G240:H240" si="55">G241</f>
        <v>0</v>
      </c>
      <c r="H240" s="7">
        <f t="shared" si="55"/>
        <v>0</v>
      </c>
    </row>
    <row r="241" spans="1:8" ht="31.5">
      <c r="A241" s="155" t="s">
        <v>192</v>
      </c>
      <c r="B241" s="31" t="s">
        <v>769</v>
      </c>
      <c r="C241" s="4" t="s">
        <v>98</v>
      </c>
      <c r="D241" s="4" t="s">
        <v>139</v>
      </c>
      <c r="E241" s="4" t="s">
        <v>45</v>
      </c>
      <c r="F241" s="7">
        <f>Ведомственная!G753</f>
        <v>118256.3</v>
      </c>
      <c r="G241" s="7">
        <f>Ведомственная!H753</f>
        <v>0</v>
      </c>
      <c r="H241" s="7">
        <f>Ведомственная!I753</f>
        <v>0</v>
      </c>
    </row>
    <row r="242" spans="1:8">
      <c r="A242" s="2" t="s">
        <v>383</v>
      </c>
      <c r="B242" s="4" t="s">
        <v>472</v>
      </c>
      <c r="C242" s="4"/>
      <c r="D242" s="4"/>
      <c r="E242" s="4"/>
      <c r="F242" s="7">
        <f>SUM(F243:F244)</f>
        <v>56024.4</v>
      </c>
      <c r="G242" s="7">
        <f t="shared" ref="G242:H242" si="56">SUM(G243:G244)</f>
        <v>0</v>
      </c>
      <c r="H242" s="7">
        <f t="shared" si="56"/>
        <v>0</v>
      </c>
    </row>
    <row r="243" spans="1:8" ht="31.5">
      <c r="A243" s="2" t="s">
        <v>43</v>
      </c>
      <c r="B243" s="4" t="s">
        <v>472</v>
      </c>
      <c r="C243" s="4" t="s">
        <v>72</v>
      </c>
      <c r="D243" s="4" t="s">
        <v>11</v>
      </c>
      <c r="E243" s="4" t="s">
        <v>142</v>
      </c>
      <c r="F243" s="7">
        <f>SUM(Ведомственная!G218)</f>
        <v>4711.8999999999996</v>
      </c>
      <c r="G243" s="7">
        <f>SUM(Ведомственная!H218)</f>
        <v>0</v>
      </c>
      <c r="H243" s="7">
        <f>SUM(Ведомственная!I218)</f>
        <v>0</v>
      </c>
    </row>
    <row r="244" spans="1:8" ht="31.5">
      <c r="A244" s="2" t="s">
        <v>43</v>
      </c>
      <c r="B244" s="4" t="s">
        <v>472</v>
      </c>
      <c r="C244" s="4" t="s">
        <v>72</v>
      </c>
      <c r="D244" s="4" t="s">
        <v>139</v>
      </c>
      <c r="E244" s="4" t="s">
        <v>45</v>
      </c>
      <c r="F244" s="7">
        <f>SUM(Ведомственная!G354)</f>
        <v>51312.5</v>
      </c>
      <c r="G244" s="7">
        <f>SUM(Ведомственная!H354)</f>
        <v>0</v>
      </c>
      <c r="H244" s="7">
        <f>SUM(Ведомственная!I354)</f>
        <v>0</v>
      </c>
    </row>
    <row r="245" spans="1:8" hidden="1">
      <c r="A245" s="2" t="s">
        <v>624</v>
      </c>
      <c r="B245" s="4" t="s">
        <v>473</v>
      </c>
      <c r="C245" s="4"/>
      <c r="D245" s="4"/>
      <c r="E245" s="4"/>
      <c r="F245" s="7">
        <f>SUM(F246)</f>
        <v>0</v>
      </c>
      <c r="G245" s="7">
        <f>SUM(G246)</f>
        <v>0</v>
      </c>
      <c r="H245" s="7">
        <f>SUM(H246)</f>
        <v>0</v>
      </c>
    </row>
    <row r="246" spans="1:8" ht="31.5" hidden="1">
      <c r="A246" s="2" t="s">
        <v>43</v>
      </c>
      <c r="B246" s="4" t="s">
        <v>473</v>
      </c>
      <c r="C246" s="4" t="s">
        <v>72</v>
      </c>
      <c r="D246" s="4" t="s">
        <v>139</v>
      </c>
      <c r="E246" s="4" t="s">
        <v>45</v>
      </c>
      <c r="F246" s="7">
        <f>SUM(Ведомственная!G356)</f>
        <v>0</v>
      </c>
      <c r="G246" s="7">
        <f>SUM(Ведомственная!H356)</f>
        <v>0</v>
      </c>
      <c r="H246" s="7">
        <f>SUM(Ведомственная!I356)</f>
        <v>0</v>
      </c>
    </row>
    <row r="247" spans="1:8" ht="31.5">
      <c r="A247" s="64" t="s">
        <v>528</v>
      </c>
      <c r="B247" s="24" t="s">
        <v>445</v>
      </c>
      <c r="C247" s="4"/>
      <c r="D247" s="4"/>
      <c r="E247" s="4"/>
      <c r="F247" s="26">
        <f>SUM(F248)+F252</f>
        <v>576152.5</v>
      </c>
      <c r="G247" s="26">
        <f>SUM(G248)+G252</f>
        <v>222244</v>
      </c>
      <c r="H247" s="26">
        <f>SUM(H248)+H252</f>
        <v>243270.5</v>
      </c>
    </row>
    <row r="248" spans="1:8">
      <c r="A248" s="2" t="s">
        <v>29</v>
      </c>
      <c r="B248" s="4" t="s">
        <v>446</v>
      </c>
      <c r="C248" s="4"/>
      <c r="D248" s="4"/>
      <c r="E248" s="4"/>
      <c r="F248" s="7">
        <f>SUM(F249)+F250</f>
        <v>363273.2</v>
      </c>
      <c r="G248" s="7">
        <f t="shared" ref="G248:H248" si="57">SUM(G249)+G250</f>
        <v>222244</v>
      </c>
      <c r="H248" s="7">
        <f t="shared" si="57"/>
        <v>243270.5</v>
      </c>
    </row>
    <row r="249" spans="1:8" ht="31.5">
      <c r="A249" s="2" t="s">
        <v>43</v>
      </c>
      <c r="B249" s="4" t="s">
        <v>446</v>
      </c>
      <c r="C249" s="4" t="s">
        <v>72</v>
      </c>
      <c r="D249" s="4" t="s">
        <v>11</v>
      </c>
      <c r="E249" s="4" t="s">
        <v>142</v>
      </c>
      <c r="F249" s="7">
        <f>SUM(Ведомственная!G221)</f>
        <v>142723.6</v>
      </c>
      <c r="G249" s="7">
        <f>SUM(Ведомственная!H221)</f>
        <v>98194.9</v>
      </c>
      <c r="H249" s="7">
        <f>SUM(Ведомственная!I221)</f>
        <v>152213.4</v>
      </c>
    </row>
    <row r="250" spans="1:8" ht="31.5">
      <c r="A250" s="34" t="s">
        <v>622</v>
      </c>
      <c r="B250" s="4" t="s">
        <v>764</v>
      </c>
      <c r="C250" s="4"/>
      <c r="D250" s="4"/>
      <c r="E250" s="4"/>
      <c r="F250" s="7">
        <f>SUM(F251)</f>
        <v>220549.6</v>
      </c>
      <c r="G250" s="7">
        <f>SUM(G251)</f>
        <v>124049.1</v>
      </c>
      <c r="H250" s="7">
        <f>SUM(H251)</f>
        <v>91057.1</v>
      </c>
    </row>
    <row r="251" spans="1:8" ht="31.5">
      <c r="A251" s="34" t="s">
        <v>43</v>
      </c>
      <c r="B251" s="4" t="s">
        <v>764</v>
      </c>
      <c r="C251" s="4" t="s">
        <v>72</v>
      </c>
      <c r="D251" s="4" t="s">
        <v>11</v>
      </c>
      <c r="E251" s="4" t="s">
        <v>142</v>
      </c>
      <c r="F251" s="7">
        <f>SUM(Ведомственная!G223)</f>
        <v>220549.6</v>
      </c>
      <c r="G251" s="7">
        <f>SUM(Ведомственная!H223)</f>
        <v>124049.1</v>
      </c>
      <c r="H251" s="7">
        <f>SUM(Ведомственная!I223)</f>
        <v>91057.1</v>
      </c>
    </row>
    <row r="252" spans="1:8" ht="31.5">
      <c r="A252" s="2" t="s">
        <v>227</v>
      </c>
      <c r="B252" s="4" t="s">
        <v>463</v>
      </c>
      <c r="C252" s="4"/>
      <c r="D252" s="4"/>
      <c r="E252" s="4"/>
      <c r="F252" s="7">
        <f>SUM(F253)+F254</f>
        <v>212879.3</v>
      </c>
      <c r="G252" s="7">
        <f t="shared" ref="G252:H252" si="58">SUM(G253)+G254</f>
        <v>0</v>
      </c>
      <c r="H252" s="7">
        <f t="shared" si="58"/>
        <v>0</v>
      </c>
    </row>
    <row r="253" spans="1:8" ht="31.5">
      <c r="A253" s="2" t="s">
        <v>228</v>
      </c>
      <c r="B253" s="4" t="s">
        <v>463</v>
      </c>
      <c r="C253" s="4" t="s">
        <v>209</v>
      </c>
      <c r="D253" s="4" t="s">
        <v>11</v>
      </c>
      <c r="E253" s="4" t="s">
        <v>142</v>
      </c>
      <c r="F253" s="7">
        <f>SUM(Ведомственная!G225)</f>
        <v>8513.9</v>
      </c>
      <c r="G253" s="7">
        <f>SUM(Ведомственная!H225)</f>
        <v>0</v>
      </c>
      <c r="H253" s="7">
        <f>SUM(Ведомственная!I225)</f>
        <v>0</v>
      </c>
    </row>
    <row r="254" spans="1:8" ht="31.5">
      <c r="A254" s="2" t="s">
        <v>623</v>
      </c>
      <c r="B254" s="4" t="s">
        <v>761</v>
      </c>
      <c r="C254" s="4"/>
      <c r="D254" s="4"/>
      <c r="E254" s="4"/>
      <c r="F254" s="7">
        <f>SUM(F255)</f>
        <v>204365.4</v>
      </c>
      <c r="G254" s="7">
        <f t="shared" ref="G254:H254" si="59">SUM(G255)</f>
        <v>0</v>
      </c>
      <c r="H254" s="7">
        <f t="shared" si="59"/>
        <v>0</v>
      </c>
    </row>
    <row r="255" spans="1:8" ht="31.5">
      <c r="A255" s="2" t="s">
        <v>228</v>
      </c>
      <c r="B255" s="4" t="s">
        <v>761</v>
      </c>
      <c r="C255" s="4" t="s">
        <v>209</v>
      </c>
      <c r="D255" s="4" t="s">
        <v>11</v>
      </c>
      <c r="E255" s="4" t="s">
        <v>142</v>
      </c>
      <c r="F255" s="7">
        <f>SUM(Ведомственная!G227)</f>
        <v>204365.4</v>
      </c>
      <c r="G255" s="7">
        <f>SUM(Ведомственная!H227)</f>
        <v>0</v>
      </c>
      <c r="H255" s="7">
        <f>SUM(Ведомственная!I227)</f>
        <v>0</v>
      </c>
    </row>
    <row r="256" spans="1:8" s="27" customFormat="1" ht="47.25">
      <c r="A256" s="23" t="s">
        <v>519</v>
      </c>
      <c r="B256" s="29" t="s">
        <v>206</v>
      </c>
      <c r="C256" s="29"/>
      <c r="D256" s="38"/>
      <c r="E256" s="38"/>
      <c r="F256" s="10">
        <f>SUM(F285)+F257+F261</f>
        <v>95088.799999999988</v>
      </c>
      <c r="G256" s="10">
        <f>SUM(G285)+G257+G261</f>
        <v>29619</v>
      </c>
      <c r="H256" s="10">
        <f>SUM(H285)+H257+H261</f>
        <v>63563.9</v>
      </c>
    </row>
    <row r="257" spans="1:8" ht="31.5" hidden="1">
      <c r="A257" s="2" t="s">
        <v>226</v>
      </c>
      <c r="B257" s="4" t="s">
        <v>254</v>
      </c>
      <c r="C257" s="4"/>
      <c r="D257" s="4"/>
      <c r="E257" s="4"/>
      <c r="F257" s="7">
        <f>SUM(F258)</f>
        <v>0</v>
      </c>
      <c r="G257" s="7">
        <f>SUM(G258)</f>
        <v>0</v>
      </c>
      <c r="H257" s="7">
        <f>SUM(H258)</f>
        <v>0</v>
      </c>
    </row>
    <row r="258" spans="1:8" ht="31.5" hidden="1">
      <c r="A258" s="2" t="s">
        <v>227</v>
      </c>
      <c r="B258" s="4" t="s">
        <v>255</v>
      </c>
      <c r="C258" s="4"/>
      <c r="D258" s="4"/>
      <c r="E258" s="4"/>
      <c r="F258" s="7">
        <f>SUM(F259:F260)</f>
        <v>0</v>
      </c>
      <c r="G258" s="7">
        <f>SUM(G259:G260)</f>
        <v>0</v>
      </c>
      <c r="H258" s="7">
        <f>SUM(H259:H260)</f>
        <v>0</v>
      </c>
    </row>
    <row r="259" spans="1:8" ht="31.5" hidden="1">
      <c r="A259" s="2" t="s">
        <v>228</v>
      </c>
      <c r="B259" s="4" t="s">
        <v>255</v>
      </c>
      <c r="C259" s="4" t="s">
        <v>209</v>
      </c>
      <c r="D259" s="4" t="s">
        <v>11</v>
      </c>
      <c r="E259" s="4" t="s">
        <v>142</v>
      </c>
      <c r="F259" s="7"/>
      <c r="G259" s="7"/>
      <c r="H259" s="7"/>
    </row>
    <row r="260" spans="1:8" ht="31.5" hidden="1">
      <c r="A260" s="2" t="s">
        <v>228</v>
      </c>
      <c r="B260" s="4" t="s">
        <v>255</v>
      </c>
      <c r="C260" s="4" t="s">
        <v>209</v>
      </c>
      <c r="D260" s="4" t="s">
        <v>139</v>
      </c>
      <c r="E260" s="4" t="s">
        <v>139</v>
      </c>
      <c r="F260" s="7">
        <f>SUM(Ведомственная!G396)</f>
        <v>0</v>
      </c>
      <c r="G260" s="7">
        <f>SUM(Ведомственная!H396)</f>
        <v>0</v>
      </c>
      <c r="H260" s="7">
        <f>SUM(Ведомственная!I396)</f>
        <v>0</v>
      </c>
    </row>
    <row r="261" spans="1:8" ht="31.5">
      <c r="A261" s="2" t="s">
        <v>229</v>
      </c>
      <c r="B261" s="4" t="s">
        <v>256</v>
      </c>
      <c r="C261" s="4"/>
      <c r="D261" s="4"/>
      <c r="E261" s="4"/>
      <c r="F261" s="7">
        <f>SUM(F262+F272)</f>
        <v>84708.9</v>
      </c>
      <c r="G261" s="7">
        <f>SUM(G262+G272)</f>
        <v>17251.099999999999</v>
      </c>
      <c r="H261" s="7">
        <f>SUM(H262+H272)</f>
        <v>50517.5</v>
      </c>
    </row>
    <row r="262" spans="1:8">
      <c r="A262" s="2" t="s">
        <v>29</v>
      </c>
      <c r="B262" s="4" t="s">
        <v>345</v>
      </c>
      <c r="C262" s="4"/>
      <c r="D262" s="4"/>
      <c r="E262" s="4"/>
      <c r="F262" s="7">
        <f>SUM(F270+F263)+F264+F266+F268</f>
        <v>44498.2</v>
      </c>
      <c r="G262" s="7">
        <f>SUM(G270+G263)+G264+G266+G268</f>
        <v>17251.099999999999</v>
      </c>
      <c r="H262" s="7">
        <f>SUM(H270+H263)+H264+H266+H268</f>
        <v>20099.900000000001</v>
      </c>
    </row>
    <row r="263" spans="1:8" ht="31.5">
      <c r="A263" s="2" t="s">
        <v>43</v>
      </c>
      <c r="B263" s="4" t="s">
        <v>345</v>
      </c>
      <c r="C263" s="4" t="s">
        <v>72</v>
      </c>
      <c r="D263" s="4" t="s">
        <v>139</v>
      </c>
      <c r="E263" s="4" t="s">
        <v>35</v>
      </c>
      <c r="F263" s="7">
        <f>SUM(Ведомственная!G287)</f>
        <v>44498.2</v>
      </c>
      <c r="G263" s="7">
        <f>SUM(Ведомственная!H287)</f>
        <v>0</v>
      </c>
      <c r="H263" s="7">
        <f>SUM(Ведомственная!I287)</f>
        <v>0</v>
      </c>
    </row>
    <row r="264" spans="1:8" ht="31.5" hidden="1">
      <c r="A264" s="2" t="s">
        <v>732</v>
      </c>
      <c r="B264" s="4" t="s">
        <v>729</v>
      </c>
      <c r="C264" s="4"/>
      <c r="D264" s="4"/>
      <c r="E264" s="4"/>
      <c r="F264" s="7">
        <f>SUM(F265)</f>
        <v>0</v>
      </c>
      <c r="G264" s="7">
        <f t="shared" ref="G264:H264" si="60">SUM(G265)</f>
        <v>0</v>
      </c>
      <c r="H264" s="7">
        <f t="shared" si="60"/>
        <v>0</v>
      </c>
    </row>
    <row r="265" spans="1:8" ht="31.5" hidden="1">
      <c r="A265" s="2" t="s">
        <v>43</v>
      </c>
      <c r="B265" s="4" t="s">
        <v>729</v>
      </c>
      <c r="C265" s="4" t="s">
        <v>72</v>
      </c>
      <c r="D265" s="4" t="s">
        <v>139</v>
      </c>
      <c r="E265" s="4" t="s">
        <v>35</v>
      </c>
      <c r="F265" s="7">
        <f>SUM(Ведомственная!G289)</f>
        <v>0</v>
      </c>
      <c r="G265" s="7">
        <f>SUM(Ведомственная!H289)</f>
        <v>0</v>
      </c>
      <c r="H265" s="7">
        <f>SUM(Ведомственная!I289)</f>
        <v>0</v>
      </c>
    </row>
    <row r="266" spans="1:8" ht="31.5" hidden="1">
      <c r="A266" s="2" t="s">
        <v>733</v>
      </c>
      <c r="B266" s="4" t="s">
        <v>730</v>
      </c>
      <c r="C266" s="4"/>
      <c r="D266" s="4"/>
      <c r="E266" s="4"/>
      <c r="F266" s="7">
        <f>SUM(F267)</f>
        <v>0</v>
      </c>
      <c r="G266" s="7">
        <f t="shared" ref="G266:H266" si="61">SUM(G267)</f>
        <v>0</v>
      </c>
      <c r="H266" s="7">
        <f t="shared" si="61"/>
        <v>0</v>
      </c>
    </row>
    <row r="267" spans="1:8" ht="31.5" hidden="1">
      <c r="A267" s="2" t="s">
        <v>43</v>
      </c>
      <c r="B267" s="4" t="s">
        <v>730</v>
      </c>
      <c r="C267" s="4" t="s">
        <v>72</v>
      </c>
      <c r="D267" s="4" t="s">
        <v>139</v>
      </c>
      <c r="E267" s="4" t="s">
        <v>35</v>
      </c>
      <c r="F267" s="7">
        <f>SUM(Ведомственная!G291)</f>
        <v>0</v>
      </c>
      <c r="G267" s="7">
        <f>SUM(Ведомственная!H291)</f>
        <v>0</v>
      </c>
      <c r="H267" s="7">
        <f>SUM(Ведомственная!I291)</f>
        <v>0</v>
      </c>
    </row>
    <row r="268" spans="1:8" ht="47.25" hidden="1">
      <c r="A268" s="2" t="s">
        <v>734</v>
      </c>
      <c r="B268" s="4" t="s">
        <v>731</v>
      </c>
      <c r="C268" s="4"/>
      <c r="D268" s="4"/>
      <c r="E268" s="4"/>
      <c r="F268" s="7">
        <f>SUM(F269)</f>
        <v>0</v>
      </c>
      <c r="G268" s="7">
        <f t="shared" ref="G268:H268" si="62">SUM(G269)</f>
        <v>0</v>
      </c>
      <c r="H268" s="7">
        <f t="shared" si="62"/>
        <v>0</v>
      </c>
    </row>
    <row r="269" spans="1:8" ht="31.5" hidden="1">
      <c r="A269" s="2" t="s">
        <v>43</v>
      </c>
      <c r="B269" s="4" t="s">
        <v>731</v>
      </c>
      <c r="C269" s="4" t="s">
        <v>72</v>
      </c>
      <c r="D269" s="4" t="s">
        <v>139</v>
      </c>
      <c r="E269" s="4" t="s">
        <v>35</v>
      </c>
      <c r="F269" s="7">
        <f>SUM(Ведомственная!G293)</f>
        <v>0</v>
      </c>
      <c r="G269" s="7">
        <f>SUM(Ведомственная!H293)</f>
        <v>0</v>
      </c>
      <c r="H269" s="7">
        <f>SUM(Ведомственная!I293)</f>
        <v>0</v>
      </c>
    </row>
    <row r="270" spans="1:8" ht="78.75">
      <c r="A270" s="35" t="s">
        <v>625</v>
      </c>
      <c r="B270" s="4" t="s">
        <v>765</v>
      </c>
      <c r="C270" s="4"/>
      <c r="D270" s="4"/>
      <c r="E270" s="4"/>
      <c r="F270" s="7">
        <f>SUM(F271)</f>
        <v>0</v>
      </c>
      <c r="G270" s="7">
        <f>SUM(G271)</f>
        <v>17251.099999999999</v>
      </c>
      <c r="H270" s="7">
        <f>SUM(H271)</f>
        <v>20099.900000000001</v>
      </c>
    </row>
    <row r="271" spans="1:8" ht="31.5">
      <c r="A271" s="2" t="s">
        <v>43</v>
      </c>
      <c r="B271" s="4" t="s">
        <v>765</v>
      </c>
      <c r="C271" s="4" t="s">
        <v>72</v>
      </c>
      <c r="D271" s="4" t="s">
        <v>139</v>
      </c>
      <c r="E271" s="4" t="s">
        <v>35</v>
      </c>
      <c r="F271" s="7">
        <f>SUM(Ведомственная!G295)</f>
        <v>0</v>
      </c>
      <c r="G271" s="7">
        <f>SUM(Ведомственная!H295)</f>
        <v>17251.099999999999</v>
      </c>
      <c r="H271" s="7">
        <f>SUM(Ведомственная!I295)</f>
        <v>20099.900000000001</v>
      </c>
    </row>
    <row r="272" spans="1:8" ht="31.5">
      <c r="A272" s="2" t="s">
        <v>522</v>
      </c>
      <c r="B272" s="4" t="s">
        <v>257</v>
      </c>
      <c r="C272" s="4"/>
      <c r="D272" s="4"/>
      <c r="E272" s="4"/>
      <c r="F272" s="7">
        <f>SUM(F273:F274)+F281+F283+F279+F277+F275</f>
        <v>40210.699999999997</v>
      </c>
      <c r="G272" s="7">
        <f t="shared" ref="G272:H272" si="63">SUM(G273:G274)+G281+G283+G279+G277+G275</f>
        <v>0</v>
      </c>
      <c r="H272" s="7">
        <f t="shared" si="63"/>
        <v>30417.599999999999</v>
      </c>
    </row>
    <row r="273" spans="1:8" ht="31.5">
      <c r="A273" s="2" t="s">
        <v>228</v>
      </c>
      <c r="B273" s="4" t="s">
        <v>257</v>
      </c>
      <c r="C273" s="4" t="s">
        <v>209</v>
      </c>
      <c r="D273" s="4" t="s">
        <v>139</v>
      </c>
      <c r="E273" s="4" t="s">
        <v>35</v>
      </c>
      <c r="F273" s="7">
        <f>SUM(Ведомственная!G297)</f>
        <v>34043.1</v>
      </c>
      <c r="G273" s="7">
        <f>SUM(Ведомственная!H297)</f>
        <v>0</v>
      </c>
      <c r="H273" s="7">
        <f>SUM(Ведомственная!I297)</f>
        <v>0</v>
      </c>
    </row>
    <row r="274" spans="1:8" ht="31.5">
      <c r="A274" s="2" t="s">
        <v>228</v>
      </c>
      <c r="B274" s="4" t="s">
        <v>257</v>
      </c>
      <c r="C274" s="4" t="s">
        <v>209</v>
      </c>
      <c r="D274" s="4" t="s">
        <v>139</v>
      </c>
      <c r="E274" s="4" t="s">
        <v>139</v>
      </c>
      <c r="F274" s="7">
        <f>SUM(Ведомственная!G399)</f>
        <v>6167.6</v>
      </c>
      <c r="G274" s="7">
        <f>SUM(Ведомственная!H399)</f>
        <v>0</v>
      </c>
      <c r="H274" s="7">
        <f>SUM(Ведомственная!I399)</f>
        <v>0</v>
      </c>
    </row>
    <row r="275" spans="1:8" ht="31.5" hidden="1">
      <c r="A275" s="2" t="s">
        <v>732</v>
      </c>
      <c r="B275" s="4" t="s">
        <v>735</v>
      </c>
      <c r="C275" s="4"/>
      <c r="D275" s="4"/>
      <c r="E275" s="4"/>
      <c r="F275" s="7">
        <f>SUM(F276)</f>
        <v>0</v>
      </c>
      <c r="G275" s="7">
        <f t="shared" ref="G275:H275" si="64">SUM(G276)</f>
        <v>0</v>
      </c>
      <c r="H275" s="7">
        <f t="shared" si="64"/>
        <v>0</v>
      </c>
    </row>
    <row r="276" spans="1:8" ht="31.5" hidden="1">
      <c r="A276" s="2" t="s">
        <v>228</v>
      </c>
      <c r="B276" s="4" t="s">
        <v>735</v>
      </c>
      <c r="C276" s="4" t="s">
        <v>209</v>
      </c>
      <c r="D276" s="4" t="s">
        <v>139</v>
      </c>
      <c r="E276" s="4" t="s">
        <v>35</v>
      </c>
      <c r="F276" s="7">
        <f>SUM(Ведомственная!G299)</f>
        <v>0</v>
      </c>
      <c r="G276" s="7">
        <f>SUM(Ведомственная!H299)</f>
        <v>0</v>
      </c>
      <c r="H276" s="7">
        <f>SUM(Ведомственная!I299)</f>
        <v>0</v>
      </c>
    </row>
    <row r="277" spans="1:8" ht="31.5" hidden="1">
      <c r="A277" s="2" t="s">
        <v>733</v>
      </c>
      <c r="B277" s="4" t="s">
        <v>736</v>
      </c>
      <c r="C277" s="4"/>
      <c r="D277" s="4"/>
      <c r="E277" s="4"/>
      <c r="F277" s="7">
        <f>SUM(F278)</f>
        <v>0</v>
      </c>
      <c r="G277" s="7">
        <f t="shared" ref="G277:H277" si="65">SUM(G278)</f>
        <v>0</v>
      </c>
      <c r="H277" s="7">
        <f t="shared" si="65"/>
        <v>0</v>
      </c>
    </row>
    <row r="278" spans="1:8" ht="31.5" hidden="1">
      <c r="A278" s="2" t="s">
        <v>228</v>
      </c>
      <c r="B278" s="4" t="s">
        <v>736</v>
      </c>
      <c r="C278" s="4" t="s">
        <v>209</v>
      </c>
      <c r="D278" s="4" t="s">
        <v>139</v>
      </c>
      <c r="E278" s="4" t="s">
        <v>35</v>
      </c>
      <c r="F278" s="7">
        <f>SUM(Ведомственная!G301)</f>
        <v>0</v>
      </c>
      <c r="G278" s="7">
        <f>SUM(Ведомственная!H301)</f>
        <v>0</v>
      </c>
      <c r="H278" s="7">
        <f>SUM(Ведомственная!I301)</f>
        <v>0</v>
      </c>
    </row>
    <row r="279" spans="1:8" ht="47.25" hidden="1">
      <c r="A279" s="2" t="s">
        <v>734</v>
      </c>
      <c r="B279" s="4" t="s">
        <v>737</v>
      </c>
      <c r="C279" s="4"/>
      <c r="D279" s="4"/>
      <c r="E279" s="4"/>
      <c r="F279" s="7">
        <f>SUM(F280)</f>
        <v>0</v>
      </c>
      <c r="G279" s="7">
        <f>SUM(G280)</f>
        <v>0</v>
      </c>
      <c r="H279" s="7">
        <f>SUM(H280)</f>
        <v>0</v>
      </c>
    </row>
    <row r="280" spans="1:8" ht="31.5" hidden="1">
      <c r="A280" s="2" t="s">
        <v>228</v>
      </c>
      <c r="B280" s="4" t="s">
        <v>737</v>
      </c>
      <c r="C280" s="4" t="s">
        <v>209</v>
      </c>
      <c r="D280" s="4" t="s">
        <v>139</v>
      </c>
      <c r="E280" s="4" t="s">
        <v>35</v>
      </c>
      <c r="F280" s="7">
        <f>SUM(Ведомственная!G303)</f>
        <v>0</v>
      </c>
      <c r="G280" s="7">
        <f>SUM(Ведомственная!H303)</f>
        <v>0</v>
      </c>
      <c r="H280" s="7">
        <f>SUM(Ведомственная!I303)</f>
        <v>0</v>
      </c>
    </row>
    <row r="281" spans="1:8" ht="31.5">
      <c r="A281" s="2" t="s">
        <v>722</v>
      </c>
      <c r="B281" s="4" t="s">
        <v>930</v>
      </c>
      <c r="C281" s="4"/>
      <c r="D281" s="4"/>
      <c r="E281" s="4"/>
      <c r="F281" s="7">
        <f>SUM(F282)</f>
        <v>0</v>
      </c>
      <c r="G281" s="7">
        <f>SUM(G282)</f>
        <v>0</v>
      </c>
      <c r="H281" s="7">
        <f>SUM(H282)</f>
        <v>30417.599999999999</v>
      </c>
    </row>
    <row r="282" spans="1:8" ht="31.5">
      <c r="A282" s="2" t="s">
        <v>228</v>
      </c>
      <c r="B282" s="4" t="s">
        <v>930</v>
      </c>
      <c r="C282" s="4" t="s">
        <v>209</v>
      </c>
      <c r="D282" s="4" t="s">
        <v>139</v>
      </c>
      <c r="E282" s="4" t="s">
        <v>139</v>
      </c>
      <c r="F282" s="7">
        <f>SUM(Ведомственная!G401)</f>
        <v>0</v>
      </c>
      <c r="G282" s="7">
        <f>SUM(Ведомственная!H401)</f>
        <v>0</v>
      </c>
      <c r="H282" s="7">
        <f>SUM(Ведомственная!I401)</f>
        <v>30417.599999999999</v>
      </c>
    </row>
    <row r="283" spans="1:8" hidden="1">
      <c r="A283" s="2" t="s">
        <v>625</v>
      </c>
      <c r="B283" s="4" t="s">
        <v>614</v>
      </c>
      <c r="C283" s="4"/>
      <c r="D283" s="4"/>
      <c r="E283" s="4"/>
      <c r="F283" s="7">
        <f>SUM(F284)</f>
        <v>0</v>
      </c>
      <c r="G283" s="7">
        <f t="shared" ref="G283:H283" si="66">SUM(G284)</f>
        <v>0</v>
      </c>
      <c r="H283" s="7">
        <f t="shared" si="66"/>
        <v>0</v>
      </c>
    </row>
    <row r="284" spans="1:8" ht="31.5" hidden="1">
      <c r="A284" s="2" t="s">
        <v>228</v>
      </c>
      <c r="B284" s="4" t="s">
        <v>614</v>
      </c>
      <c r="C284" s="4" t="s">
        <v>209</v>
      </c>
      <c r="D284" s="4" t="s">
        <v>139</v>
      </c>
      <c r="E284" s="4" t="s">
        <v>35</v>
      </c>
      <c r="F284" s="7">
        <f>SUM(Ведомственная!G305)</f>
        <v>0</v>
      </c>
      <c r="G284" s="7">
        <f>SUM(Ведомственная!H305)</f>
        <v>0</v>
      </c>
      <c r="H284" s="7">
        <f>SUM(Ведомственная!I305)</f>
        <v>0</v>
      </c>
    </row>
    <row r="285" spans="1:8" ht="31.5">
      <c r="A285" s="95" t="s">
        <v>213</v>
      </c>
      <c r="B285" s="31" t="s">
        <v>207</v>
      </c>
      <c r="C285" s="31"/>
      <c r="D285" s="96"/>
      <c r="E285" s="96"/>
      <c r="F285" s="9">
        <f>SUM(F286)</f>
        <v>10379.9</v>
      </c>
      <c r="G285" s="9">
        <f t="shared" ref="G285:H286" si="67">SUM(G286)</f>
        <v>12367.9</v>
      </c>
      <c r="H285" s="9">
        <f t="shared" si="67"/>
        <v>13046.4</v>
      </c>
    </row>
    <row r="286" spans="1:8" ht="31.5">
      <c r="A286" s="95" t="s">
        <v>571</v>
      </c>
      <c r="B286" s="31" t="s">
        <v>570</v>
      </c>
      <c r="C286" s="96"/>
      <c r="D286" s="96"/>
      <c r="E286" s="96"/>
      <c r="F286" s="9">
        <f>SUM(F287)</f>
        <v>10379.9</v>
      </c>
      <c r="G286" s="9">
        <f t="shared" si="67"/>
        <v>12367.9</v>
      </c>
      <c r="H286" s="9">
        <f t="shared" si="67"/>
        <v>13046.4</v>
      </c>
    </row>
    <row r="287" spans="1:8">
      <c r="A287" s="95" t="s">
        <v>34</v>
      </c>
      <c r="B287" s="31" t="s">
        <v>570</v>
      </c>
      <c r="C287" s="96" t="s">
        <v>80</v>
      </c>
      <c r="D287" s="96" t="s">
        <v>25</v>
      </c>
      <c r="E287" s="96" t="s">
        <v>11</v>
      </c>
      <c r="F287" s="9">
        <f>SUM(Ведомственная!G484)</f>
        <v>10379.9</v>
      </c>
      <c r="G287" s="9">
        <f>SUM(Ведомственная!H484)</f>
        <v>12367.9</v>
      </c>
      <c r="H287" s="9">
        <f>SUM(Ведомственная!I484)</f>
        <v>13046.4</v>
      </c>
    </row>
    <row r="288" spans="1:8" s="27" customFormat="1" ht="31.5">
      <c r="A288" s="63" t="s">
        <v>422</v>
      </c>
      <c r="B288" s="24" t="s">
        <v>247</v>
      </c>
      <c r="C288" s="24"/>
      <c r="D288" s="24"/>
      <c r="E288" s="24"/>
      <c r="F288" s="26">
        <f>SUM(F294)+F289</f>
        <v>13416.3</v>
      </c>
      <c r="G288" s="26">
        <f>SUM(G294)+G289</f>
        <v>9868.0999999999985</v>
      </c>
      <c r="H288" s="26">
        <f>SUM(H294)+H289</f>
        <v>9837.6999999999989</v>
      </c>
    </row>
    <row r="289" spans="1:8" ht="31.5">
      <c r="A289" s="2" t="s">
        <v>227</v>
      </c>
      <c r="B289" s="96" t="s">
        <v>260</v>
      </c>
      <c r="C289" s="96"/>
      <c r="D289" s="96"/>
      <c r="E289" s="96"/>
      <c r="F289" s="9">
        <f>SUM(F290:F293)</f>
        <v>3123.8</v>
      </c>
      <c r="G289" s="9">
        <f>SUM(G290:G293)</f>
        <v>0</v>
      </c>
      <c r="H289" s="9">
        <f>SUM(H290:H293)</f>
        <v>0</v>
      </c>
    </row>
    <row r="290" spans="1:8" ht="31.5" hidden="1">
      <c r="A290" s="2" t="s">
        <v>228</v>
      </c>
      <c r="B290" s="96" t="s">
        <v>260</v>
      </c>
      <c r="C290" s="96" t="s">
        <v>209</v>
      </c>
      <c r="D290" s="96" t="s">
        <v>139</v>
      </c>
      <c r="E290" s="96" t="s">
        <v>45</v>
      </c>
      <c r="F290" s="9">
        <f>SUM(Ведомственная!G359)</f>
        <v>0</v>
      </c>
      <c r="G290" s="9">
        <f>SUM(Ведомственная!H359)</f>
        <v>0</v>
      </c>
      <c r="H290" s="9">
        <f>SUM(Ведомственная!I359)</f>
        <v>0</v>
      </c>
    </row>
    <row r="291" spans="1:8" ht="31.5">
      <c r="A291" s="2" t="s">
        <v>228</v>
      </c>
      <c r="B291" s="96" t="s">
        <v>260</v>
      </c>
      <c r="C291" s="96" t="s">
        <v>209</v>
      </c>
      <c r="D291" s="96" t="s">
        <v>139</v>
      </c>
      <c r="E291" s="96" t="s">
        <v>139</v>
      </c>
      <c r="F291" s="9">
        <f>SUM(Ведомственная!G404)</f>
        <v>3123.8</v>
      </c>
      <c r="G291" s="9">
        <f>SUM(Ведомственная!H404)</f>
        <v>0</v>
      </c>
      <c r="H291" s="9">
        <f>SUM(Ведомственная!I404)</f>
        <v>0</v>
      </c>
    </row>
    <row r="292" spans="1:8" ht="31.5" hidden="1">
      <c r="A292" s="2" t="s">
        <v>228</v>
      </c>
      <c r="B292" s="96" t="s">
        <v>260</v>
      </c>
      <c r="C292" s="96" t="s">
        <v>209</v>
      </c>
      <c r="D292" s="96" t="s">
        <v>13</v>
      </c>
      <c r="E292" s="96" t="s">
        <v>11</v>
      </c>
      <c r="F292" s="9">
        <f>SUM(Ведомственная!G478)</f>
        <v>0</v>
      </c>
      <c r="G292" s="9">
        <f>SUM(Ведомственная!H478)</f>
        <v>0</v>
      </c>
      <c r="H292" s="9">
        <f>SUM(Ведомственная!I478)</f>
        <v>0</v>
      </c>
    </row>
    <row r="293" spans="1:8" ht="31.5" hidden="1">
      <c r="A293" s="2" t="s">
        <v>228</v>
      </c>
      <c r="B293" s="96" t="s">
        <v>260</v>
      </c>
      <c r="C293" s="96" t="s">
        <v>209</v>
      </c>
      <c r="D293" s="96" t="s">
        <v>140</v>
      </c>
      <c r="E293" s="96" t="s">
        <v>28</v>
      </c>
      <c r="F293" s="9">
        <f>SUM(Ведомственная!G504)</f>
        <v>0</v>
      </c>
      <c r="G293" s="9">
        <f>SUM(Ведомственная!H504)</f>
        <v>0</v>
      </c>
      <c r="H293" s="9">
        <f>SUM(Ведомственная!I504)</f>
        <v>0</v>
      </c>
    </row>
    <row r="294" spans="1:8" ht="31.5">
      <c r="A294" s="2" t="s">
        <v>421</v>
      </c>
      <c r="B294" s="4" t="s">
        <v>248</v>
      </c>
      <c r="C294" s="4"/>
      <c r="D294" s="4"/>
      <c r="E294" s="4"/>
      <c r="F294" s="7">
        <f>SUM(F295)</f>
        <v>10292.499999999998</v>
      </c>
      <c r="G294" s="7">
        <f>SUM(G295)</f>
        <v>9868.0999999999985</v>
      </c>
      <c r="H294" s="7">
        <f>SUM(H295)</f>
        <v>9837.6999999999989</v>
      </c>
    </row>
    <row r="295" spans="1:8" ht="31.5">
      <c r="A295" s="2" t="s">
        <v>36</v>
      </c>
      <c r="B295" s="4" t="s">
        <v>249</v>
      </c>
      <c r="C295" s="4"/>
      <c r="D295" s="4"/>
      <c r="E295" s="4"/>
      <c r="F295" s="7">
        <f>SUM(F296:F299)</f>
        <v>10292.499999999998</v>
      </c>
      <c r="G295" s="7">
        <f>SUM(G296:G299)</f>
        <v>9868.0999999999985</v>
      </c>
      <c r="H295" s="7">
        <f>SUM(H296:H299)</f>
        <v>9837.6999999999989</v>
      </c>
    </row>
    <row r="296" spans="1:8" ht="63">
      <c r="A296" s="2" t="s">
        <v>42</v>
      </c>
      <c r="B296" s="4" t="s">
        <v>249</v>
      </c>
      <c r="C296" s="4" t="s">
        <v>70</v>
      </c>
      <c r="D296" s="4" t="s">
        <v>11</v>
      </c>
      <c r="E296" s="4" t="s">
        <v>22</v>
      </c>
      <c r="F296" s="7">
        <f>SUM(Ведомственная!G244)</f>
        <v>9488.6999999999989</v>
      </c>
      <c r="G296" s="7">
        <f>SUM(Ведомственная!H244)</f>
        <v>9111.7999999999993</v>
      </c>
      <c r="H296" s="7">
        <f>SUM(Ведомственная!I244)</f>
        <v>9111.7999999999993</v>
      </c>
    </row>
    <row r="297" spans="1:8" ht="31.5">
      <c r="A297" s="2" t="s">
        <v>43</v>
      </c>
      <c r="B297" s="4" t="s">
        <v>249</v>
      </c>
      <c r="C297" s="4" t="s">
        <v>72</v>
      </c>
      <c r="D297" s="4" t="s">
        <v>11</v>
      </c>
      <c r="E297" s="4" t="s">
        <v>22</v>
      </c>
      <c r="F297" s="7">
        <f>SUM(Ведомственная!G245)</f>
        <v>788.3</v>
      </c>
      <c r="G297" s="7">
        <f>SUM(Ведомственная!H245)</f>
        <v>740.8</v>
      </c>
      <c r="H297" s="7">
        <f>SUM(Ведомственная!I245)</f>
        <v>710.4</v>
      </c>
    </row>
    <row r="298" spans="1:8" ht="31.5" hidden="1">
      <c r="A298" s="2" t="s">
        <v>43</v>
      </c>
      <c r="B298" s="4" t="s">
        <v>249</v>
      </c>
      <c r="C298" s="4" t="s">
        <v>72</v>
      </c>
      <c r="D298" s="4" t="s">
        <v>89</v>
      </c>
      <c r="E298" s="4" t="s">
        <v>139</v>
      </c>
      <c r="F298" s="7">
        <f>SUM(Ведомственная!G452)</f>
        <v>0</v>
      </c>
      <c r="G298" s="7">
        <f>SUM(Ведомственная!H452)</f>
        <v>0</v>
      </c>
      <c r="H298" s="7">
        <f>SUM(Ведомственная!I452)</f>
        <v>0</v>
      </c>
    </row>
    <row r="299" spans="1:8">
      <c r="A299" s="2" t="s">
        <v>20</v>
      </c>
      <c r="B299" s="4" t="s">
        <v>249</v>
      </c>
      <c r="C299" s="4" t="s">
        <v>77</v>
      </c>
      <c r="D299" s="4" t="s">
        <v>11</v>
      </c>
      <c r="E299" s="4" t="s">
        <v>22</v>
      </c>
      <c r="F299" s="7">
        <f>SUM(Ведомственная!G246)</f>
        <v>15.5</v>
      </c>
      <c r="G299" s="7">
        <f>SUM(Ведомственная!H246)</f>
        <v>15.5</v>
      </c>
      <c r="H299" s="7">
        <f>SUM(Ведомственная!I246)</f>
        <v>15.5</v>
      </c>
    </row>
    <row r="300" spans="1:8" s="65" customFormat="1" ht="63">
      <c r="A300" s="23" t="s">
        <v>640</v>
      </c>
      <c r="B300" s="29" t="s">
        <v>424</v>
      </c>
      <c r="C300" s="24"/>
      <c r="D300" s="24"/>
      <c r="E300" s="24"/>
      <c r="F300" s="26">
        <f>SUM(F301)</f>
        <v>10965.2</v>
      </c>
      <c r="G300" s="26">
        <f>SUM(G301)</f>
        <v>4802.8</v>
      </c>
      <c r="H300" s="26">
        <f>SUM(H301)</f>
        <v>1000</v>
      </c>
    </row>
    <row r="301" spans="1:8">
      <c r="A301" s="2" t="s">
        <v>29</v>
      </c>
      <c r="B301" s="4" t="s">
        <v>425</v>
      </c>
      <c r="C301" s="4"/>
      <c r="D301" s="4"/>
      <c r="E301" s="4"/>
      <c r="F301" s="7">
        <f>SUM(F303)+F302+F305</f>
        <v>10965.2</v>
      </c>
      <c r="G301" s="7">
        <f t="shared" ref="G301:H301" si="68">SUM(G303)+G302+G305</f>
        <v>4802.8</v>
      </c>
      <c r="H301" s="7">
        <f t="shared" si="68"/>
        <v>1000</v>
      </c>
    </row>
    <row r="302" spans="1:8" ht="31.5">
      <c r="A302" s="2" t="s">
        <v>43</v>
      </c>
      <c r="B302" s="4" t="s">
        <v>425</v>
      </c>
      <c r="C302" s="4" t="s">
        <v>72</v>
      </c>
      <c r="D302" s="4" t="s">
        <v>11</v>
      </c>
      <c r="E302" s="4" t="s">
        <v>22</v>
      </c>
      <c r="F302" s="7">
        <f>SUM(Ведомственная!G249)</f>
        <v>9634.7999999999993</v>
      </c>
      <c r="G302" s="7">
        <f>SUM(Ведомственная!H249)</f>
        <v>4802.8</v>
      </c>
      <c r="H302" s="7">
        <f>SUM(Ведомственная!I249)</f>
        <v>1000</v>
      </c>
    </row>
    <row r="303" spans="1:8" ht="31.5">
      <c r="A303" s="95" t="s">
        <v>587</v>
      </c>
      <c r="B303" s="31" t="s">
        <v>928</v>
      </c>
      <c r="C303" s="4"/>
      <c r="D303" s="4"/>
      <c r="E303" s="4"/>
      <c r="F303" s="7">
        <f>SUM(F304)</f>
        <v>149.19999999999999</v>
      </c>
      <c r="G303" s="7">
        <f>SUM(G304)</f>
        <v>0</v>
      </c>
      <c r="H303" s="7">
        <f>SUM(H304)</f>
        <v>0</v>
      </c>
    </row>
    <row r="304" spans="1:8" ht="31.5">
      <c r="A304" s="95" t="s">
        <v>43</v>
      </c>
      <c r="B304" s="31" t="s">
        <v>928</v>
      </c>
      <c r="C304" s="4" t="s">
        <v>72</v>
      </c>
      <c r="D304" s="4" t="s">
        <v>11</v>
      </c>
      <c r="E304" s="4" t="s">
        <v>22</v>
      </c>
      <c r="F304" s="7">
        <f>SUM(Ведомственная!G251)</f>
        <v>149.19999999999999</v>
      </c>
      <c r="G304" s="7">
        <f>SUM(Ведомственная!H251)</f>
        <v>0</v>
      </c>
      <c r="H304" s="7">
        <f>SUM(Ведомственная!I251)</f>
        <v>0</v>
      </c>
    </row>
    <row r="305" spans="1:8" ht="31.5">
      <c r="A305" s="145" t="s">
        <v>943</v>
      </c>
      <c r="B305" s="31" t="s">
        <v>942</v>
      </c>
      <c r="C305" s="31"/>
      <c r="D305" s="4"/>
      <c r="E305" s="4"/>
      <c r="F305" s="7">
        <f>SUM(F306)</f>
        <v>1181.2</v>
      </c>
      <c r="G305" s="7">
        <f t="shared" ref="G305:H305" si="69">SUM(G306)</f>
        <v>0</v>
      </c>
      <c r="H305" s="7">
        <f t="shared" si="69"/>
        <v>0</v>
      </c>
    </row>
    <row r="306" spans="1:8" ht="31.5">
      <c r="A306" s="145" t="s">
        <v>43</v>
      </c>
      <c r="B306" s="31" t="s">
        <v>942</v>
      </c>
      <c r="C306" s="31">
        <v>200</v>
      </c>
      <c r="D306" s="4" t="s">
        <v>11</v>
      </c>
      <c r="E306" s="4" t="s">
        <v>22</v>
      </c>
      <c r="F306" s="7">
        <f>SUM(Ведомственная!G253)</f>
        <v>1181.2</v>
      </c>
      <c r="G306" s="7">
        <f>SUM(Ведомственная!H253)</f>
        <v>0</v>
      </c>
      <c r="H306" s="7">
        <f>SUM(Ведомственная!I253)</f>
        <v>0</v>
      </c>
    </row>
    <row r="307" spans="1:8" s="27" customFormat="1" ht="31.5">
      <c r="A307" s="23" t="s">
        <v>595</v>
      </c>
      <c r="B307" s="29" t="s">
        <v>204</v>
      </c>
      <c r="C307" s="29"/>
      <c r="D307" s="38"/>
      <c r="E307" s="38"/>
      <c r="F307" s="10">
        <f>SUM(F308+F314)+F319</f>
        <v>77910.2</v>
      </c>
      <c r="G307" s="10">
        <f t="shared" ref="G307:H307" si="70">SUM(G308+G314)+G319</f>
        <v>33434.1</v>
      </c>
      <c r="H307" s="10">
        <f t="shared" si="70"/>
        <v>30004.9</v>
      </c>
    </row>
    <row r="308" spans="1:8">
      <c r="A308" s="95" t="s">
        <v>29</v>
      </c>
      <c r="B308" s="31" t="s">
        <v>211</v>
      </c>
      <c r="C308" s="31"/>
      <c r="D308" s="96"/>
      <c r="E308" s="96"/>
      <c r="F308" s="9">
        <f>SUM(F309:F310)+F311</f>
        <v>18819.400000000001</v>
      </c>
      <c r="G308" s="9">
        <f t="shared" ref="G308:H308" si="71">SUM(G309:G310)+G311</f>
        <v>16278.5</v>
      </c>
      <c r="H308" s="9">
        <f t="shared" si="71"/>
        <v>19799.400000000001</v>
      </c>
    </row>
    <row r="309" spans="1:8" ht="63" hidden="1">
      <c r="A309" s="95" t="s">
        <v>42</v>
      </c>
      <c r="B309" s="31" t="s">
        <v>230</v>
      </c>
      <c r="C309" s="31">
        <v>100</v>
      </c>
      <c r="D309" s="96" t="s">
        <v>60</v>
      </c>
      <c r="E309" s="96" t="s">
        <v>139</v>
      </c>
      <c r="F309" s="9">
        <f>SUM(Ведомственная!G428)</f>
        <v>0</v>
      </c>
      <c r="G309" s="9">
        <f>SUM(Ведомственная!H428)</f>
        <v>0</v>
      </c>
      <c r="H309" s="9">
        <f>SUM(Ведомственная!I428)</f>
        <v>0</v>
      </c>
    </row>
    <row r="310" spans="1:8" ht="31.5">
      <c r="A310" s="95" t="s">
        <v>43</v>
      </c>
      <c r="B310" s="31" t="s">
        <v>211</v>
      </c>
      <c r="C310" s="96" t="s">
        <v>72</v>
      </c>
      <c r="D310" s="96" t="s">
        <v>60</v>
      </c>
      <c r="E310" s="96" t="s">
        <v>139</v>
      </c>
      <c r="F310" s="9">
        <f>SUM(Ведомственная!G429)</f>
        <v>18753.2</v>
      </c>
      <c r="G310" s="9">
        <f>SUM(Ведомственная!H429)</f>
        <v>16212.3</v>
      </c>
      <c r="H310" s="9">
        <f>SUM(Ведомственная!I429)</f>
        <v>19733.2</v>
      </c>
    </row>
    <row r="311" spans="1:8" ht="173.25">
      <c r="A311" s="95" t="s">
        <v>918</v>
      </c>
      <c r="B311" s="31" t="s">
        <v>777</v>
      </c>
      <c r="C311" s="96"/>
      <c r="D311" s="96"/>
      <c r="E311" s="96"/>
      <c r="F311" s="9">
        <f>SUM(F312:F313)</f>
        <v>66.2</v>
      </c>
      <c r="G311" s="9">
        <f t="shared" ref="G311:H311" si="72">SUM(G312:G313)</f>
        <v>66.2</v>
      </c>
      <c r="H311" s="9">
        <f t="shared" si="72"/>
        <v>66.2</v>
      </c>
    </row>
    <row r="312" spans="1:8" ht="63">
      <c r="A312" s="95" t="s">
        <v>42</v>
      </c>
      <c r="B312" s="31" t="s">
        <v>777</v>
      </c>
      <c r="C312" s="96" t="s">
        <v>70</v>
      </c>
      <c r="D312" s="96" t="s">
        <v>45</v>
      </c>
      <c r="E312" s="96" t="s">
        <v>25</v>
      </c>
      <c r="F312" s="9">
        <f>SUM(Ведомственная!G161)</f>
        <v>12</v>
      </c>
      <c r="G312" s="9">
        <f>SUM(Ведомственная!H161)</f>
        <v>12</v>
      </c>
      <c r="H312" s="9">
        <f>SUM(Ведомственная!I161)</f>
        <v>12</v>
      </c>
    </row>
    <row r="313" spans="1:8" ht="31.5">
      <c r="A313" s="95" t="s">
        <v>43</v>
      </c>
      <c r="B313" s="31" t="s">
        <v>929</v>
      </c>
      <c r="C313" s="96" t="s">
        <v>72</v>
      </c>
      <c r="D313" s="96" t="s">
        <v>60</v>
      </c>
      <c r="E313" s="96" t="s">
        <v>139</v>
      </c>
      <c r="F313" s="9">
        <f>SUM(Ведомственная!G431)</f>
        <v>54.2</v>
      </c>
      <c r="G313" s="9">
        <f>SUM(Ведомственная!H431)</f>
        <v>54.2</v>
      </c>
      <c r="H313" s="9">
        <f>SUM(Ведомственная!I431)</f>
        <v>54.2</v>
      </c>
    </row>
    <row r="314" spans="1:8" ht="31.5">
      <c r="A314" s="95" t="s">
        <v>36</v>
      </c>
      <c r="B314" s="31" t="s">
        <v>205</v>
      </c>
      <c r="C314" s="31"/>
      <c r="D314" s="96"/>
      <c r="E314" s="96"/>
      <c r="F314" s="9">
        <f>SUM(F315:F318)</f>
        <v>10916.7</v>
      </c>
      <c r="G314" s="9">
        <f>SUM(G315:G318)</f>
        <v>10205.5</v>
      </c>
      <c r="H314" s="9">
        <f>SUM(H315:H318)</f>
        <v>10205.5</v>
      </c>
    </row>
    <row r="315" spans="1:8" ht="63">
      <c r="A315" s="95" t="s">
        <v>42</v>
      </c>
      <c r="B315" s="31" t="s">
        <v>205</v>
      </c>
      <c r="C315" s="96" t="s">
        <v>70</v>
      </c>
      <c r="D315" s="96" t="s">
        <v>60</v>
      </c>
      <c r="E315" s="96" t="s">
        <v>45</v>
      </c>
      <c r="F315" s="9">
        <f>SUM(Ведомственная!G417)</f>
        <v>9110.1</v>
      </c>
      <c r="G315" s="9">
        <f>SUM(Ведомственная!H417)</f>
        <v>8534</v>
      </c>
      <c r="H315" s="9">
        <f>SUM(Ведомственная!I417)</f>
        <v>8534</v>
      </c>
    </row>
    <row r="316" spans="1:8" ht="31.5">
      <c r="A316" s="95" t="s">
        <v>43</v>
      </c>
      <c r="B316" s="31" t="s">
        <v>205</v>
      </c>
      <c r="C316" s="96" t="s">
        <v>72</v>
      </c>
      <c r="D316" s="96" t="s">
        <v>60</v>
      </c>
      <c r="E316" s="96" t="s">
        <v>45</v>
      </c>
      <c r="F316" s="9">
        <f>SUM(Ведомственная!G418)</f>
        <v>1418.1</v>
      </c>
      <c r="G316" s="9">
        <f>SUM(Ведомственная!H418)</f>
        <v>1291</v>
      </c>
      <c r="H316" s="9">
        <f>SUM(Ведомственная!I418)</f>
        <v>1291</v>
      </c>
    </row>
    <row r="317" spans="1:8" ht="31.5">
      <c r="A317" s="95" t="s">
        <v>43</v>
      </c>
      <c r="B317" s="31" t="s">
        <v>205</v>
      </c>
      <c r="C317" s="96" t="s">
        <v>72</v>
      </c>
      <c r="D317" s="96" t="s">
        <v>89</v>
      </c>
      <c r="E317" s="96" t="s">
        <v>139</v>
      </c>
      <c r="F317" s="9">
        <f>SUM(Ведомственная!G455)</f>
        <v>8</v>
      </c>
      <c r="G317" s="9">
        <f>SUM(Ведомственная!H455)</f>
        <v>0</v>
      </c>
      <c r="H317" s="9">
        <f>SUM(Ведомственная!I455)</f>
        <v>0</v>
      </c>
    </row>
    <row r="318" spans="1:8">
      <c r="A318" s="95" t="s">
        <v>20</v>
      </c>
      <c r="B318" s="31" t="s">
        <v>205</v>
      </c>
      <c r="C318" s="96" t="s">
        <v>77</v>
      </c>
      <c r="D318" s="96" t="s">
        <v>60</v>
      </c>
      <c r="E318" s="96" t="s">
        <v>45</v>
      </c>
      <c r="F318" s="9">
        <f>SUM(Ведомственная!G419)</f>
        <v>380.5</v>
      </c>
      <c r="G318" s="9">
        <f>SUM(Ведомственная!H419)</f>
        <v>380.5</v>
      </c>
      <c r="H318" s="9">
        <f>SUM(Ведомственная!I419)</f>
        <v>380.5</v>
      </c>
    </row>
    <row r="319" spans="1:8">
      <c r="A319" s="126" t="s">
        <v>923</v>
      </c>
      <c r="B319" s="31" t="s">
        <v>924</v>
      </c>
      <c r="C319" s="127"/>
      <c r="D319" s="127"/>
      <c r="E319" s="127"/>
      <c r="F319" s="9">
        <f>SUM(F320)+F322</f>
        <v>48174.1</v>
      </c>
      <c r="G319" s="9">
        <f t="shared" ref="G319:H319" si="73">SUM(G320)+G322</f>
        <v>6950.1</v>
      </c>
      <c r="H319" s="9">
        <f t="shared" si="73"/>
        <v>0</v>
      </c>
    </row>
    <row r="320" spans="1:8" ht="47.25">
      <c r="A320" s="126" t="s">
        <v>926</v>
      </c>
      <c r="B320" s="31" t="s">
        <v>925</v>
      </c>
      <c r="C320" s="127"/>
      <c r="D320" s="127"/>
      <c r="E320" s="127"/>
      <c r="F320" s="9">
        <f>SUM(F321)</f>
        <v>6949.9</v>
      </c>
      <c r="G320" s="9">
        <f t="shared" ref="G320:H322" si="74">SUM(G321)</f>
        <v>6950.1</v>
      </c>
      <c r="H320" s="9">
        <f t="shared" si="74"/>
        <v>0</v>
      </c>
    </row>
    <row r="321" spans="1:8" ht="31.5">
      <c r="A321" s="126" t="s">
        <v>43</v>
      </c>
      <c r="B321" s="31" t="s">
        <v>925</v>
      </c>
      <c r="C321" s="127" t="s">
        <v>72</v>
      </c>
      <c r="D321" s="127" t="s">
        <v>60</v>
      </c>
      <c r="E321" s="127" t="s">
        <v>139</v>
      </c>
      <c r="F321" s="9">
        <f>SUM(Ведомственная!G434)</f>
        <v>6949.9</v>
      </c>
      <c r="G321" s="9">
        <f>SUM(Ведомственная!H434)</f>
        <v>6950.1</v>
      </c>
      <c r="H321" s="9">
        <f>SUM(Ведомственная!I434)</f>
        <v>0</v>
      </c>
    </row>
    <row r="322" spans="1:8">
      <c r="A322" s="155" t="s">
        <v>638</v>
      </c>
      <c r="B322" s="31" t="s">
        <v>979</v>
      </c>
      <c r="C322" s="156"/>
      <c r="D322" s="156"/>
      <c r="E322" s="156"/>
      <c r="F322" s="9">
        <f>SUM(F323)</f>
        <v>41224.199999999997</v>
      </c>
      <c r="G322" s="9">
        <f t="shared" si="74"/>
        <v>0</v>
      </c>
      <c r="H322" s="9">
        <f t="shared" si="74"/>
        <v>0</v>
      </c>
    </row>
    <row r="323" spans="1:8" ht="31.5">
      <c r="A323" s="155" t="s">
        <v>43</v>
      </c>
      <c r="B323" s="31" t="s">
        <v>979</v>
      </c>
      <c r="C323" s="156" t="s">
        <v>72</v>
      </c>
      <c r="D323" s="156" t="s">
        <v>60</v>
      </c>
      <c r="E323" s="156" t="s">
        <v>139</v>
      </c>
      <c r="F323" s="9">
        <f>SUM(Ведомственная!G436)</f>
        <v>41224.199999999997</v>
      </c>
      <c r="G323" s="9">
        <f>SUM(Ведомственная!H436)</f>
        <v>0</v>
      </c>
      <c r="H323" s="9">
        <f>SUM(Ведомственная!I436)</f>
        <v>0</v>
      </c>
    </row>
    <row r="324" spans="1:8" s="27" customFormat="1" ht="47.25">
      <c r="A324" s="23" t="s">
        <v>423</v>
      </c>
      <c r="B324" s="29" t="s">
        <v>184</v>
      </c>
      <c r="C324" s="29"/>
      <c r="D324" s="38"/>
      <c r="E324" s="38"/>
      <c r="F324" s="10">
        <f>SUM(F325)+F338</f>
        <v>374655.10000000003</v>
      </c>
      <c r="G324" s="10">
        <f>SUM(G325)+G338</f>
        <v>5454.9</v>
      </c>
      <c r="H324" s="10">
        <f>SUM(H325)+H338</f>
        <v>16918.7</v>
      </c>
    </row>
    <row r="325" spans="1:8" ht="47.25">
      <c r="A325" s="95" t="s">
        <v>407</v>
      </c>
      <c r="B325" s="31" t="s">
        <v>185</v>
      </c>
      <c r="C325" s="31"/>
      <c r="D325" s="96"/>
      <c r="E325" s="96"/>
      <c r="F325" s="9">
        <f>SUM(F326)+F335+F333</f>
        <v>374655.10000000003</v>
      </c>
      <c r="G325" s="9">
        <f t="shared" ref="G325:H325" si="75">SUM(G326)+G335+G333</f>
        <v>5454.9</v>
      </c>
      <c r="H325" s="9">
        <f t="shared" si="75"/>
        <v>16918.7</v>
      </c>
    </row>
    <row r="326" spans="1:8" ht="47.25">
      <c r="A326" s="95" t="s">
        <v>348</v>
      </c>
      <c r="B326" s="31" t="s">
        <v>186</v>
      </c>
      <c r="C326" s="31"/>
      <c r="D326" s="96"/>
      <c r="E326" s="96"/>
      <c r="F326" s="9">
        <f>SUM(F327:F332)</f>
        <v>314691.10000000003</v>
      </c>
      <c r="G326" s="9">
        <f>SUM(G327:G332)</f>
        <v>5454.9</v>
      </c>
      <c r="H326" s="9">
        <f>SUM(H327:H332)</f>
        <v>16918.7</v>
      </c>
    </row>
    <row r="327" spans="1:8" ht="31.5">
      <c r="A327" s="95" t="s">
        <v>43</v>
      </c>
      <c r="B327" s="31" t="s">
        <v>186</v>
      </c>
      <c r="C327" s="31">
        <v>200</v>
      </c>
      <c r="D327" s="96" t="s">
        <v>28</v>
      </c>
      <c r="E327" s="96">
        <v>13</v>
      </c>
      <c r="F327" s="9">
        <f>SUM(Ведомственная!G90)</f>
        <v>9952.5</v>
      </c>
      <c r="G327" s="9">
        <f>SUM(Ведомственная!H90)</f>
        <v>1197.2</v>
      </c>
      <c r="H327" s="9">
        <f>SUM(Ведомственная!I90)</f>
        <v>7713.1</v>
      </c>
    </row>
    <row r="328" spans="1:8" ht="31.5">
      <c r="A328" s="95" t="s">
        <v>43</v>
      </c>
      <c r="B328" s="31" t="s">
        <v>186</v>
      </c>
      <c r="C328" s="31">
        <v>200</v>
      </c>
      <c r="D328" s="96" t="s">
        <v>11</v>
      </c>
      <c r="E328" s="96" t="s">
        <v>13</v>
      </c>
      <c r="F328" s="9">
        <f>SUM(Ведомственная!G187)</f>
        <v>250320</v>
      </c>
      <c r="G328" s="9">
        <f>SUM(Ведомственная!H187)</f>
        <v>0</v>
      </c>
      <c r="H328" s="9">
        <f>SUM(Ведомственная!I187)</f>
        <v>0</v>
      </c>
    </row>
    <row r="329" spans="1:8" ht="31.5">
      <c r="A329" s="95" t="s">
        <v>43</v>
      </c>
      <c r="B329" s="31" t="s">
        <v>186</v>
      </c>
      <c r="C329" s="31">
        <v>200</v>
      </c>
      <c r="D329" s="96" t="s">
        <v>139</v>
      </c>
      <c r="E329" s="96" t="s">
        <v>35</v>
      </c>
      <c r="F329" s="9">
        <f>SUM(Ведомственная!G309)</f>
        <v>6993.7</v>
      </c>
      <c r="G329" s="9">
        <f>SUM(Ведомственная!H309)</f>
        <v>3500</v>
      </c>
      <c r="H329" s="9">
        <f>SUM(Ведомственная!I309)</f>
        <v>8447.9</v>
      </c>
    </row>
    <row r="330" spans="1:8" ht="31.5">
      <c r="A330" s="95" t="s">
        <v>43</v>
      </c>
      <c r="B330" s="31" t="s">
        <v>186</v>
      </c>
      <c r="C330" s="31">
        <v>200</v>
      </c>
      <c r="D330" s="96" t="s">
        <v>139</v>
      </c>
      <c r="E330" s="96" t="s">
        <v>45</v>
      </c>
      <c r="F330" s="9">
        <f>SUM(Ведомственная!G363)</f>
        <v>47414.9</v>
      </c>
      <c r="G330" s="9">
        <f>SUM(Ведомственная!H363)</f>
        <v>747.7</v>
      </c>
      <c r="H330" s="9">
        <f>SUM(Ведомственная!I363)</f>
        <v>747.7</v>
      </c>
    </row>
    <row r="331" spans="1:8" ht="31.5" hidden="1">
      <c r="A331" s="2" t="s">
        <v>228</v>
      </c>
      <c r="B331" s="31" t="s">
        <v>186</v>
      </c>
      <c r="C331" s="31">
        <v>400</v>
      </c>
      <c r="D331" s="96" t="s">
        <v>139</v>
      </c>
      <c r="E331" s="96" t="s">
        <v>45</v>
      </c>
      <c r="F331" s="9">
        <f>SUM(Ведомственная!G364)</f>
        <v>0</v>
      </c>
      <c r="G331" s="9">
        <f>SUM(Ведомственная!H364)</f>
        <v>0</v>
      </c>
      <c r="H331" s="9">
        <f>SUM(Ведомственная!I364)</f>
        <v>0</v>
      </c>
    </row>
    <row r="332" spans="1:8">
      <c r="A332" s="95" t="s">
        <v>20</v>
      </c>
      <c r="B332" s="31" t="s">
        <v>186</v>
      </c>
      <c r="C332" s="31">
        <v>800</v>
      </c>
      <c r="D332" s="96" t="s">
        <v>28</v>
      </c>
      <c r="E332" s="96">
        <v>13</v>
      </c>
      <c r="F332" s="9">
        <f>SUM(Ведомственная!G91)</f>
        <v>10</v>
      </c>
      <c r="G332" s="9">
        <f>SUM(Ведомственная!H91)</f>
        <v>10</v>
      </c>
      <c r="H332" s="9">
        <f>SUM(Ведомственная!I91)</f>
        <v>10</v>
      </c>
    </row>
    <row r="333" spans="1:8" ht="47.25">
      <c r="A333" s="2" t="s">
        <v>971</v>
      </c>
      <c r="B333" s="4" t="s">
        <v>972</v>
      </c>
      <c r="C333" s="4"/>
      <c r="D333" s="151"/>
      <c r="E333" s="151"/>
      <c r="F333" s="9">
        <f>SUM(F334)</f>
        <v>59964</v>
      </c>
      <c r="G333" s="9">
        <f t="shared" ref="G333:H333" si="76">SUM(G334)</f>
        <v>0</v>
      </c>
      <c r="H333" s="9">
        <f t="shared" si="76"/>
        <v>0</v>
      </c>
    </row>
    <row r="334" spans="1:8" ht="31.5">
      <c r="A334" s="150" t="s">
        <v>43</v>
      </c>
      <c r="B334" s="4" t="s">
        <v>972</v>
      </c>
      <c r="C334" s="4" t="s">
        <v>72</v>
      </c>
      <c r="D334" s="151" t="s">
        <v>11</v>
      </c>
      <c r="E334" s="151" t="s">
        <v>13</v>
      </c>
      <c r="F334" s="9">
        <f>Ведомственная!G189</f>
        <v>59964</v>
      </c>
      <c r="G334" s="9">
        <f>Ведомственная!H189</f>
        <v>0</v>
      </c>
      <c r="H334" s="9">
        <f>Ведомственная!I189</f>
        <v>0</v>
      </c>
    </row>
    <row r="335" spans="1:8" ht="31.5">
      <c r="A335" s="34" t="s">
        <v>642</v>
      </c>
      <c r="B335" s="31" t="s">
        <v>895</v>
      </c>
      <c r="C335" s="4"/>
      <c r="D335" s="96"/>
      <c r="E335" s="96"/>
      <c r="F335" s="9">
        <f>SUM(F336)</f>
        <v>0</v>
      </c>
      <c r="G335" s="9">
        <f t="shared" ref="G335:H335" si="77">SUM(G336)</f>
        <v>0</v>
      </c>
      <c r="H335" s="9">
        <f t="shared" si="77"/>
        <v>0</v>
      </c>
    </row>
    <row r="336" spans="1:8" ht="31.5">
      <c r="A336" s="2" t="s">
        <v>768</v>
      </c>
      <c r="B336" s="31" t="s">
        <v>896</v>
      </c>
      <c r="C336" s="4"/>
      <c r="D336" s="96"/>
      <c r="E336" s="96"/>
      <c r="F336" s="9">
        <f>SUM(F337)</f>
        <v>0</v>
      </c>
      <c r="G336" s="9">
        <f>SUM(G337)</f>
        <v>0</v>
      </c>
      <c r="H336" s="9"/>
    </row>
    <row r="337" spans="1:8" ht="31.5">
      <c r="A337" s="95" t="s">
        <v>43</v>
      </c>
      <c r="B337" s="31" t="s">
        <v>896</v>
      </c>
      <c r="C337" s="4" t="s">
        <v>72</v>
      </c>
      <c r="D337" s="96" t="s">
        <v>139</v>
      </c>
      <c r="E337" s="96" t="s">
        <v>45</v>
      </c>
      <c r="F337" s="9">
        <f>SUM(Ведомственная!G365)</f>
        <v>0</v>
      </c>
      <c r="G337" s="9">
        <f>SUM(Ведомственная!H365)</f>
        <v>0</v>
      </c>
      <c r="H337" s="9">
        <f>SUM(Ведомственная!I365)</f>
        <v>0</v>
      </c>
    </row>
    <row r="338" spans="1:8" ht="31.5">
      <c r="A338" s="95" t="s">
        <v>408</v>
      </c>
      <c r="B338" s="31" t="s">
        <v>198</v>
      </c>
      <c r="C338" s="31"/>
      <c r="D338" s="96"/>
      <c r="E338" s="96"/>
      <c r="F338" s="9">
        <f>SUM(F339)</f>
        <v>0</v>
      </c>
      <c r="G338" s="9">
        <f>SUM(G339)</f>
        <v>0</v>
      </c>
      <c r="H338" s="9">
        <f>SUM(H339)</f>
        <v>0</v>
      </c>
    </row>
    <row r="339" spans="1:8" ht="47.25">
      <c r="A339" s="95" t="s">
        <v>348</v>
      </c>
      <c r="B339" s="31" t="s">
        <v>426</v>
      </c>
      <c r="C339" s="31"/>
      <c r="D339" s="96"/>
      <c r="E339" s="96"/>
      <c r="F339" s="9">
        <f>SUM(F340:F342)</f>
        <v>0</v>
      </c>
      <c r="G339" s="9">
        <f>SUM(G340:G342)</f>
        <v>0</v>
      </c>
      <c r="H339" s="9">
        <f>SUM(H340:H342)</f>
        <v>0</v>
      </c>
    </row>
    <row r="340" spans="1:8" ht="31.5">
      <c r="A340" s="95" t="s">
        <v>43</v>
      </c>
      <c r="B340" s="31" t="s">
        <v>426</v>
      </c>
      <c r="C340" s="31">
        <v>200</v>
      </c>
      <c r="D340" s="96" t="s">
        <v>28</v>
      </c>
      <c r="E340" s="96">
        <v>13</v>
      </c>
      <c r="F340" s="9">
        <f>SUM(Ведомственная!G94)</f>
        <v>0</v>
      </c>
      <c r="G340" s="9">
        <f>SUM(Ведомственная!H94)</f>
        <v>0</v>
      </c>
      <c r="H340" s="9">
        <f>SUM(Ведомственная!I94)</f>
        <v>0</v>
      </c>
    </row>
    <row r="341" spans="1:8">
      <c r="A341" s="95" t="s">
        <v>20</v>
      </c>
      <c r="B341" s="31" t="s">
        <v>426</v>
      </c>
      <c r="C341" s="31">
        <v>800</v>
      </c>
      <c r="D341" s="96" t="s">
        <v>28</v>
      </c>
      <c r="E341" s="96">
        <v>13</v>
      </c>
      <c r="F341" s="9">
        <f>SUM(Ведомственная!G95)</f>
        <v>0</v>
      </c>
      <c r="G341" s="9">
        <f>SUM(Ведомственная!H95)</f>
        <v>0</v>
      </c>
      <c r="H341" s="9">
        <f>SUM(Ведомственная!I95)</f>
        <v>0</v>
      </c>
    </row>
    <row r="342" spans="1:8">
      <c r="A342" s="95" t="s">
        <v>20</v>
      </c>
      <c r="B342" s="31" t="s">
        <v>426</v>
      </c>
      <c r="C342" s="31">
        <v>800</v>
      </c>
      <c r="D342" s="96" t="s">
        <v>139</v>
      </c>
      <c r="E342" s="96" t="s">
        <v>35</v>
      </c>
      <c r="F342" s="9">
        <f>SUM(Ведомственная!G314)</f>
        <v>0</v>
      </c>
      <c r="G342" s="9">
        <f>SUM(Ведомственная!H314)</f>
        <v>0</v>
      </c>
      <c r="H342" s="9">
        <f>SUM(Ведомственная!I314)</f>
        <v>0</v>
      </c>
    </row>
    <row r="343" spans="1:8" s="27" customFormat="1" ht="47.25">
      <c r="A343" s="23" t="s">
        <v>594</v>
      </c>
      <c r="B343" s="29" t="s">
        <v>200</v>
      </c>
      <c r="C343" s="38"/>
      <c r="D343" s="38"/>
      <c r="E343" s="38"/>
      <c r="F343" s="10">
        <f>SUM(F344+F360)+F357</f>
        <v>87196.6</v>
      </c>
      <c r="G343" s="10">
        <f>SUM(G344+G360)+G357</f>
        <v>86960.400000000009</v>
      </c>
      <c r="H343" s="10">
        <f>SUM(H344+H360)+H357</f>
        <v>86960.400000000009</v>
      </c>
    </row>
    <row r="344" spans="1:8" ht="31.5">
      <c r="A344" s="95" t="s">
        <v>299</v>
      </c>
      <c r="B344" s="31" t="s">
        <v>202</v>
      </c>
      <c r="C344" s="96"/>
      <c r="D344" s="96"/>
      <c r="E344" s="96"/>
      <c r="F344" s="9">
        <f>SUM(F345+F347)</f>
        <v>236.2</v>
      </c>
      <c r="G344" s="9">
        <f t="shared" ref="G344:H344" si="78">SUM(G345+G347)</f>
        <v>0</v>
      </c>
      <c r="H344" s="9">
        <f t="shared" si="78"/>
        <v>0</v>
      </c>
    </row>
    <row r="345" spans="1:8" hidden="1">
      <c r="A345" s="34" t="s">
        <v>29</v>
      </c>
      <c r="B345" s="31" t="s">
        <v>468</v>
      </c>
      <c r="C345" s="96"/>
      <c r="D345" s="96"/>
      <c r="E345" s="96"/>
      <c r="F345" s="9">
        <f>SUM(F346)</f>
        <v>0</v>
      </c>
      <c r="G345" s="9">
        <f t="shared" ref="G345:H345" si="79">SUM(G346)</f>
        <v>0</v>
      </c>
      <c r="H345" s="9">
        <f t="shared" si="79"/>
        <v>0</v>
      </c>
    </row>
    <row r="346" spans="1:8" ht="31.5" hidden="1">
      <c r="A346" s="2" t="s">
        <v>43</v>
      </c>
      <c r="B346" s="31" t="s">
        <v>468</v>
      </c>
      <c r="C346" s="96" t="s">
        <v>77</v>
      </c>
      <c r="D346" s="96" t="s">
        <v>139</v>
      </c>
      <c r="E346" s="96" t="s">
        <v>139</v>
      </c>
      <c r="F346" s="9">
        <f>SUM(Ведомственная!G408)</f>
        <v>0</v>
      </c>
      <c r="G346" s="9">
        <f>SUM(Ведомственная!H408)</f>
        <v>0</v>
      </c>
      <c r="H346" s="9">
        <f>SUM(Ведомственная!I408)</f>
        <v>0</v>
      </c>
    </row>
    <row r="347" spans="1:8" ht="31.5">
      <c r="A347" s="95" t="s">
        <v>641</v>
      </c>
      <c r="B347" s="31" t="s">
        <v>525</v>
      </c>
      <c r="C347" s="96"/>
      <c r="D347" s="96"/>
      <c r="E347" s="96"/>
      <c r="F347" s="9">
        <f>SUM(F351)+F354+F348</f>
        <v>236.2</v>
      </c>
      <c r="G347" s="9">
        <f t="shared" ref="G347:H347" si="80">SUM(G351)+G354+G348</f>
        <v>0</v>
      </c>
      <c r="H347" s="9">
        <f t="shared" si="80"/>
        <v>0</v>
      </c>
    </row>
    <row r="348" spans="1:8" ht="47.25">
      <c r="A348" s="95" t="s">
        <v>527</v>
      </c>
      <c r="B348" s="31" t="s">
        <v>526</v>
      </c>
      <c r="C348" s="96"/>
      <c r="D348" s="96"/>
      <c r="E348" s="96"/>
      <c r="F348" s="9">
        <f>SUM(F349:F350)</f>
        <v>211.2</v>
      </c>
      <c r="G348" s="9">
        <f t="shared" ref="G348:H348" si="81">SUM(G349:G350)</f>
        <v>0</v>
      </c>
      <c r="H348" s="9">
        <f t="shared" si="81"/>
        <v>0</v>
      </c>
    </row>
    <row r="349" spans="1:8" ht="31.5" hidden="1">
      <c r="A349" s="2" t="s">
        <v>228</v>
      </c>
      <c r="B349" s="31" t="s">
        <v>526</v>
      </c>
      <c r="C349" s="96" t="s">
        <v>209</v>
      </c>
      <c r="D349" s="96"/>
      <c r="E349" s="96"/>
      <c r="F349" s="9">
        <f>SUM(Ведомственная!G268)</f>
        <v>0</v>
      </c>
      <c r="G349" s="9">
        <f>SUM(Ведомственная!H268)</f>
        <v>0</v>
      </c>
      <c r="H349" s="9">
        <f>SUM(Ведомственная!I268)</f>
        <v>0</v>
      </c>
    </row>
    <row r="350" spans="1:8">
      <c r="A350" s="2" t="s">
        <v>20</v>
      </c>
      <c r="B350" s="31" t="s">
        <v>526</v>
      </c>
      <c r="C350" s="96" t="s">
        <v>77</v>
      </c>
      <c r="D350" s="96"/>
      <c r="E350" s="96"/>
      <c r="F350" s="9">
        <f>SUM(Ведомственная!G269)</f>
        <v>211.2</v>
      </c>
      <c r="G350" s="9">
        <f>SUM(Ведомственная!H269)</f>
        <v>0</v>
      </c>
      <c r="H350" s="9">
        <f>SUM(Ведомственная!I269)</f>
        <v>0</v>
      </c>
    </row>
    <row r="351" spans="1:8" ht="31.5" hidden="1">
      <c r="A351" s="95" t="s">
        <v>523</v>
      </c>
      <c r="B351" s="31" t="s">
        <v>524</v>
      </c>
      <c r="C351" s="96"/>
      <c r="D351" s="96"/>
      <c r="E351" s="96"/>
      <c r="F351" s="9">
        <f>SUM(F352:F353)</f>
        <v>0</v>
      </c>
      <c r="G351" s="9">
        <f t="shared" ref="G351:H351" si="82">SUM(G352:G353)</f>
        <v>0</v>
      </c>
      <c r="H351" s="9">
        <f t="shared" si="82"/>
        <v>0</v>
      </c>
    </row>
    <row r="352" spans="1:8" ht="31.5" hidden="1">
      <c r="A352" s="2" t="s">
        <v>228</v>
      </c>
      <c r="B352" s="31" t="s">
        <v>524</v>
      </c>
      <c r="C352" s="96" t="s">
        <v>209</v>
      </c>
      <c r="D352" s="96" t="s">
        <v>139</v>
      </c>
      <c r="E352" s="96" t="s">
        <v>28</v>
      </c>
      <c r="F352" s="9">
        <f>SUM(Ведомственная!G271)</f>
        <v>0</v>
      </c>
      <c r="G352" s="9">
        <f>SUM(Ведомственная!H271)</f>
        <v>0</v>
      </c>
      <c r="H352" s="9">
        <f>SUM(Ведомственная!I271)</f>
        <v>0</v>
      </c>
    </row>
    <row r="353" spans="1:8" hidden="1">
      <c r="A353" s="2" t="s">
        <v>20</v>
      </c>
      <c r="B353" s="31" t="s">
        <v>524</v>
      </c>
      <c r="C353" s="96" t="s">
        <v>77</v>
      </c>
      <c r="D353" s="96" t="s">
        <v>139</v>
      </c>
      <c r="E353" s="96" t="s">
        <v>28</v>
      </c>
      <c r="F353" s="9">
        <f>SUM(Ведомственная!G272)</f>
        <v>0</v>
      </c>
      <c r="G353" s="9">
        <f>SUM(Ведомственная!H272)</f>
        <v>0</v>
      </c>
      <c r="H353" s="9">
        <f>SUM(Ведомственная!I272)</f>
        <v>0</v>
      </c>
    </row>
    <row r="354" spans="1:8" ht="31.5">
      <c r="A354" s="95" t="s">
        <v>693</v>
      </c>
      <c r="B354" s="31" t="s">
        <v>539</v>
      </c>
      <c r="C354" s="96"/>
      <c r="D354" s="96"/>
      <c r="E354" s="96"/>
      <c r="F354" s="9">
        <f>SUM(F355:F356)</f>
        <v>25</v>
      </c>
      <c r="G354" s="9">
        <f t="shared" ref="G354:H354" si="83">SUM(G355:G356)</f>
        <v>0</v>
      </c>
      <c r="H354" s="9">
        <f t="shared" si="83"/>
        <v>0</v>
      </c>
    </row>
    <row r="355" spans="1:8" ht="31.5">
      <c r="A355" s="2" t="s">
        <v>228</v>
      </c>
      <c r="B355" s="31" t="s">
        <v>539</v>
      </c>
      <c r="C355" s="96" t="s">
        <v>209</v>
      </c>
      <c r="D355" s="96" t="s">
        <v>139</v>
      </c>
      <c r="E355" s="96" t="s">
        <v>28</v>
      </c>
      <c r="F355" s="9">
        <f>SUM(Ведомственная!G274)</f>
        <v>25</v>
      </c>
      <c r="G355" s="9">
        <f>SUM(Ведомственная!H274)</f>
        <v>0</v>
      </c>
      <c r="H355" s="9">
        <f>SUM(Ведомственная!I274)</f>
        <v>0</v>
      </c>
    </row>
    <row r="356" spans="1:8">
      <c r="A356" s="2" t="s">
        <v>20</v>
      </c>
      <c r="B356" s="31" t="s">
        <v>539</v>
      </c>
      <c r="C356" s="96" t="s">
        <v>77</v>
      </c>
      <c r="D356" s="96" t="s">
        <v>139</v>
      </c>
      <c r="E356" s="96" t="s">
        <v>28</v>
      </c>
      <c r="F356" s="9">
        <f>SUM(Ведомственная!G275)</f>
        <v>0</v>
      </c>
      <c r="G356" s="9">
        <f>SUM(Ведомственная!H275)</f>
        <v>0</v>
      </c>
      <c r="H356" s="9">
        <f>SUM(Ведомственная!I275)</f>
        <v>0</v>
      </c>
    </row>
    <row r="357" spans="1:8" ht="141.75" hidden="1">
      <c r="A357" s="95" t="s">
        <v>643</v>
      </c>
      <c r="B357" s="31" t="s">
        <v>208</v>
      </c>
      <c r="C357" s="37"/>
      <c r="D357" s="96"/>
      <c r="E357" s="96"/>
      <c r="F357" s="9">
        <f>SUM(F359)</f>
        <v>0</v>
      </c>
      <c r="G357" s="9">
        <f t="shared" ref="G357:H357" si="84">SUM(G359)</f>
        <v>0</v>
      </c>
      <c r="H357" s="9">
        <f t="shared" si="84"/>
        <v>0</v>
      </c>
    </row>
    <row r="358" spans="1:8" hidden="1">
      <c r="A358" s="34" t="s">
        <v>29</v>
      </c>
      <c r="B358" s="31" t="s">
        <v>586</v>
      </c>
      <c r="C358" s="37"/>
      <c r="D358" s="96"/>
      <c r="E358" s="96"/>
      <c r="F358" s="9">
        <f>SUM(F359)</f>
        <v>0</v>
      </c>
      <c r="G358" s="9">
        <f t="shared" ref="G358:H358" si="85">SUM(G359)</f>
        <v>0</v>
      </c>
      <c r="H358" s="9">
        <f t="shared" si="85"/>
        <v>0</v>
      </c>
    </row>
    <row r="359" spans="1:8" ht="31.5" hidden="1">
      <c r="A359" s="2" t="s">
        <v>228</v>
      </c>
      <c r="B359" s="31" t="s">
        <v>586</v>
      </c>
      <c r="C359" s="31">
        <v>400</v>
      </c>
      <c r="D359" s="96" t="s">
        <v>25</v>
      </c>
      <c r="E359" s="96" t="s">
        <v>60</v>
      </c>
      <c r="F359" s="9">
        <f>SUM(Ведомственная!G495)</f>
        <v>0</v>
      </c>
      <c r="G359" s="9">
        <f>SUM(Ведомственная!H495)</f>
        <v>0</v>
      </c>
      <c r="H359" s="9">
        <f>SUM(Ведомственная!I495)</f>
        <v>0</v>
      </c>
    </row>
    <row r="360" spans="1:8" ht="63">
      <c r="A360" s="95" t="s">
        <v>295</v>
      </c>
      <c r="B360" s="31" t="s">
        <v>298</v>
      </c>
      <c r="C360" s="31"/>
      <c r="D360" s="96"/>
      <c r="E360" s="96"/>
      <c r="F360" s="9">
        <f>SUM(F361+F363)</f>
        <v>86960.400000000009</v>
      </c>
      <c r="G360" s="9">
        <f>SUM(G361+G363)</f>
        <v>86960.400000000009</v>
      </c>
      <c r="H360" s="9">
        <f>SUM(H361+H363)</f>
        <v>86960.400000000009</v>
      </c>
    </row>
    <row r="361" spans="1:8" ht="126">
      <c r="A361" s="35" t="s">
        <v>776</v>
      </c>
      <c r="B361" s="31" t="s">
        <v>775</v>
      </c>
      <c r="C361" s="31"/>
      <c r="D361" s="96"/>
      <c r="E361" s="96"/>
      <c r="F361" s="9">
        <f>SUM(F362)</f>
        <v>76090.3</v>
      </c>
      <c r="G361" s="9">
        <f>SUM(G362)</f>
        <v>76090.3</v>
      </c>
      <c r="H361" s="9">
        <f>SUM(H362)</f>
        <v>76090.3</v>
      </c>
    </row>
    <row r="362" spans="1:8" ht="31.5">
      <c r="A362" s="2" t="s">
        <v>228</v>
      </c>
      <c r="B362" s="31" t="s">
        <v>775</v>
      </c>
      <c r="C362" s="31">
        <v>400</v>
      </c>
      <c r="D362" s="96" t="s">
        <v>25</v>
      </c>
      <c r="E362" s="96" t="s">
        <v>11</v>
      </c>
      <c r="F362" s="9">
        <f>SUM(Ведомственная!G488)</f>
        <v>76090.3</v>
      </c>
      <c r="G362" s="9">
        <f>SUM(Ведомственная!H488)</f>
        <v>76090.3</v>
      </c>
      <c r="H362" s="9">
        <f>SUM(Ведомственная!I488)</f>
        <v>76090.3</v>
      </c>
    </row>
    <row r="363" spans="1:8" ht="47.25">
      <c r="A363" s="95" t="s">
        <v>210</v>
      </c>
      <c r="B363" s="96" t="s">
        <v>382</v>
      </c>
      <c r="C363" s="31"/>
      <c r="D363" s="96"/>
      <c r="E363" s="96"/>
      <c r="F363" s="9">
        <f>SUM(F364)</f>
        <v>10870.1</v>
      </c>
      <c r="G363" s="9">
        <f>SUM(G364)</f>
        <v>10870.1</v>
      </c>
      <c r="H363" s="9">
        <f>SUM(H364)</f>
        <v>10870.1</v>
      </c>
    </row>
    <row r="364" spans="1:8" ht="31.5">
      <c r="A364" s="2" t="s">
        <v>228</v>
      </c>
      <c r="B364" s="96" t="s">
        <v>382</v>
      </c>
      <c r="C364" s="96" t="s">
        <v>209</v>
      </c>
      <c r="D364" s="96" t="s">
        <v>25</v>
      </c>
      <c r="E364" s="96" t="s">
        <v>11</v>
      </c>
      <c r="F364" s="9">
        <f>SUM(Ведомственная!G490)</f>
        <v>10870.1</v>
      </c>
      <c r="G364" s="9">
        <f>SUM(Ведомственная!H490)</f>
        <v>10870.1</v>
      </c>
      <c r="H364" s="9">
        <f>SUM(Ведомственная!I490)</f>
        <v>10870.1</v>
      </c>
    </row>
    <row r="365" spans="1:8" s="27" customFormat="1" ht="31.5">
      <c r="A365" s="23" t="s">
        <v>430</v>
      </c>
      <c r="B365" s="38" t="s">
        <v>187</v>
      </c>
      <c r="C365" s="38"/>
      <c r="D365" s="38"/>
      <c r="E365" s="38"/>
      <c r="F365" s="10">
        <f>SUM(F366+F369)</f>
        <v>178</v>
      </c>
      <c r="G365" s="10">
        <f t="shared" ref="G365:H365" si="86">SUM(G366+G369)</f>
        <v>178</v>
      </c>
      <c r="H365" s="10">
        <f t="shared" si="86"/>
        <v>178</v>
      </c>
    </row>
    <row r="366" spans="1:8" ht="31.5">
      <c r="A366" s="95" t="s">
        <v>581</v>
      </c>
      <c r="B366" s="96" t="s">
        <v>579</v>
      </c>
      <c r="C366" s="96"/>
      <c r="D366" s="96"/>
      <c r="E366" s="96"/>
      <c r="F366" s="9">
        <f>F367</f>
        <v>67</v>
      </c>
      <c r="G366" s="9">
        <f t="shared" ref="G366:H366" si="87">G367</f>
        <v>67</v>
      </c>
      <c r="H366" s="9">
        <f t="shared" si="87"/>
        <v>67</v>
      </c>
    </row>
    <row r="367" spans="1:8">
      <c r="A367" s="95" t="s">
        <v>29</v>
      </c>
      <c r="B367" s="96" t="s">
        <v>580</v>
      </c>
      <c r="C367" s="96"/>
      <c r="D367" s="96"/>
      <c r="E367" s="96"/>
      <c r="F367" s="9">
        <f>F368</f>
        <v>67</v>
      </c>
      <c r="G367" s="9">
        <f t="shared" ref="G367:H367" si="88">G368</f>
        <v>67</v>
      </c>
      <c r="H367" s="9">
        <f t="shared" si="88"/>
        <v>67</v>
      </c>
    </row>
    <row r="368" spans="1:8" ht="31.5">
      <c r="A368" s="95" t="s">
        <v>43</v>
      </c>
      <c r="B368" s="96" t="s">
        <v>580</v>
      </c>
      <c r="C368" s="96" t="s">
        <v>72</v>
      </c>
      <c r="D368" s="96" t="s">
        <v>89</v>
      </c>
      <c r="E368" s="96" t="s">
        <v>89</v>
      </c>
      <c r="F368" s="9">
        <f>Ведомственная!G99</f>
        <v>67</v>
      </c>
      <c r="G368" s="9">
        <f>Ведомственная!H99</f>
        <v>67</v>
      </c>
      <c r="H368" s="9">
        <f>Ведомственная!I99</f>
        <v>67</v>
      </c>
    </row>
    <row r="369" spans="1:8" ht="47.25">
      <c r="A369" s="95" t="s">
        <v>584</v>
      </c>
      <c r="B369" s="96" t="s">
        <v>582</v>
      </c>
      <c r="C369" s="96"/>
      <c r="D369" s="96"/>
      <c r="E369" s="96"/>
      <c r="F369" s="9">
        <f>SUM(Ведомственная!G1091)</f>
        <v>111</v>
      </c>
      <c r="G369" s="9">
        <f>SUM(Ведомственная!H1091)</f>
        <v>111</v>
      </c>
      <c r="H369" s="9">
        <f>SUM(Ведомственная!I1091)</f>
        <v>111</v>
      </c>
    </row>
    <row r="370" spans="1:8">
      <c r="A370" s="95" t="s">
        <v>29</v>
      </c>
      <c r="B370" s="96" t="s">
        <v>583</v>
      </c>
      <c r="C370" s="96"/>
      <c r="D370" s="96"/>
      <c r="E370" s="96"/>
      <c r="F370" s="9">
        <f>SUM(Ведомственная!G1092)</f>
        <v>111</v>
      </c>
      <c r="G370" s="9">
        <f>SUM(Ведомственная!H1092)</f>
        <v>111</v>
      </c>
      <c r="H370" s="9">
        <f>SUM(Ведомственная!I1092)</f>
        <v>111</v>
      </c>
    </row>
    <row r="371" spans="1:8" ht="31.5">
      <c r="A371" s="33" t="s">
        <v>43</v>
      </c>
      <c r="B371" s="96" t="s">
        <v>583</v>
      </c>
      <c r="C371" s="96" t="s">
        <v>72</v>
      </c>
      <c r="D371" s="96" t="s">
        <v>89</v>
      </c>
      <c r="E371" s="96" t="s">
        <v>89</v>
      </c>
      <c r="F371" s="9">
        <f>SUM(Ведомственная!G1093)</f>
        <v>111</v>
      </c>
      <c r="G371" s="9">
        <f>SUM(Ведомственная!H1093)</f>
        <v>111</v>
      </c>
      <c r="H371" s="9">
        <f>SUM(Ведомственная!I1093)</f>
        <v>111</v>
      </c>
    </row>
    <row r="372" spans="1:8" ht="63">
      <c r="A372" s="23" t="s">
        <v>475</v>
      </c>
      <c r="B372" s="38" t="s">
        <v>474</v>
      </c>
      <c r="C372" s="96"/>
      <c r="D372" s="96"/>
      <c r="E372" s="96"/>
      <c r="F372" s="10">
        <f>SUM(F373+F380+F387+F381+F384)</f>
        <v>29169.8</v>
      </c>
      <c r="G372" s="10">
        <f t="shared" ref="G372:H372" si="89">SUM(G373+G380+G387+G381+G384)</f>
        <v>6405.6</v>
      </c>
      <c r="H372" s="10">
        <f t="shared" si="89"/>
        <v>6405.6</v>
      </c>
    </row>
    <row r="373" spans="1:8">
      <c r="A373" s="95" t="s">
        <v>29</v>
      </c>
      <c r="B373" s="4" t="s">
        <v>476</v>
      </c>
      <c r="C373" s="96"/>
      <c r="D373" s="96"/>
      <c r="E373" s="96"/>
      <c r="F373" s="9">
        <f>SUM(F375+F374)+F377</f>
        <v>24754</v>
      </c>
      <c r="G373" s="9">
        <f t="shared" ref="G373:H373" si="90">SUM(G375+G374)+G377</f>
        <v>0</v>
      </c>
      <c r="H373" s="9">
        <f t="shared" si="90"/>
        <v>0</v>
      </c>
    </row>
    <row r="374" spans="1:8" ht="31.5">
      <c r="A374" s="33" t="s">
        <v>43</v>
      </c>
      <c r="B374" s="4" t="s">
        <v>476</v>
      </c>
      <c r="C374" s="96" t="s">
        <v>72</v>
      </c>
      <c r="D374" s="96"/>
      <c r="E374" s="96"/>
      <c r="F374" s="9">
        <f>SUM(Ведомственная!G472)</f>
        <v>24300</v>
      </c>
      <c r="G374" s="9">
        <f>SUM(Ведомственная!H472)</f>
        <v>0</v>
      </c>
      <c r="H374" s="9">
        <f>SUM(Ведомственная!I472)</f>
        <v>0</v>
      </c>
    </row>
    <row r="375" spans="1:8">
      <c r="A375" s="95" t="s">
        <v>102</v>
      </c>
      <c r="B375" s="4" t="s">
        <v>477</v>
      </c>
      <c r="C375" s="96"/>
      <c r="D375" s="96"/>
      <c r="E375" s="96"/>
      <c r="F375" s="9">
        <f t="shared" ref="F375:H375" si="91">SUM(F376)</f>
        <v>0</v>
      </c>
      <c r="G375" s="9">
        <f t="shared" si="91"/>
        <v>0</v>
      </c>
      <c r="H375" s="9">
        <f t="shared" si="91"/>
        <v>0</v>
      </c>
    </row>
    <row r="376" spans="1:8" ht="31.5">
      <c r="A376" s="95" t="s">
        <v>43</v>
      </c>
      <c r="B376" s="4" t="s">
        <v>477</v>
      </c>
      <c r="C376" s="96" t="s">
        <v>72</v>
      </c>
      <c r="D376" s="96" t="s">
        <v>13</v>
      </c>
      <c r="E376" s="96" t="s">
        <v>28</v>
      </c>
      <c r="F376" s="9">
        <f>SUM(Ведомственная!G1289)</f>
        <v>0</v>
      </c>
      <c r="G376" s="9">
        <f>SUM(Ведомственная!H1289)</f>
        <v>0</v>
      </c>
      <c r="H376" s="9">
        <f>SUM(Ведомственная!I1289)</f>
        <v>0</v>
      </c>
    </row>
    <row r="377" spans="1:8">
      <c r="A377" s="99" t="s">
        <v>110</v>
      </c>
      <c r="B377" s="4" t="s">
        <v>899</v>
      </c>
      <c r="C377" s="4"/>
      <c r="D377" s="100"/>
      <c r="E377" s="100"/>
      <c r="F377" s="9">
        <f>SUM(F378)</f>
        <v>454</v>
      </c>
      <c r="G377" s="9">
        <f t="shared" ref="G377:H377" si="92">SUM(G378)</f>
        <v>0</v>
      </c>
      <c r="H377" s="9">
        <f t="shared" si="92"/>
        <v>0</v>
      </c>
    </row>
    <row r="378" spans="1:8" ht="31.5">
      <c r="A378" s="99" t="s">
        <v>43</v>
      </c>
      <c r="B378" s="4" t="s">
        <v>899</v>
      </c>
      <c r="C378" s="4" t="s">
        <v>72</v>
      </c>
      <c r="D378" s="100" t="s">
        <v>13</v>
      </c>
      <c r="E378" s="100" t="s">
        <v>28</v>
      </c>
      <c r="F378" s="9">
        <f>SUM(Ведомственная!G1291)</f>
        <v>454</v>
      </c>
      <c r="G378" s="9">
        <f>SUM(Ведомственная!H1291)</f>
        <v>0</v>
      </c>
      <c r="H378" s="9">
        <f>SUM(Ведомственная!I1291)</f>
        <v>0</v>
      </c>
    </row>
    <row r="379" spans="1:8" ht="31.5" hidden="1">
      <c r="A379" s="95" t="s">
        <v>227</v>
      </c>
      <c r="B379" s="96" t="s">
        <v>616</v>
      </c>
      <c r="C379" s="4"/>
      <c r="D379" s="96"/>
      <c r="E379" s="96"/>
      <c r="F379" s="9">
        <f>SUM(F380)</f>
        <v>0</v>
      </c>
      <c r="G379" s="9">
        <f>SUM(G380)</f>
        <v>0</v>
      </c>
      <c r="H379" s="9">
        <f>SUM(H380)</f>
        <v>0</v>
      </c>
    </row>
    <row r="380" spans="1:8" ht="31.5" hidden="1">
      <c r="A380" s="95" t="s">
        <v>228</v>
      </c>
      <c r="B380" s="96" t="s">
        <v>616</v>
      </c>
      <c r="C380" s="4" t="s">
        <v>209</v>
      </c>
      <c r="D380" s="96" t="s">
        <v>13</v>
      </c>
      <c r="E380" s="96" t="s">
        <v>28</v>
      </c>
      <c r="F380" s="9">
        <f>SUM(Ведомственная!G474)</f>
        <v>0</v>
      </c>
      <c r="G380" s="9">
        <f>SUM(Ведомственная!H474)</f>
        <v>0</v>
      </c>
      <c r="H380" s="9">
        <f>SUM(Ведомственная!I474)</f>
        <v>0</v>
      </c>
    </row>
    <row r="381" spans="1:8" ht="31.5">
      <c r="A381" s="104" t="s">
        <v>678</v>
      </c>
      <c r="B381" s="4" t="s">
        <v>901</v>
      </c>
      <c r="C381" s="96"/>
      <c r="D381" s="96"/>
      <c r="E381" s="96"/>
      <c r="F381" s="9">
        <f t="shared" ref="F381:H382" si="93">SUM(F382)</f>
        <v>1014.3</v>
      </c>
      <c r="G381" s="9">
        <f t="shared" si="93"/>
        <v>6405.6</v>
      </c>
      <c r="H381" s="9">
        <f t="shared" si="93"/>
        <v>6405.6</v>
      </c>
    </row>
    <row r="382" spans="1:8">
      <c r="A382" s="95" t="s">
        <v>115</v>
      </c>
      <c r="B382" s="4" t="s">
        <v>902</v>
      </c>
      <c r="C382" s="96"/>
      <c r="D382" s="96"/>
      <c r="E382" s="96"/>
      <c r="F382" s="9">
        <f t="shared" si="93"/>
        <v>1014.3</v>
      </c>
      <c r="G382" s="9">
        <f t="shared" si="93"/>
        <v>6405.6</v>
      </c>
      <c r="H382" s="9">
        <f t="shared" si="93"/>
        <v>6405.6</v>
      </c>
    </row>
    <row r="383" spans="1:8" ht="31.5">
      <c r="A383" s="95" t="s">
        <v>97</v>
      </c>
      <c r="B383" s="4" t="s">
        <v>902</v>
      </c>
      <c r="C383" s="96" t="s">
        <v>98</v>
      </c>
      <c r="D383" s="96" t="s">
        <v>13</v>
      </c>
      <c r="E383" s="96" t="s">
        <v>28</v>
      </c>
      <c r="F383" s="9">
        <f>SUM(Ведомственная!G1294)</f>
        <v>1014.3</v>
      </c>
      <c r="G383" s="9">
        <f>SUM(Ведомственная!H1294)</f>
        <v>6405.6</v>
      </c>
      <c r="H383" s="9">
        <f>SUM(Ведомственная!I1294)</f>
        <v>6405.6</v>
      </c>
    </row>
    <row r="384" spans="1:8" ht="31.5">
      <c r="A384" s="104" t="s">
        <v>276</v>
      </c>
      <c r="B384" s="106" t="s">
        <v>904</v>
      </c>
      <c r="C384" s="106"/>
      <c r="D384" s="100"/>
      <c r="E384" s="100"/>
      <c r="F384" s="9">
        <f>SUM(F385)</f>
        <v>3401.5</v>
      </c>
      <c r="G384" s="9">
        <f t="shared" ref="G384:H384" si="94">SUM(G385)</f>
        <v>0</v>
      </c>
      <c r="H384" s="9">
        <f t="shared" si="94"/>
        <v>0</v>
      </c>
    </row>
    <row r="385" spans="1:8">
      <c r="A385" s="104" t="s">
        <v>115</v>
      </c>
      <c r="B385" s="106" t="s">
        <v>903</v>
      </c>
      <c r="C385" s="106"/>
      <c r="D385" s="100"/>
      <c r="E385" s="100"/>
      <c r="F385" s="9">
        <f>SUM(F386)</f>
        <v>3401.5</v>
      </c>
      <c r="G385" s="9">
        <f t="shared" ref="G385:H385" si="95">SUM(G386)</f>
        <v>0</v>
      </c>
      <c r="H385" s="9">
        <f t="shared" si="95"/>
        <v>0</v>
      </c>
    </row>
    <row r="386" spans="1:8" ht="31.5">
      <c r="A386" s="104" t="s">
        <v>97</v>
      </c>
      <c r="B386" s="106" t="s">
        <v>903</v>
      </c>
      <c r="C386" s="106" t="s">
        <v>98</v>
      </c>
      <c r="D386" s="100" t="s">
        <v>13</v>
      </c>
      <c r="E386" s="100" t="s">
        <v>28</v>
      </c>
      <c r="F386" s="9">
        <f>SUM(Ведомственная!G1297)</f>
        <v>3401.5</v>
      </c>
      <c r="G386" s="9">
        <f>SUM(Ведомственная!H1297)</f>
        <v>0</v>
      </c>
      <c r="H386" s="9">
        <f>SUM(Ведомственная!I1297)</f>
        <v>0</v>
      </c>
    </row>
    <row r="387" spans="1:8" hidden="1">
      <c r="A387" s="95" t="s">
        <v>532</v>
      </c>
      <c r="B387" s="4" t="s">
        <v>618</v>
      </c>
      <c r="C387" s="96"/>
      <c r="D387" s="96"/>
      <c r="E387" s="96"/>
      <c r="F387" s="9">
        <f>SUM(F388)</f>
        <v>0</v>
      </c>
      <c r="G387" s="9">
        <f t="shared" ref="G387:H387" si="96">SUM(G388)</f>
        <v>0</v>
      </c>
      <c r="H387" s="9">
        <f t="shared" si="96"/>
        <v>0</v>
      </c>
    </row>
    <row r="388" spans="1:8" hidden="1">
      <c r="A388" s="95" t="s">
        <v>617</v>
      </c>
      <c r="B388" s="4" t="s">
        <v>619</v>
      </c>
      <c r="C388" s="96"/>
      <c r="D388" s="96"/>
      <c r="E388" s="96"/>
      <c r="F388" s="9">
        <f>SUM(F389)</f>
        <v>0</v>
      </c>
      <c r="G388" s="9">
        <f t="shared" ref="G388:H388" si="97">SUM(G389)</f>
        <v>0</v>
      </c>
      <c r="H388" s="9">
        <f t="shared" si="97"/>
        <v>0</v>
      </c>
    </row>
    <row r="389" spans="1:8" ht="31.5" hidden="1">
      <c r="A389" s="95" t="s">
        <v>97</v>
      </c>
      <c r="B389" s="4" t="s">
        <v>619</v>
      </c>
      <c r="C389" s="96" t="s">
        <v>98</v>
      </c>
      <c r="D389" s="96" t="s">
        <v>13</v>
      </c>
      <c r="E389" s="96" t="s">
        <v>28</v>
      </c>
      <c r="F389" s="9">
        <f>SUM(Ведомственная!G1300)</f>
        <v>0</v>
      </c>
      <c r="G389" s="9">
        <f>SUM(Ведомственная!H1300)</f>
        <v>0</v>
      </c>
      <c r="H389" s="9">
        <f>SUM(Ведомственная!I1300)</f>
        <v>0</v>
      </c>
    </row>
    <row r="390" spans="1:8" ht="47.25">
      <c r="A390" s="23" t="s">
        <v>431</v>
      </c>
      <c r="B390" s="38" t="s">
        <v>281</v>
      </c>
      <c r="C390" s="38"/>
      <c r="D390" s="38"/>
      <c r="E390" s="38"/>
      <c r="F390" s="10">
        <f t="shared" ref="F390:H392" si="98">F391</f>
        <v>178.5</v>
      </c>
      <c r="G390" s="10">
        <f t="shared" si="98"/>
        <v>178.5</v>
      </c>
      <c r="H390" s="10">
        <f t="shared" si="98"/>
        <v>178.5</v>
      </c>
    </row>
    <row r="391" spans="1:8">
      <c r="A391" s="95" t="s">
        <v>29</v>
      </c>
      <c r="B391" s="96" t="s">
        <v>282</v>
      </c>
      <c r="C391" s="96"/>
      <c r="D391" s="96"/>
      <c r="E391" s="96"/>
      <c r="F391" s="9">
        <f t="shared" si="98"/>
        <v>178.5</v>
      </c>
      <c r="G391" s="9">
        <f t="shared" si="98"/>
        <v>178.5</v>
      </c>
      <c r="H391" s="9">
        <f t="shared" si="98"/>
        <v>178.5</v>
      </c>
    </row>
    <row r="392" spans="1:8">
      <c r="A392" s="33" t="s">
        <v>124</v>
      </c>
      <c r="B392" s="96" t="s">
        <v>283</v>
      </c>
      <c r="C392" s="96"/>
      <c r="D392" s="96"/>
      <c r="E392" s="96"/>
      <c r="F392" s="9">
        <f t="shared" si="98"/>
        <v>178.5</v>
      </c>
      <c r="G392" s="9">
        <f t="shared" si="98"/>
        <v>178.5</v>
      </c>
      <c r="H392" s="9">
        <f t="shared" si="98"/>
        <v>178.5</v>
      </c>
    </row>
    <row r="393" spans="1:8" ht="31.5">
      <c r="A393" s="95" t="s">
        <v>43</v>
      </c>
      <c r="B393" s="96" t="s">
        <v>283</v>
      </c>
      <c r="C393" s="96" t="s">
        <v>72</v>
      </c>
      <c r="D393" s="96" t="s">
        <v>89</v>
      </c>
      <c r="E393" s="96" t="s">
        <v>89</v>
      </c>
      <c r="F393" s="9">
        <f>SUM(Ведомственная!G1096)</f>
        <v>178.5</v>
      </c>
      <c r="G393" s="9">
        <f>SUM(Ведомственная!H1096)</f>
        <v>178.5</v>
      </c>
      <c r="H393" s="9">
        <f>SUM(Ведомственная!I1096)</f>
        <v>178.5</v>
      </c>
    </row>
    <row r="394" spans="1:8" ht="31.5">
      <c r="A394" s="23" t="s">
        <v>439</v>
      </c>
      <c r="B394" s="24" t="s">
        <v>91</v>
      </c>
      <c r="C394" s="24"/>
      <c r="D394" s="24"/>
      <c r="E394" s="24"/>
      <c r="F394" s="26">
        <f>F395+F407+F411+F417+F421+F452+F497</f>
        <v>416869.9</v>
      </c>
      <c r="G394" s="26">
        <f>G395+G407+G411+G417+G421+G452+G497</f>
        <v>378400.9</v>
      </c>
      <c r="H394" s="26">
        <f>H395+H407+H411+H417+H421+H452+H497</f>
        <v>374650.2</v>
      </c>
    </row>
    <row r="395" spans="1:8">
      <c r="A395" s="95" t="s">
        <v>99</v>
      </c>
      <c r="B395" s="4" t="s">
        <v>100</v>
      </c>
      <c r="C395" s="4"/>
      <c r="D395" s="4"/>
      <c r="E395" s="4"/>
      <c r="F395" s="7">
        <f>F396+F402+F399</f>
        <v>103198.5</v>
      </c>
      <c r="G395" s="7">
        <f>G396+G402+G399</f>
        <v>95501.6</v>
      </c>
      <c r="H395" s="7">
        <f>H396+H402+H399</f>
        <v>94890.2</v>
      </c>
    </row>
    <row r="396" spans="1:8" ht="47.25">
      <c r="A396" s="95" t="s">
        <v>23</v>
      </c>
      <c r="B396" s="4" t="s">
        <v>101</v>
      </c>
      <c r="C396" s="4"/>
      <c r="D396" s="4"/>
      <c r="E396" s="4"/>
      <c r="F396" s="7">
        <f t="shared" ref="F396:H397" si="99">F397</f>
        <v>70451.899999999994</v>
      </c>
      <c r="G396" s="7">
        <f t="shared" si="99"/>
        <v>64549.9</v>
      </c>
      <c r="H396" s="7">
        <f t="shared" si="99"/>
        <v>64539.4</v>
      </c>
    </row>
    <row r="397" spans="1:8">
      <c r="A397" s="95" t="s">
        <v>102</v>
      </c>
      <c r="B397" s="4" t="s">
        <v>103</v>
      </c>
      <c r="C397" s="4"/>
      <c r="D397" s="4"/>
      <c r="E397" s="4"/>
      <c r="F397" s="7">
        <f t="shared" si="99"/>
        <v>70451.899999999994</v>
      </c>
      <c r="G397" s="7">
        <f t="shared" si="99"/>
        <v>64549.9</v>
      </c>
      <c r="H397" s="7">
        <f t="shared" si="99"/>
        <v>64539.4</v>
      </c>
    </row>
    <row r="398" spans="1:8" ht="31.5">
      <c r="A398" s="95" t="s">
        <v>97</v>
      </c>
      <c r="B398" s="4" t="s">
        <v>103</v>
      </c>
      <c r="C398" s="4" t="s">
        <v>98</v>
      </c>
      <c r="D398" s="4" t="s">
        <v>13</v>
      </c>
      <c r="E398" s="4" t="s">
        <v>28</v>
      </c>
      <c r="F398" s="7">
        <f>SUM(Ведомственная!G1305)</f>
        <v>70451.899999999994</v>
      </c>
      <c r="G398" s="7">
        <f>SUM(Ведомственная!H1305)</f>
        <v>64549.9</v>
      </c>
      <c r="H398" s="7">
        <f>SUM(Ведомственная!I1305)</f>
        <v>64539.4</v>
      </c>
    </row>
    <row r="399" spans="1:8" hidden="1">
      <c r="A399" s="95" t="s">
        <v>122</v>
      </c>
      <c r="B399" s="4" t="s">
        <v>390</v>
      </c>
      <c r="C399" s="4"/>
      <c r="D399" s="4"/>
      <c r="E399" s="4"/>
      <c r="F399" s="7">
        <f t="shared" ref="F399:H400" si="100">SUM(F400)</f>
        <v>0</v>
      </c>
      <c r="G399" s="7">
        <f t="shared" si="100"/>
        <v>0</v>
      </c>
      <c r="H399" s="7">
        <f t="shared" si="100"/>
        <v>0</v>
      </c>
    </row>
    <row r="400" spans="1:8" ht="31.5" hidden="1">
      <c r="A400" s="95" t="s">
        <v>276</v>
      </c>
      <c r="B400" s="4" t="s">
        <v>392</v>
      </c>
      <c r="C400" s="4"/>
      <c r="D400" s="4"/>
      <c r="E400" s="4"/>
      <c r="F400" s="7">
        <f t="shared" si="100"/>
        <v>0</v>
      </c>
      <c r="G400" s="7">
        <f t="shared" si="100"/>
        <v>0</v>
      </c>
      <c r="H400" s="7">
        <f t="shared" si="100"/>
        <v>0</v>
      </c>
    </row>
    <row r="401" spans="1:8" ht="31.5" hidden="1">
      <c r="A401" s="95" t="s">
        <v>97</v>
      </c>
      <c r="B401" s="4" t="s">
        <v>392</v>
      </c>
      <c r="C401" s="4" t="s">
        <v>98</v>
      </c>
      <c r="D401" s="4" t="s">
        <v>13</v>
      </c>
      <c r="E401" s="4" t="s">
        <v>28</v>
      </c>
      <c r="F401" s="7">
        <f>SUM(Ведомственная!G1309)</f>
        <v>0</v>
      </c>
      <c r="G401" s="7">
        <f>SUM(Ведомственная!H1309)</f>
        <v>0</v>
      </c>
      <c r="H401" s="7">
        <f>SUM(Ведомственная!I1309)</f>
        <v>0</v>
      </c>
    </row>
    <row r="402" spans="1:8" ht="31.5">
      <c r="A402" s="95" t="s">
        <v>36</v>
      </c>
      <c r="B402" s="4" t="s">
        <v>104</v>
      </c>
      <c r="C402" s="4"/>
      <c r="D402" s="4"/>
      <c r="E402" s="4"/>
      <c r="F402" s="7">
        <f>F403</f>
        <v>32746.600000000002</v>
      </c>
      <c r="G402" s="7">
        <f>G403</f>
        <v>30951.7</v>
      </c>
      <c r="H402" s="7">
        <f>H403</f>
        <v>30350.799999999999</v>
      </c>
    </row>
    <row r="403" spans="1:8">
      <c r="A403" s="95" t="s">
        <v>102</v>
      </c>
      <c r="B403" s="4" t="s">
        <v>105</v>
      </c>
      <c r="C403" s="4"/>
      <c r="D403" s="4"/>
      <c r="E403" s="4"/>
      <c r="F403" s="7">
        <f>F404+F405+F406</f>
        <v>32746.600000000002</v>
      </c>
      <c r="G403" s="7">
        <f>G404+G405+G406</f>
        <v>30951.7</v>
      </c>
      <c r="H403" s="7">
        <f>H404+H405+H406</f>
        <v>30350.799999999999</v>
      </c>
    </row>
    <row r="404" spans="1:8" ht="63">
      <c r="A404" s="95" t="s">
        <v>42</v>
      </c>
      <c r="B404" s="4" t="s">
        <v>105</v>
      </c>
      <c r="C404" s="4" t="s">
        <v>70</v>
      </c>
      <c r="D404" s="4" t="s">
        <v>13</v>
      </c>
      <c r="E404" s="4" t="s">
        <v>28</v>
      </c>
      <c r="F404" s="7">
        <f>SUM(Ведомственная!G1312)</f>
        <v>27071</v>
      </c>
      <c r="G404" s="7">
        <f>SUM(Ведомственная!H1312)</f>
        <v>25511</v>
      </c>
      <c r="H404" s="7">
        <f>SUM(Ведомственная!I1312)</f>
        <v>25511</v>
      </c>
    </row>
    <row r="405" spans="1:8" ht="31.5">
      <c r="A405" s="95" t="s">
        <v>43</v>
      </c>
      <c r="B405" s="4" t="s">
        <v>105</v>
      </c>
      <c r="C405" s="4" t="s">
        <v>72</v>
      </c>
      <c r="D405" s="4" t="s">
        <v>13</v>
      </c>
      <c r="E405" s="4" t="s">
        <v>28</v>
      </c>
      <c r="F405" s="7">
        <f>SUM(Ведомственная!G1313)</f>
        <v>5424.7</v>
      </c>
      <c r="G405" s="7">
        <f>SUM(Ведомственная!H1313)</f>
        <v>5196.2</v>
      </c>
      <c r="H405" s="7">
        <f>SUM(Ведомственная!I1313)</f>
        <v>4601.6000000000004</v>
      </c>
    </row>
    <row r="406" spans="1:8">
      <c r="A406" s="95" t="s">
        <v>20</v>
      </c>
      <c r="B406" s="4" t="s">
        <v>105</v>
      </c>
      <c r="C406" s="4" t="s">
        <v>77</v>
      </c>
      <c r="D406" s="4" t="s">
        <v>13</v>
      </c>
      <c r="E406" s="4" t="s">
        <v>28</v>
      </c>
      <c r="F406" s="7">
        <f>SUM(Ведомственная!G1314)</f>
        <v>250.9</v>
      </c>
      <c r="G406" s="7">
        <f>SUM(Ведомственная!H1314)</f>
        <v>244.5</v>
      </c>
      <c r="H406" s="7">
        <f>SUM(Ведомственная!I1314)</f>
        <v>238.2</v>
      </c>
    </row>
    <row r="407" spans="1:8">
      <c r="A407" s="95" t="s">
        <v>92</v>
      </c>
      <c r="B407" s="4" t="s">
        <v>93</v>
      </c>
      <c r="C407" s="4"/>
      <c r="D407" s="4"/>
      <c r="E407" s="4"/>
      <c r="F407" s="7">
        <f t="shared" ref="F407:H409" si="101">F408</f>
        <v>134345.20000000001</v>
      </c>
      <c r="G407" s="7">
        <f t="shared" si="101"/>
        <v>133165.9</v>
      </c>
      <c r="H407" s="7">
        <f t="shared" si="101"/>
        <v>133145.60000000001</v>
      </c>
    </row>
    <row r="408" spans="1:8" ht="47.25">
      <c r="A408" s="95" t="s">
        <v>23</v>
      </c>
      <c r="B408" s="4" t="s">
        <v>94</v>
      </c>
      <c r="C408" s="4"/>
      <c r="D408" s="4"/>
      <c r="E408" s="4"/>
      <c r="F408" s="7">
        <f t="shared" si="101"/>
        <v>134345.20000000001</v>
      </c>
      <c r="G408" s="7">
        <f t="shared" si="101"/>
        <v>133165.9</v>
      </c>
      <c r="H408" s="7">
        <f t="shared" si="101"/>
        <v>133145.60000000001</v>
      </c>
    </row>
    <row r="409" spans="1:8">
      <c r="A409" s="95" t="s">
        <v>95</v>
      </c>
      <c r="B409" s="4" t="s">
        <v>96</v>
      </c>
      <c r="C409" s="4"/>
      <c r="D409" s="4"/>
      <c r="E409" s="4"/>
      <c r="F409" s="7">
        <f t="shared" si="101"/>
        <v>134345.20000000001</v>
      </c>
      <c r="G409" s="7">
        <f t="shared" si="101"/>
        <v>133165.9</v>
      </c>
      <c r="H409" s="7">
        <f t="shared" si="101"/>
        <v>133145.60000000001</v>
      </c>
    </row>
    <row r="410" spans="1:8" ht="31.5">
      <c r="A410" s="95" t="s">
        <v>97</v>
      </c>
      <c r="B410" s="4" t="s">
        <v>96</v>
      </c>
      <c r="C410" s="4" t="s">
        <v>98</v>
      </c>
      <c r="D410" s="4" t="s">
        <v>89</v>
      </c>
      <c r="E410" s="4" t="s">
        <v>45</v>
      </c>
      <c r="F410" s="7">
        <f>SUM(Ведомственная!G1230)</f>
        <v>134345.20000000001</v>
      </c>
      <c r="G410" s="7">
        <f>SUM(Ведомственная!H1230)</f>
        <v>133165.9</v>
      </c>
      <c r="H410" s="7">
        <f>SUM(Ведомственная!I1230)</f>
        <v>133145.60000000001</v>
      </c>
    </row>
    <row r="411" spans="1:8" ht="31.5">
      <c r="A411" s="95" t="s">
        <v>107</v>
      </c>
      <c r="B411" s="4" t="s">
        <v>108</v>
      </c>
      <c r="C411" s="4"/>
      <c r="D411" s="4"/>
      <c r="E411" s="4"/>
      <c r="F411" s="7">
        <f t="shared" ref="F411:H412" si="102">F412</f>
        <v>73867.3</v>
      </c>
      <c r="G411" s="7">
        <f t="shared" si="102"/>
        <v>67708.2</v>
      </c>
      <c r="H411" s="7">
        <f t="shared" si="102"/>
        <v>67696.800000000003</v>
      </c>
    </row>
    <row r="412" spans="1:8" ht="31.5">
      <c r="A412" s="95" t="s">
        <v>36</v>
      </c>
      <c r="B412" s="4" t="s">
        <v>109</v>
      </c>
      <c r="C412" s="4"/>
      <c r="D412" s="4"/>
      <c r="E412" s="4"/>
      <c r="F412" s="7">
        <f t="shared" si="102"/>
        <v>73867.3</v>
      </c>
      <c r="G412" s="7">
        <f t="shared" si="102"/>
        <v>67708.2</v>
      </c>
      <c r="H412" s="7">
        <f t="shared" si="102"/>
        <v>67696.800000000003</v>
      </c>
    </row>
    <row r="413" spans="1:8">
      <c r="A413" s="95" t="s">
        <v>110</v>
      </c>
      <c r="B413" s="4" t="s">
        <v>111</v>
      </c>
      <c r="C413" s="4"/>
      <c r="D413" s="4"/>
      <c r="E413" s="4"/>
      <c r="F413" s="7">
        <f>F414+F415+F416</f>
        <v>73867.3</v>
      </c>
      <c r="G413" s="7">
        <f>G414+G415+G416</f>
        <v>67708.2</v>
      </c>
      <c r="H413" s="7">
        <f>H414+H415+H416</f>
        <v>67696.800000000003</v>
      </c>
    </row>
    <row r="414" spans="1:8" ht="63">
      <c r="A414" s="95" t="s">
        <v>42</v>
      </c>
      <c r="B414" s="4" t="s">
        <v>111</v>
      </c>
      <c r="C414" s="4" t="s">
        <v>70</v>
      </c>
      <c r="D414" s="4" t="s">
        <v>13</v>
      </c>
      <c r="E414" s="4" t="s">
        <v>28</v>
      </c>
      <c r="F414" s="7">
        <f>SUM(Ведомственная!G1318)</f>
        <v>65984.7</v>
      </c>
      <c r="G414" s="7">
        <f>SUM(Ведомственная!H1318)</f>
        <v>59794.400000000001</v>
      </c>
      <c r="H414" s="7">
        <f>SUM(Ведомственная!I1318)</f>
        <v>59794.400000000001</v>
      </c>
    </row>
    <row r="415" spans="1:8" ht="31.5">
      <c r="A415" s="95" t="s">
        <v>43</v>
      </c>
      <c r="B415" s="4" t="s">
        <v>111</v>
      </c>
      <c r="C415" s="4" t="s">
        <v>72</v>
      </c>
      <c r="D415" s="4" t="s">
        <v>13</v>
      </c>
      <c r="E415" s="4" t="s">
        <v>28</v>
      </c>
      <c r="F415" s="7">
        <f>SUM(Ведомственная!G1319)</f>
        <v>7434.6</v>
      </c>
      <c r="G415" s="7">
        <f>SUM(Ведомственная!H1319)</f>
        <v>7509.6</v>
      </c>
      <c r="H415" s="7">
        <f>SUM(Ведомственная!I1319)</f>
        <v>7509.6</v>
      </c>
    </row>
    <row r="416" spans="1:8">
      <c r="A416" s="95" t="s">
        <v>20</v>
      </c>
      <c r="B416" s="4" t="s">
        <v>111</v>
      </c>
      <c r="C416" s="4" t="s">
        <v>77</v>
      </c>
      <c r="D416" s="4" t="s">
        <v>13</v>
      </c>
      <c r="E416" s="4" t="s">
        <v>28</v>
      </c>
      <c r="F416" s="7">
        <f>SUM(Ведомственная!G1320)</f>
        <v>448</v>
      </c>
      <c r="G416" s="7">
        <f>SUM(Ведомственная!H1320)</f>
        <v>404.2</v>
      </c>
      <c r="H416" s="7">
        <f>SUM(Ведомственная!I1320)</f>
        <v>392.8</v>
      </c>
    </row>
    <row r="417" spans="1:8" ht="31.5">
      <c r="A417" s="95" t="s">
        <v>112</v>
      </c>
      <c r="B417" s="4" t="s">
        <v>113</v>
      </c>
      <c r="C417" s="4"/>
      <c r="D417" s="4"/>
      <c r="E417" s="4"/>
      <c r="F417" s="7">
        <f t="shared" ref="F417:H419" si="103">F418</f>
        <v>16549.400000000001</v>
      </c>
      <c r="G417" s="7">
        <f t="shared" si="103"/>
        <v>15269.2</v>
      </c>
      <c r="H417" s="7">
        <f t="shared" si="103"/>
        <v>15268.9</v>
      </c>
    </row>
    <row r="418" spans="1:8" ht="47.25">
      <c r="A418" s="95" t="s">
        <v>23</v>
      </c>
      <c r="B418" s="4" t="s">
        <v>114</v>
      </c>
      <c r="C418" s="4"/>
      <c r="D418" s="4"/>
      <c r="E418" s="4"/>
      <c r="F418" s="7">
        <f t="shared" si="103"/>
        <v>16549.400000000001</v>
      </c>
      <c r="G418" s="7">
        <f t="shared" si="103"/>
        <v>15269.2</v>
      </c>
      <c r="H418" s="7">
        <f t="shared" si="103"/>
        <v>15268.9</v>
      </c>
    </row>
    <row r="419" spans="1:8">
      <c r="A419" s="95" t="s">
        <v>115</v>
      </c>
      <c r="B419" s="4" t="s">
        <v>116</v>
      </c>
      <c r="C419" s="4"/>
      <c r="D419" s="4"/>
      <c r="E419" s="4"/>
      <c r="F419" s="7">
        <f t="shared" si="103"/>
        <v>16549.400000000001</v>
      </c>
      <c r="G419" s="7">
        <f t="shared" si="103"/>
        <v>15269.2</v>
      </c>
      <c r="H419" s="7">
        <f t="shared" si="103"/>
        <v>15268.9</v>
      </c>
    </row>
    <row r="420" spans="1:8" ht="31.5">
      <c r="A420" s="95" t="s">
        <v>97</v>
      </c>
      <c r="B420" s="4" t="s">
        <v>116</v>
      </c>
      <c r="C420" s="4" t="s">
        <v>98</v>
      </c>
      <c r="D420" s="4" t="s">
        <v>13</v>
      </c>
      <c r="E420" s="4" t="s">
        <v>28</v>
      </c>
      <c r="F420" s="7">
        <f>SUM(Ведомственная!G1324)</f>
        <v>16549.400000000001</v>
      </c>
      <c r="G420" s="7">
        <f>SUM(Ведомственная!H1324)</f>
        <v>15269.2</v>
      </c>
      <c r="H420" s="7">
        <f>SUM(Ведомственная!I1324)</f>
        <v>15268.9</v>
      </c>
    </row>
    <row r="421" spans="1:8">
      <c r="A421" s="95" t="s">
        <v>125</v>
      </c>
      <c r="B421" s="4" t="s">
        <v>126</v>
      </c>
      <c r="C421" s="4"/>
      <c r="D421" s="4"/>
      <c r="E421" s="4"/>
      <c r="F421" s="7">
        <f>F422+F438+F449</f>
        <v>8518.7999999999993</v>
      </c>
      <c r="G421" s="7">
        <f t="shared" ref="G421:H421" si="104">G422+G438+G449</f>
        <v>6000</v>
      </c>
      <c r="H421" s="7">
        <f t="shared" si="104"/>
        <v>2321</v>
      </c>
    </row>
    <row r="422" spans="1:8">
      <c r="A422" s="95" t="s">
        <v>29</v>
      </c>
      <c r="B422" s="4" t="s">
        <v>315</v>
      </c>
      <c r="C422" s="4"/>
      <c r="D422" s="4"/>
      <c r="E422" s="4"/>
      <c r="F422" s="7">
        <f>SUM(F423+F425+F429+F433)+F431</f>
        <v>8518.7999999999993</v>
      </c>
      <c r="G422" s="7">
        <f t="shared" ref="G422:H422" si="105">SUM(G423+G425+G429+G433)+G431+G449</f>
        <v>6000</v>
      </c>
      <c r="H422" s="7">
        <f t="shared" si="105"/>
        <v>2321</v>
      </c>
    </row>
    <row r="423" spans="1:8">
      <c r="A423" s="95" t="s">
        <v>95</v>
      </c>
      <c r="B423" s="4" t="s">
        <v>536</v>
      </c>
      <c r="C423" s="4"/>
      <c r="D423" s="4"/>
      <c r="E423" s="4"/>
      <c r="F423" s="7">
        <f>SUM(F424)</f>
        <v>335</v>
      </c>
      <c r="G423" s="7">
        <f t="shared" ref="G423:H423" si="106">SUM(G424)</f>
        <v>0</v>
      </c>
      <c r="H423" s="7">
        <f t="shared" si="106"/>
        <v>0</v>
      </c>
    </row>
    <row r="424" spans="1:8" ht="31.5">
      <c r="A424" s="95" t="s">
        <v>97</v>
      </c>
      <c r="B424" s="4" t="s">
        <v>536</v>
      </c>
      <c r="C424" s="4" t="s">
        <v>98</v>
      </c>
      <c r="D424" s="4" t="s">
        <v>89</v>
      </c>
      <c r="E424" s="4" t="s">
        <v>45</v>
      </c>
      <c r="F424" s="7">
        <f>SUM(Ведомственная!G1234)</f>
        <v>335</v>
      </c>
      <c r="G424" s="7">
        <f>SUM(Ведомственная!H1234)</f>
        <v>0</v>
      </c>
      <c r="H424" s="7">
        <f>SUM(Ведомственная!I1234)</f>
        <v>0</v>
      </c>
    </row>
    <row r="425" spans="1:8">
      <c r="A425" s="95" t="s">
        <v>102</v>
      </c>
      <c r="B425" s="4" t="s">
        <v>560</v>
      </c>
      <c r="C425" s="4"/>
      <c r="D425" s="4"/>
      <c r="E425" s="4"/>
      <c r="F425" s="7">
        <f>SUM(F426:F428)</f>
        <v>6231.2999999999993</v>
      </c>
      <c r="G425" s="7">
        <f t="shared" ref="G425:H425" si="107">SUM(G426:G428)</f>
        <v>6000</v>
      </c>
      <c r="H425" s="7">
        <f t="shared" si="107"/>
        <v>2321</v>
      </c>
    </row>
    <row r="426" spans="1:8" ht="31.5">
      <c r="A426" s="95" t="s">
        <v>43</v>
      </c>
      <c r="B426" s="4" t="s">
        <v>560</v>
      </c>
      <c r="C426" s="4" t="s">
        <v>72</v>
      </c>
      <c r="D426" s="4" t="s">
        <v>13</v>
      </c>
      <c r="E426" s="4" t="s">
        <v>11</v>
      </c>
      <c r="F426" s="7">
        <f>SUM(Ведомственная!G1375)</f>
        <v>2256.6999999999998</v>
      </c>
      <c r="G426" s="7">
        <f>SUM(Ведомственная!H1375)</f>
        <v>0</v>
      </c>
      <c r="H426" s="7">
        <f>SUM(Ведомственная!I1375)</f>
        <v>0</v>
      </c>
    </row>
    <row r="427" spans="1:8">
      <c r="A427" s="147" t="s">
        <v>34</v>
      </c>
      <c r="B427" s="4" t="s">
        <v>944</v>
      </c>
      <c r="C427" s="4" t="s">
        <v>80</v>
      </c>
      <c r="D427" s="4" t="s">
        <v>13</v>
      </c>
      <c r="E427" s="4" t="s">
        <v>11</v>
      </c>
      <c r="F427" s="7">
        <f>SUM(Ведомственная!G1376)</f>
        <v>103.5</v>
      </c>
      <c r="G427" s="7">
        <f>SUM(Ведомственная!H1376)</f>
        <v>0</v>
      </c>
      <c r="H427" s="7">
        <f>SUM(Ведомственная!I1376)</f>
        <v>0</v>
      </c>
    </row>
    <row r="428" spans="1:8" ht="31.5">
      <c r="A428" s="95" t="s">
        <v>97</v>
      </c>
      <c r="B428" s="4" t="s">
        <v>560</v>
      </c>
      <c r="C428" s="4" t="s">
        <v>98</v>
      </c>
      <c r="D428" s="4" t="s">
        <v>13</v>
      </c>
      <c r="E428" s="4" t="s">
        <v>11</v>
      </c>
      <c r="F428" s="7">
        <f>SUM(Ведомственная!G1377)</f>
        <v>3871.1</v>
      </c>
      <c r="G428" s="7">
        <f>SUM(Ведомственная!H1377)</f>
        <v>6000</v>
      </c>
      <c r="H428" s="7">
        <f>SUM(Ведомственная!I1377)</f>
        <v>2321</v>
      </c>
    </row>
    <row r="429" spans="1:8">
      <c r="A429" s="95" t="s">
        <v>396</v>
      </c>
      <c r="B429" s="4" t="s">
        <v>561</v>
      </c>
      <c r="C429" s="4"/>
      <c r="D429" s="4"/>
      <c r="E429" s="4"/>
      <c r="F429" s="7">
        <f>SUM(F430)</f>
        <v>183</v>
      </c>
      <c r="G429" s="7">
        <f t="shared" ref="G429:H429" si="108">SUM(G430)</f>
        <v>0</v>
      </c>
      <c r="H429" s="7">
        <f t="shared" si="108"/>
        <v>0</v>
      </c>
    </row>
    <row r="430" spans="1:8" ht="31.5">
      <c r="A430" s="95" t="s">
        <v>97</v>
      </c>
      <c r="B430" s="4" t="s">
        <v>561</v>
      </c>
      <c r="C430" s="4" t="s">
        <v>98</v>
      </c>
      <c r="D430" s="4" t="s">
        <v>13</v>
      </c>
      <c r="E430" s="4" t="s">
        <v>11</v>
      </c>
      <c r="F430" s="7">
        <f>SUM(Ведомственная!G1379)</f>
        <v>183</v>
      </c>
      <c r="G430" s="7">
        <f>SUM(Ведомственная!H1379)</f>
        <v>0</v>
      </c>
      <c r="H430" s="7">
        <f>SUM(Ведомственная!I1379)</f>
        <v>0</v>
      </c>
    </row>
    <row r="431" spans="1:8">
      <c r="A431" s="95" t="s">
        <v>110</v>
      </c>
      <c r="B431" s="4" t="s">
        <v>621</v>
      </c>
      <c r="C431" s="4"/>
      <c r="D431" s="4"/>
      <c r="E431" s="4"/>
      <c r="F431" s="7">
        <f>SUM(F432)</f>
        <v>50</v>
      </c>
      <c r="G431" s="7">
        <f t="shared" ref="G431:H431" si="109">SUM(G432)</f>
        <v>0</v>
      </c>
      <c r="H431" s="7">
        <f t="shared" si="109"/>
        <v>0</v>
      </c>
    </row>
    <row r="432" spans="1:8" ht="31.5">
      <c r="A432" s="95" t="s">
        <v>43</v>
      </c>
      <c r="B432" s="4" t="s">
        <v>621</v>
      </c>
      <c r="C432" s="4" t="s">
        <v>72</v>
      </c>
      <c r="D432" s="4" t="s">
        <v>13</v>
      </c>
      <c r="E432" s="4" t="s">
        <v>11</v>
      </c>
      <c r="F432" s="7">
        <f>SUM(Ведомственная!G1381)</f>
        <v>50</v>
      </c>
      <c r="G432" s="7">
        <f>SUM(Ведомственная!H1381)</f>
        <v>0</v>
      </c>
      <c r="H432" s="7">
        <f>SUM(Ведомственная!I1381)</f>
        <v>0</v>
      </c>
    </row>
    <row r="433" spans="1:8">
      <c r="A433" s="95" t="s">
        <v>375</v>
      </c>
      <c r="B433" s="4" t="s">
        <v>562</v>
      </c>
      <c r="C433" s="55"/>
      <c r="D433" s="4"/>
      <c r="E433" s="4"/>
      <c r="F433" s="7">
        <f>SUM(F434:F437)</f>
        <v>1719.5</v>
      </c>
      <c r="G433" s="7">
        <f t="shared" ref="G433:H433" si="110">SUM(G434:G437)</f>
        <v>0</v>
      </c>
      <c r="H433" s="7">
        <f t="shared" si="110"/>
        <v>0</v>
      </c>
    </row>
    <row r="434" spans="1:8" ht="63" hidden="1">
      <c r="A434" s="95" t="s">
        <v>42</v>
      </c>
      <c r="B434" s="4" t="s">
        <v>562</v>
      </c>
      <c r="C434" s="4" t="s">
        <v>70</v>
      </c>
      <c r="D434" s="4" t="s">
        <v>13</v>
      </c>
      <c r="E434" s="4" t="s">
        <v>11</v>
      </c>
      <c r="F434" s="7">
        <f>SUM(Ведомственная!G1383)</f>
        <v>0</v>
      </c>
      <c r="G434" s="7">
        <f>SUM(Ведомственная!H1383)</f>
        <v>0</v>
      </c>
      <c r="H434" s="7">
        <f>SUM(Ведомственная!I1383)</f>
        <v>0</v>
      </c>
    </row>
    <row r="435" spans="1:8" ht="31.5">
      <c r="A435" s="95" t="s">
        <v>43</v>
      </c>
      <c r="B435" s="4" t="s">
        <v>562</v>
      </c>
      <c r="C435" s="4" t="s">
        <v>72</v>
      </c>
      <c r="D435" s="4" t="s">
        <v>13</v>
      </c>
      <c r="E435" s="4" t="s">
        <v>11</v>
      </c>
      <c r="F435" s="7">
        <f>SUM(Ведомственная!G1384)</f>
        <v>547</v>
      </c>
      <c r="G435" s="7">
        <f>SUM(Ведомственная!H1384)</f>
        <v>0</v>
      </c>
      <c r="H435" s="7">
        <f>SUM(Ведомственная!I1384)</f>
        <v>0</v>
      </c>
    </row>
    <row r="436" spans="1:8">
      <c r="A436" s="95" t="s">
        <v>34</v>
      </c>
      <c r="B436" s="4" t="s">
        <v>562</v>
      </c>
      <c r="C436" s="4" t="s">
        <v>80</v>
      </c>
      <c r="D436" s="4" t="s">
        <v>13</v>
      </c>
      <c r="E436" s="4" t="s">
        <v>11</v>
      </c>
      <c r="F436" s="7">
        <f>SUM(Ведомственная!G1385)</f>
        <v>172.5</v>
      </c>
      <c r="G436" s="7">
        <f>SUM(Ведомственная!H1385)</f>
        <v>0</v>
      </c>
      <c r="H436" s="7">
        <f>SUM(Ведомственная!I1385)</f>
        <v>0</v>
      </c>
    </row>
    <row r="437" spans="1:8" ht="31.5">
      <c r="A437" s="157" t="s">
        <v>97</v>
      </c>
      <c r="B437" s="4" t="s">
        <v>562</v>
      </c>
      <c r="C437" s="4" t="s">
        <v>98</v>
      </c>
      <c r="D437" s="4" t="s">
        <v>13</v>
      </c>
      <c r="E437" s="4" t="s">
        <v>11</v>
      </c>
      <c r="F437" s="7">
        <f>SUM(Ведомственная!G1386)</f>
        <v>1000</v>
      </c>
      <c r="G437" s="7">
        <f>SUM(Ведомственная!H1386)</f>
        <v>0</v>
      </c>
      <c r="H437" s="7">
        <f>SUM(Ведомственная!I1386)</f>
        <v>0</v>
      </c>
    </row>
    <row r="438" spans="1:8" hidden="1">
      <c r="A438" s="95" t="s">
        <v>122</v>
      </c>
      <c r="B438" s="4" t="s">
        <v>373</v>
      </c>
      <c r="C438" s="4"/>
      <c r="D438" s="4"/>
      <c r="E438" s="4"/>
      <c r="F438" s="7">
        <f>SUM(F444)+F439</f>
        <v>0</v>
      </c>
      <c r="G438" s="7">
        <f t="shared" ref="G438:H438" si="111">SUM(G444)+G439</f>
        <v>0</v>
      </c>
      <c r="H438" s="7">
        <f t="shared" si="111"/>
        <v>0</v>
      </c>
    </row>
    <row r="439" spans="1:8" ht="31.5" hidden="1">
      <c r="A439" s="95" t="s">
        <v>221</v>
      </c>
      <c r="B439" s="4" t="s">
        <v>543</v>
      </c>
      <c r="C439" s="55"/>
      <c r="D439" s="4"/>
      <c r="E439" s="4"/>
      <c r="F439" s="7">
        <f>SUM(F440+F442)</f>
        <v>0</v>
      </c>
      <c r="G439" s="7">
        <f t="shared" ref="G439:H439" si="112">SUM(G440+G442)</f>
        <v>0</v>
      </c>
      <c r="H439" s="7">
        <f t="shared" si="112"/>
        <v>0</v>
      </c>
    </row>
    <row r="440" spans="1:8" hidden="1">
      <c r="A440" s="95" t="s">
        <v>102</v>
      </c>
      <c r="B440" s="4" t="s">
        <v>544</v>
      </c>
      <c r="C440" s="55"/>
      <c r="D440" s="4"/>
      <c r="E440" s="4"/>
      <c r="F440" s="7">
        <f>SUM(F441)</f>
        <v>0</v>
      </c>
      <c r="G440" s="7">
        <f t="shared" ref="G440:H440" si="113">SUM(G441)</f>
        <v>0</v>
      </c>
      <c r="H440" s="7">
        <f t="shared" si="113"/>
        <v>0</v>
      </c>
    </row>
    <row r="441" spans="1:8" ht="31.5" hidden="1">
      <c r="A441" s="95" t="s">
        <v>97</v>
      </c>
      <c r="B441" s="4" t="s">
        <v>544</v>
      </c>
      <c r="C441" s="4" t="s">
        <v>98</v>
      </c>
      <c r="D441" s="4" t="s">
        <v>13</v>
      </c>
      <c r="E441" s="4" t="s">
        <v>11</v>
      </c>
      <c r="F441" s="7">
        <f>SUM(Ведомственная!G1392)</f>
        <v>0</v>
      </c>
      <c r="G441" s="7">
        <f>SUM(Ведомственная!H1392)</f>
        <v>0</v>
      </c>
      <c r="H441" s="7">
        <f>SUM(Ведомственная!I1392)</f>
        <v>0</v>
      </c>
    </row>
    <row r="442" spans="1:8" hidden="1">
      <c r="A442" s="95" t="s">
        <v>396</v>
      </c>
      <c r="B442" s="4" t="s">
        <v>546</v>
      </c>
      <c r="C442" s="4"/>
      <c r="D442" s="4"/>
      <c r="E442" s="4"/>
      <c r="F442" s="7">
        <f>SUM(F443)</f>
        <v>0</v>
      </c>
      <c r="G442" s="7">
        <f t="shared" ref="G442:H442" si="114">SUM(G443)</f>
        <v>0</v>
      </c>
      <c r="H442" s="7">
        <f t="shared" si="114"/>
        <v>0</v>
      </c>
    </row>
    <row r="443" spans="1:8" ht="31.5" hidden="1">
      <c r="A443" s="95" t="s">
        <v>97</v>
      </c>
      <c r="B443" s="4" t="s">
        <v>546</v>
      </c>
      <c r="C443" s="4" t="s">
        <v>98</v>
      </c>
      <c r="D443" s="4" t="s">
        <v>13</v>
      </c>
      <c r="E443" s="4" t="s">
        <v>11</v>
      </c>
      <c r="F443" s="7">
        <f>SUM(Ведомственная!G1394)</f>
        <v>0</v>
      </c>
      <c r="G443" s="7">
        <f>SUM(Ведомственная!H1394)</f>
        <v>0</v>
      </c>
      <c r="H443" s="7">
        <f>SUM(Ведомственная!I1394)</f>
        <v>0</v>
      </c>
    </row>
    <row r="444" spans="1:8" ht="31.5" hidden="1">
      <c r="A444" s="95" t="s">
        <v>276</v>
      </c>
      <c r="B444" s="4" t="s">
        <v>545</v>
      </c>
      <c r="C444" s="4"/>
      <c r="D444" s="4"/>
      <c r="E444" s="4"/>
      <c r="F444" s="7">
        <f>SUM(F445)+F447</f>
        <v>0</v>
      </c>
      <c r="G444" s="7">
        <f t="shared" ref="G444:H444" si="115">SUM(G445)+G447</f>
        <v>0</v>
      </c>
      <c r="H444" s="7">
        <f t="shared" si="115"/>
        <v>0</v>
      </c>
    </row>
    <row r="445" spans="1:8" hidden="1">
      <c r="A445" s="95" t="s">
        <v>102</v>
      </c>
      <c r="B445" s="4" t="s">
        <v>374</v>
      </c>
      <c r="C445" s="4"/>
      <c r="D445" s="4"/>
      <c r="E445" s="4"/>
      <c r="F445" s="7">
        <f t="shared" ref="F445:H445" si="116">SUM(F446)</f>
        <v>0</v>
      </c>
      <c r="G445" s="7">
        <f t="shared" si="116"/>
        <v>0</v>
      </c>
      <c r="H445" s="7">
        <f t="shared" si="116"/>
        <v>0</v>
      </c>
    </row>
    <row r="446" spans="1:8" ht="31.5" hidden="1">
      <c r="A446" s="95" t="s">
        <v>97</v>
      </c>
      <c r="B446" s="4" t="s">
        <v>374</v>
      </c>
      <c r="C446" s="4" t="s">
        <v>98</v>
      </c>
      <c r="D446" s="4" t="s">
        <v>13</v>
      </c>
      <c r="E446" s="4" t="s">
        <v>11</v>
      </c>
      <c r="F446" s="7">
        <f>SUM(Ведомственная!G1397)</f>
        <v>0</v>
      </c>
      <c r="G446" s="7">
        <f>SUM(Ведомственная!H1397)</f>
        <v>0</v>
      </c>
      <c r="H446" s="7">
        <f>SUM(Ведомственная!I1397)</f>
        <v>0</v>
      </c>
    </row>
    <row r="447" spans="1:8" hidden="1">
      <c r="A447" s="95" t="s">
        <v>115</v>
      </c>
      <c r="B447" s="4" t="s">
        <v>397</v>
      </c>
      <c r="C447" s="4"/>
      <c r="D447" s="4"/>
      <c r="E447" s="4"/>
      <c r="F447" s="7">
        <f t="shared" ref="F447:H447" si="117">SUM(F448)</f>
        <v>0</v>
      </c>
      <c r="G447" s="7">
        <f t="shared" si="117"/>
        <v>0</v>
      </c>
      <c r="H447" s="7">
        <f t="shared" si="117"/>
        <v>0</v>
      </c>
    </row>
    <row r="448" spans="1:8" ht="31.5" hidden="1">
      <c r="A448" s="95" t="s">
        <v>97</v>
      </c>
      <c r="B448" s="4" t="s">
        <v>397</v>
      </c>
      <c r="C448" s="4" t="s">
        <v>98</v>
      </c>
      <c r="D448" s="4" t="s">
        <v>13</v>
      </c>
      <c r="E448" s="4" t="s">
        <v>11</v>
      </c>
      <c r="F448" s="7">
        <f>SUM(Ведомственная!G1399)</f>
        <v>0</v>
      </c>
      <c r="G448" s="7">
        <f>SUM(Ведомственная!H1399)</f>
        <v>0</v>
      </c>
      <c r="H448" s="7">
        <f>SUM(Ведомственная!I1399)</f>
        <v>0</v>
      </c>
    </row>
    <row r="449" spans="1:8" hidden="1">
      <c r="A449" s="95" t="s">
        <v>635</v>
      </c>
      <c r="B449" s="4" t="s">
        <v>695</v>
      </c>
      <c r="C449" s="4"/>
      <c r="D449" s="4"/>
      <c r="E449" s="4"/>
      <c r="F449" s="7">
        <f>SUM(F450)</f>
        <v>0</v>
      </c>
      <c r="G449" s="7">
        <f t="shared" ref="G449:H449" si="118">SUM(G450)</f>
        <v>0</v>
      </c>
      <c r="H449" s="7">
        <f t="shared" si="118"/>
        <v>0</v>
      </c>
    </row>
    <row r="450" spans="1:8" ht="31.5" hidden="1">
      <c r="A450" s="95" t="s">
        <v>697</v>
      </c>
      <c r="B450" s="4" t="s">
        <v>696</v>
      </c>
      <c r="C450" s="4"/>
      <c r="D450" s="4"/>
      <c r="E450" s="4"/>
      <c r="F450" s="7">
        <f>SUM(F451)</f>
        <v>0</v>
      </c>
      <c r="G450" s="7">
        <f t="shared" ref="G450:H450" si="119">SUM(G451)</f>
        <v>0</v>
      </c>
      <c r="H450" s="7">
        <f t="shared" si="119"/>
        <v>0</v>
      </c>
    </row>
    <row r="451" spans="1:8" hidden="1">
      <c r="A451" s="95" t="s">
        <v>34</v>
      </c>
      <c r="B451" s="4" t="s">
        <v>696</v>
      </c>
      <c r="C451" s="4" t="s">
        <v>80</v>
      </c>
      <c r="D451" s="4" t="s">
        <v>13</v>
      </c>
      <c r="E451" s="4" t="s">
        <v>11</v>
      </c>
      <c r="F451" s="7">
        <f>SUM(Ведомственная!G1389)</f>
        <v>0</v>
      </c>
      <c r="G451" s="7">
        <f>SUM(Ведомственная!H1389)</f>
        <v>0</v>
      </c>
      <c r="H451" s="7">
        <f>SUM(Ведомственная!I1389)</f>
        <v>0</v>
      </c>
    </row>
    <row r="452" spans="1:8" ht="31.5">
      <c r="A452" s="95" t="s">
        <v>127</v>
      </c>
      <c r="B452" s="4" t="s">
        <v>128</v>
      </c>
      <c r="C452" s="4"/>
      <c r="D452" s="4"/>
      <c r="E452" s="4"/>
      <c r="F452" s="7">
        <f>SUM(F453+F458+F465+F487+F480+F463+F494+F467+F472+F468)</f>
        <v>14949.700000000003</v>
      </c>
      <c r="G452" s="7">
        <f t="shared" ref="G452:H452" si="120">SUM(G453+G458+G465+G487+G480+G463+G494+G467+G472+G468)</f>
        <v>5775</v>
      </c>
      <c r="H452" s="7">
        <f t="shared" si="120"/>
        <v>6346.7999999999993</v>
      </c>
    </row>
    <row r="453" spans="1:8">
      <c r="A453" s="95" t="s">
        <v>29</v>
      </c>
      <c r="B453" s="4" t="s">
        <v>316</v>
      </c>
      <c r="C453" s="4"/>
      <c r="D453" s="4"/>
      <c r="E453" s="4"/>
      <c r="F453" s="7">
        <f>SUM(F454+F456+F460)</f>
        <v>8072.5</v>
      </c>
      <c r="G453" s="7">
        <f t="shared" ref="G453:H453" si="121">SUM(G454+G456+G460)</f>
        <v>256.3</v>
      </c>
      <c r="H453" s="7">
        <f t="shared" si="121"/>
        <v>256.3</v>
      </c>
    </row>
    <row r="454" spans="1:8">
      <c r="A454" s="95" t="s">
        <v>102</v>
      </c>
      <c r="B454" s="4" t="s">
        <v>317</v>
      </c>
      <c r="C454" s="4"/>
      <c r="D454" s="4"/>
      <c r="E454" s="4"/>
      <c r="F454" s="7">
        <f>F455</f>
        <v>6844.3</v>
      </c>
      <c r="G454" s="7">
        <f>G455</f>
        <v>0</v>
      </c>
      <c r="H454" s="7">
        <f>H455</f>
        <v>0</v>
      </c>
    </row>
    <row r="455" spans="1:8" ht="31.5">
      <c r="A455" s="95" t="s">
        <v>43</v>
      </c>
      <c r="B455" s="4" t="s">
        <v>317</v>
      </c>
      <c r="C455" s="4" t="s">
        <v>72</v>
      </c>
      <c r="D455" s="4" t="s">
        <v>13</v>
      </c>
      <c r="E455" s="4" t="s">
        <v>28</v>
      </c>
      <c r="F455" s="7">
        <f>SUM(Ведомственная!G1328)</f>
        <v>6844.3</v>
      </c>
      <c r="G455" s="7">
        <f>SUM(Ведомственная!H1328)</f>
        <v>0</v>
      </c>
      <c r="H455" s="7">
        <f>SUM(Ведомственная!I1328)</f>
        <v>0</v>
      </c>
    </row>
    <row r="456" spans="1:8">
      <c r="A456" s="95" t="s">
        <v>110</v>
      </c>
      <c r="B456" s="4" t="s">
        <v>318</v>
      </c>
      <c r="C456" s="4"/>
      <c r="D456" s="4"/>
      <c r="E456" s="4"/>
      <c r="F456" s="7">
        <f>SUM(F457)</f>
        <v>1228.2</v>
      </c>
      <c r="G456" s="7">
        <f>SUM(G457)</f>
        <v>256.3</v>
      </c>
      <c r="H456" s="7">
        <f>SUM(H457)</f>
        <v>256.3</v>
      </c>
    </row>
    <row r="457" spans="1:8" ht="31.5">
      <c r="A457" s="95" t="s">
        <v>43</v>
      </c>
      <c r="B457" s="4" t="s">
        <v>318</v>
      </c>
      <c r="C457" s="4" t="s">
        <v>72</v>
      </c>
      <c r="D457" s="4" t="s">
        <v>13</v>
      </c>
      <c r="E457" s="4" t="s">
        <v>28</v>
      </c>
      <c r="F457" s="7">
        <f>SUM(Ведомственная!G1330)</f>
        <v>1228.2</v>
      </c>
      <c r="G457" s="7">
        <f>SUM(Ведомственная!H1330)</f>
        <v>256.3</v>
      </c>
      <c r="H457" s="7">
        <f>SUM(Ведомственная!I1330)</f>
        <v>256.3</v>
      </c>
    </row>
    <row r="458" spans="1:8">
      <c r="A458" s="95" t="s">
        <v>375</v>
      </c>
      <c r="B458" s="4" t="s">
        <v>578</v>
      </c>
      <c r="C458" s="4"/>
      <c r="D458" s="4"/>
      <c r="E458" s="4"/>
      <c r="F458" s="7">
        <f>SUM(F459)</f>
        <v>500</v>
      </c>
      <c r="G458" s="7">
        <f t="shared" ref="G458:H458" si="122">SUM(G459)</f>
        <v>0</v>
      </c>
      <c r="H458" s="7">
        <f t="shared" si="122"/>
        <v>0</v>
      </c>
    </row>
    <row r="459" spans="1:8" ht="31.5">
      <c r="A459" s="95" t="s">
        <v>43</v>
      </c>
      <c r="B459" s="4" t="s">
        <v>578</v>
      </c>
      <c r="C459" s="4" t="s">
        <v>72</v>
      </c>
      <c r="D459" s="4" t="s">
        <v>13</v>
      </c>
      <c r="E459" s="4" t="s">
        <v>11</v>
      </c>
      <c r="F459" s="7">
        <f>SUM(Ведомственная!G1403)</f>
        <v>500</v>
      </c>
      <c r="G459" s="7">
        <f>SUM(Ведомственная!H1403)</f>
        <v>0</v>
      </c>
      <c r="H459" s="7">
        <f>SUM(Ведомственная!I1403)</f>
        <v>0</v>
      </c>
    </row>
    <row r="460" spans="1:8" ht="63" hidden="1">
      <c r="A460" s="95" t="s">
        <v>572</v>
      </c>
      <c r="B460" s="4" t="s">
        <v>573</v>
      </c>
      <c r="C460" s="4"/>
      <c r="D460" s="4"/>
      <c r="E460" s="4"/>
      <c r="F460" s="7">
        <f>SUM(F461:F462)</f>
        <v>0</v>
      </c>
      <c r="G460" s="7">
        <f t="shared" ref="G460:H460" si="123">SUM(G461:G462)</f>
        <v>0</v>
      </c>
      <c r="H460" s="7">
        <f t="shared" si="123"/>
        <v>0</v>
      </c>
    </row>
    <row r="461" spans="1:8" ht="31.5" hidden="1">
      <c r="A461" s="95" t="s">
        <v>43</v>
      </c>
      <c r="B461" s="4" t="s">
        <v>573</v>
      </c>
      <c r="C461" s="4" t="s">
        <v>72</v>
      </c>
      <c r="D461" s="4" t="s">
        <v>13</v>
      </c>
      <c r="E461" s="4" t="s">
        <v>28</v>
      </c>
      <c r="F461" s="7">
        <f>SUM(Ведомственная!G1334)</f>
        <v>0</v>
      </c>
      <c r="G461" s="7">
        <f>SUM(Ведомственная!H1334)</f>
        <v>0</v>
      </c>
      <c r="H461" s="7">
        <f>SUM(Ведомственная!I1334)</f>
        <v>0</v>
      </c>
    </row>
    <row r="462" spans="1:8" ht="31.5" hidden="1">
      <c r="A462" s="95" t="s">
        <v>97</v>
      </c>
      <c r="B462" s="4" t="s">
        <v>573</v>
      </c>
      <c r="C462" s="4" t="s">
        <v>98</v>
      </c>
      <c r="D462" s="4" t="s">
        <v>13</v>
      </c>
      <c r="E462" s="4" t="s">
        <v>28</v>
      </c>
      <c r="F462" s="7">
        <f>SUM(Ведомственная!G1335)</f>
        <v>0</v>
      </c>
      <c r="G462" s="7">
        <f>SUM(Ведомственная!H1335)</f>
        <v>0</v>
      </c>
      <c r="H462" s="7">
        <f>SUM(Ведомственная!I1335)</f>
        <v>0</v>
      </c>
    </row>
    <row r="463" spans="1:8" ht="31.5">
      <c r="A463" s="95" t="s">
        <v>694</v>
      </c>
      <c r="B463" s="106" t="s">
        <v>898</v>
      </c>
      <c r="C463" s="4"/>
      <c r="D463" s="4"/>
      <c r="E463" s="4"/>
      <c r="F463" s="7">
        <f>SUM(F464)</f>
        <v>0</v>
      </c>
      <c r="G463" s="7">
        <f t="shared" ref="G463:H463" si="124">SUM(G464)</f>
        <v>3773.1000000000004</v>
      </c>
      <c r="H463" s="7">
        <f t="shared" si="124"/>
        <v>0</v>
      </c>
    </row>
    <row r="464" spans="1:8" ht="31.5">
      <c r="A464" s="95" t="s">
        <v>97</v>
      </c>
      <c r="B464" s="106" t="s">
        <v>898</v>
      </c>
      <c r="C464" s="4" t="s">
        <v>98</v>
      </c>
      <c r="D464" s="4" t="s">
        <v>89</v>
      </c>
      <c r="E464" s="4" t="s">
        <v>45</v>
      </c>
      <c r="F464" s="7">
        <f>SUM(Ведомственная!G1238)</f>
        <v>0</v>
      </c>
      <c r="G464" s="7">
        <f>SUM(Ведомственная!H1238)</f>
        <v>3773.1000000000004</v>
      </c>
      <c r="H464" s="7">
        <f>SUM(Ведомственная!I1238)</f>
        <v>0</v>
      </c>
    </row>
    <row r="465" spans="1:8" ht="47.25">
      <c r="A465" s="95" t="s">
        <v>639</v>
      </c>
      <c r="B465" s="4" t="s">
        <v>620</v>
      </c>
      <c r="C465" s="4"/>
      <c r="D465" s="4"/>
      <c r="E465" s="4"/>
      <c r="F465" s="7">
        <f>SUM(F466)</f>
        <v>712.6</v>
      </c>
      <c r="G465" s="7">
        <f t="shared" ref="G465:H465" si="125">SUM(G466)</f>
        <v>713.5</v>
      </c>
      <c r="H465" s="7">
        <f t="shared" si="125"/>
        <v>732.1</v>
      </c>
    </row>
    <row r="466" spans="1:8" ht="31.5">
      <c r="A466" s="95" t="s">
        <v>43</v>
      </c>
      <c r="B466" s="4" t="s">
        <v>620</v>
      </c>
      <c r="C466" s="4" t="s">
        <v>72</v>
      </c>
      <c r="D466" s="4" t="s">
        <v>13</v>
      </c>
      <c r="E466" s="4" t="s">
        <v>28</v>
      </c>
      <c r="F466" s="7">
        <f>SUM(Ведомственная!G1337)</f>
        <v>712.6</v>
      </c>
      <c r="G466" s="7">
        <f>SUM(Ведомственная!H1337)</f>
        <v>713.5</v>
      </c>
      <c r="H466" s="7">
        <f>SUM(Ведомственная!I1337)</f>
        <v>732.1</v>
      </c>
    </row>
    <row r="467" spans="1:8" ht="31.5" hidden="1">
      <c r="A467" s="95" t="s">
        <v>678</v>
      </c>
      <c r="B467" s="4" t="s">
        <v>710</v>
      </c>
      <c r="C467" s="4"/>
      <c r="D467" s="4"/>
      <c r="E467" s="4"/>
      <c r="F467" s="7">
        <f>SUM(Ведомственная!G1338)</f>
        <v>184.1</v>
      </c>
      <c r="G467" s="7">
        <f>SUM(Ведомственная!H1338)</f>
        <v>0</v>
      </c>
      <c r="H467" s="7">
        <f>SUM(Ведомственная!I1338)</f>
        <v>0</v>
      </c>
    </row>
    <row r="468" spans="1:8">
      <c r="A468" s="95" t="s">
        <v>95</v>
      </c>
      <c r="B468" s="4" t="s">
        <v>744</v>
      </c>
      <c r="C468" s="4"/>
      <c r="D468" s="4"/>
      <c r="E468" s="4"/>
      <c r="F468" s="7">
        <f>SUM(F469)</f>
        <v>1356.7</v>
      </c>
      <c r="G468" s="7">
        <f t="shared" ref="G468:H468" si="126">SUM(G469)</f>
        <v>1032.0999999999999</v>
      </c>
      <c r="H468" s="7">
        <f t="shared" si="126"/>
        <v>5358.4</v>
      </c>
    </row>
    <row r="469" spans="1:8" ht="31.5">
      <c r="A469" s="95" t="s">
        <v>97</v>
      </c>
      <c r="B469" s="4" t="s">
        <v>744</v>
      </c>
      <c r="C469" s="4" t="s">
        <v>98</v>
      </c>
      <c r="D469" s="4" t="s">
        <v>89</v>
      </c>
      <c r="E469" s="4" t="s">
        <v>45</v>
      </c>
      <c r="F469" s="7">
        <f>SUM(Ведомственная!G1241)</f>
        <v>1356.7</v>
      </c>
      <c r="G469" s="7">
        <f>SUM(Ведомственная!H1241)</f>
        <v>1032.0999999999999</v>
      </c>
      <c r="H469" s="7">
        <f>SUM(Ведомственная!I1241)</f>
        <v>5358.4</v>
      </c>
    </row>
    <row r="470" spans="1:8">
      <c r="A470" s="95" t="s">
        <v>102</v>
      </c>
      <c r="B470" s="4" t="s">
        <v>711</v>
      </c>
      <c r="C470" s="4"/>
      <c r="D470" s="4"/>
      <c r="E470" s="4"/>
      <c r="F470" s="7">
        <f>SUM(Ведомственная!G1339)</f>
        <v>184.1</v>
      </c>
      <c r="G470" s="7">
        <f>SUM(Ведомственная!H1339)</f>
        <v>0</v>
      </c>
      <c r="H470" s="7">
        <f>SUM(Ведомственная!I1339)</f>
        <v>0</v>
      </c>
    </row>
    <row r="471" spans="1:8" ht="31.5">
      <c r="A471" s="95" t="s">
        <v>97</v>
      </c>
      <c r="B471" s="4" t="s">
        <v>711</v>
      </c>
      <c r="C471" s="4" t="s">
        <v>98</v>
      </c>
      <c r="D471" s="4" t="s">
        <v>13</v>
      </c>
      <c r="E471" s="4" t="s">
        <v>28</v>
      </c>
      <c r="F471" s="7">
        <f>SUM(Ведомственная!G1340)</f>
        <v>184.1</v>
      </c>
      <c r="G471" s="7">
        <f>SUM(Ведомственная!H1340)</f>
        <v>0</v>
      </c>
      <c r="H471" s="7">
        <f>SUM(Ведомственная!I1340)</f>
        <v>0</v>
      </c>
    </row>
    <row r="472" spans="1:8" ht="31.5" hidden="1">
      <c r="A472" s="95" t="s">
        <v>319</v>
      </c>
      <c r="B472" s="4" t="s">
        <v>320</v>
      </c>
      <c r="C472" s="4"/>
      <c r="D472" s="4"/>
      <c r="E472" s="4"/>
      <c r="F472" s="7">
        <f>F473+F475+F478</f>
        <v>0</v>
      </c>
      <c r="G472" s="7">
        <f t="shared" ref="G472:H472" si="127">G473+G475+G478</f>
        <v>0</v>
      </c>
      <c r="H472" s="7">
        <f t="shared" si="127"/>
        <v>0</v>
      </c>
    </row>
    <row r="473" spans="1:8" hidden="1">
      <c r="A473" s="95" t="s">
        <v>95</v>
      </c>
      <c r="B473" s="4" t="s">
        <v>321</v>
      </c>
      <c r="C473" s="4"/>
      <c r="D473" s="4"/>
      <c r="E473" s="4"/>
      <c r="F473" s="7">
        <f>F474</f>
        <v>0</v>
      </c>
      <c r="G473" s="7">
        <f>G474</f>
        <v>0</v>
      </c>
      <c r="H473" s="7">
        <f>H474</f>
        <v>0</v>
      </c>
    </row>
    <row r="474" spans="1:8" ht="31.5" hidden="1">
      <c r="A474" s="95" t="s">
        <v>97</v>
      </c>
      <c r="B474" s="4" t="s">
        <v>321</v>
      </c>
      <c r="C474" s="4" t="s">
        <v>98</v>
      </c>
      <c r="D474" s="4" t="s">
        <v>89</v>
      </c>
      <c r="E474" s="4" t="s">
        <v>45</v>
      </c>
      <c r="F474" s="7">
        <f>SUM(Ведомственная!G1244)</f>
        <v>0</v>
      </c>
      <c r="G474" s="7">
        <f>SUM(Ведомственная!H1244)</f>
        <v>0</v>
      </c>
      <c r="H474" s="7">
        <f>SUM(Ведомственная!I1244)</f>
        <v>0</v>
      </c>
    </row>
    <row r="475" spans="1:8" hidden="1">
      <c r="A475" s="95" t="s">
        <v>102</v>
      </c>
      <c r="B475" s="4" t="s">
        <v>326</v>
      </c>
      <c r="C475" s="4"/>
      <c r="D475" s="4"/>
      <c r="E475" s="4"/>
      <c r="F475" s="7">
        <f>F477+F476</f>
        <v>0</v>
      </c>
      <c r="G475" s="7">
        <f>G477+G476</f>
        <v>0</v>
      </c>
      <c r="H475" s="7">
        <f>H477+H476</f>
        <v>0</v>
      </c>
    </row>
    <row r="476" spans="1:8" ht="31.5" hidden="1">
      <c r="A476" s="95" t="s">
        <v>97</v>
      </c>
      <c r="B476" s="4" t="s">
        <v>326</v>
      </c>
      <c r="C476" s="4" t="s">
        <v>98</v>
      </c>
      <c r="D476" s="4" t="s">
        <v>13</v>
      </c>
      <c r="E476" s="4" t="s">
        <v>28</v>
      </c>
      <c r="F476" s="7">
        <f>SUM(Ведомственная!G1343)</f>
        <v>0</v>
      </c>
      <c r="G476" s="7">
        <f>SUM(Ведомственная!H1343)</f>
        <v>0</v>
      </c>
      <c r="H476" s="7">
        <f>SUM(Ведомственная!I1343)</f>
        <v>0</v>
      </c>
    </row>
    <row r="477" spans="1:8" ht="31.5" hidden="1">
      <c r="A477" s="95" t="s">
        <v>97</v>
      </c>
      <c r="B477" s="4" t="s">
        <v>326</v>
      </c>
      <c r="C477" s="4" t="s">
        <v>98</v>
      </c>
      <c r="D477" s="4" t="s">
        <v>13</v>
      </c>
      <c r="E477" s="4" t="s">
        <v>11</v>
      </c>
      <c r="F477" s="7">
        <v>0</v>
      </c>
      <c r="G477" s="7">
        <v>0</v>
      </c>
      <c r="H477" s="7">
        <v>0</v>
      </c>
    </row>
    <row r="478" spans="1:8" hidden="1">
      <c r="A478" s="95" t="s">
        <v>115</v>
      </c>
      <c r="B478" s="4" t="s">
        <v>740</v>
      </c>
      <c r="C478" s="4"/>
      <c r="D478" s="4"/>
      <c r="E478" s="4"/>
      <c r="F478" s="7">
        <f>SUM(Ведомственная!G1344)</f>
        <v>0</v>
      </c>
      <c r="G478" s="7">
        <f>SUM(Ведомственная!H1344)</f>
        <v>0</v>
      </c>
      <c r="H478" s="7">
        <f>SUM(Ведомственная!I1344)</f>
        <v>0</v>
      </c>
    </row>
    <row r="479" spans="1:8" ht="31.5" hidden="1">
      <c r="A479" s="95" t="s">
        <v>97</v>
      </c>
      <c r="B479" s="4" t="s">
        <v>740</v>
      </c>
      <c r="C479" s="4" t="s">
        <v>98</v>
      </c>
      <c r="D479" s="4" t="s">
        <v>13</v>
      </c>
      <c r="E479" s="4" t="s">
        <v>28</v>
      </c>
      <c r="F479" s="7">
        <f>SUM(Ведомственная!G1345)</f>
        <v>0</v>
      </c>
      <c r="G479" s="7">
        <f>SUM(Ведомственная!H1345)</f>
        <v>0</v>
      </c>
      <c r="H479" s="7">
        <f>SUM(Ведомственная!I1345)</f>
        <v>0</v>
      </c>
    </row>
    <row r="480" spans="1:8" ht="31.5">
      <c r="A480" s="95" t="s">
        <v>221</v>
      </c>
      <c r="B480" s="4" t="s">
        <v>327</v>
      </c>
      <c r="C480" s="4"/>
      <c r="D480" s="4"/>
      <c r="E480" s="4"/>
      <c r="F480" s="7">
        <f>F481+F483+F485</f>
        <v>60</v>
      </c>
      <c r="G480" s="7">
        <f t="shared" ref="G480:H480" si="128">G481+G483+G485</f>
        <v>0</v>
      </c>
      <c r="H480" s="7">
        <f t="shared" si="128"/>
        <v>0</v>
      </c>
    </row>
    <row r="481" spans="1:8">
      <c r="A481" s="95" t="s">
        <v>95</v>
      </c>
      <c r="B481" s="4" t="s">
        <v>328</v>
      </c>
      <c r="C481" s="4"/>
      <c r="D481" s="4"/>
      <c r="E481" s="4"/>
      <c r="F481" s="7">
        <f>F482</f>
        <v>60</v>
      </c>
      <c r="G481" s="7">
        <f>G482</f>
        <v>0</v>
      </c>
      <c r="H481" s="7">
        <f>H482</f>
        <v>0</v>
      </c>
    </row>
    <row r="482" spans="1:8" ht="31.5">
      <c r="A482" s="95" t="s">
        <v>97</v>
      </c>
      <c r="B482" s="4" t="s">
        <v>328</v>
      </c>
      <c r="C482" s="4" t="s">
        <v>98</v>
      </c>
      <c r="D482" s="4" t="s">
        <v>89</v>
      </c>
      <c r="E482" s="4" t="s">
        <v>45</v>
      </c>
      <c r="F482" s="7">
        <f>SUM(Ведомственная!G1247)</f>
        <v>60</v>
      </c>
      <c r="G482" s="7">
        <f>SUM(Ведомственная!H1247)</f>
        <v>0</v>
      </c>
      <c r="H482" s="7">
        <f>SUM(Ведомственная!I1247)</f>
        <v>0</v>
      </c>
    </row>
    <row r="483" spans="1:8">
      <c r="A483" s="95" t="s">
        <v>102</v>
      </c>
      <c r="B483" s="4" t="s">
        <v>329</v>
      </c>
      <c r="C483" s="4"/>
      <c r="D483" s="4"/>
      <c r="E483" s="4"/>
      <c r="F483" s="7">
        <f>F484</f>
        <v>0</v>
      </c>
      <c r="G483" s="7">
        <f>G484</f>
        <v>0</v>
      </c>
      <c r="H483" s="7">
        <f>H484</f>
        <v>0</v>
      </c>
    </row>
    <row r="484" spans="1:8" ht="31.5">
      <c r="A484" s="95" t="s">
        <v>97</v>
      </c>
      <c r="B484" s="4" t="s">
        <v>329</v>
      </c>
      <c r="C484" s="4" t="s">
        <v>98</v>
      </c>
      <c r="D484" s="4" t="s">
        <v>13</v>
      </c>
      <c r="E484" s="4" t="s">
        <v>28</v>
      </c>
      <c r="F484" s="7">
        <f>SUM(Ведомственная!G1348)</f>
        <v>0</v>
      </c>
      <c r="G484" s="7">
        <f>SUM(Ведомственная!H1348)</f>
        <v>0</v>
      </c>
      <c r="H484" s="7">
        <f>SUM(Ведомственная!I1348)</f>
        <v>0</v>
      </c>
    </row>
    <row r="485" spans="1:8">
      <c r="A485" s="95" t="s">
        <v>396</v>
      </c>
      <c r="B485" s="4" t="s">
        <v>576</v>
      </c>
      <c r="C485" s="4"/>
      <c r="D485" s="4"/>
      <c r="E485" s="4"/>
      <c r="F485" s="7">
        <f>SUM(F486)</f>
        <v>0</v>
      </c>
      <c r="G485" s="7">
        <f t="shared" ref="G485:H485" si="129">SUM(G486)</f>
        <v>0</v>
      </c>
      <c r="H485" s="7">
        <f t="shared" si="129"/>
        <v>0</v>
      </c>
    </row>
    <row r="486" spans="1:8" ht="31.5">
      <c r="A486" s="95" t="s">
        <v>97</v>
      </c>
      <c r="B486" s="4" t="s">
        <v>576</v>
      </c>
      <c r="C486" s="4" t="s">
        <v>98</v>
      </c>
      <c r="D486" s="4" t="s">
        <v>13</v>
      </c>
      <c r="E486" s="4" t="s">
        <v>28</v>
      </c>
      <c r="F486" s="7">
        <f>SUM(Ведомственная!G1350)</f>
        <v>0</v>
      </c>
      <c r="G486" s="7">
        <f>SUM(Ведомственная!H1350)</f>
        <v>0</v>
      </c>
      <c r="H486" s="7">
        <f>SUM(Ведомственная!I1350)</f>
        <v>0</v>
      </c>
    </row>
    <row r="487" spans="1:8" ht="31.5">
      <c r="A487" s="95" t="s">
        <v>276</v>
      </c>
      <c r="B487" s="4" t="s">
        <v>322</v>
      </c>
      <c r="C487" s="4"/>
      <c r="D487" s="4"/>
      <c r="E487" s="4"/>
      <c r="F487" s="7">
        <f>SUM(F488+F490+F492)</f>
        <v>4063.8</v>
      </c>
      <c r="G487" s="7">
        <f>SUM(G488+G490+G492)</f>
        <v>0</v>
      </c>
      <c r="H487" s="7">
        <f>SUM(H488+H490+H492)</f>
        <v>0</v>
      </c>
    </row>
    <row r="488" spans="1:8">
      <c r="A488" s="95" t="s">
        <v>95</v>
      </c>
      <c r="B488" s="4" t="s">
        <v>323</v>
      </c>
      <c r="C488" s="4"/>
      <c r="D488" s="4"/>
      <c r="E488" s="4"/>
      <c r="F488" s="7">
        <f>F489</f>
        <v>558</v>
      </c>
      <c r="G488" s="7">
        <f>G489</f>
        <v>0</v>
      </c>
      <c r="H488" s="7">
        <f>H489</f>
        <v>0</v>
      </c>
    </row>
    <row r="489" spans="1:8" ht="31.5">
      <c r="A489" s="95" t="s">
        <v>97</v>
      </c>
      <c r="B489" s="4" t="s">
        <v>323</v>
      </c>
      <c r="C489" s="4" t="s">
        <v>98</v>
      </c>
      <c r="D489" s="4" t="s">
        <v>89</v>
      </c>
      <c r="E489" s="4" t="s">
        <v>45</v>
      </c>
      <c r="F489" s="7">
        <f>SUM(Ведомственная!G1250)</f>
        <v>558</v>
      </c>
      <c r="G489" s="7">
        <f>SUM(Ведомственная!H1250)</f>
        <v>0</v>
      </c>
      <c r="H489" s="7">
        <f>SUM(Ведомственная!I1250)</f>
        <v>0</v>
      </c>
    </row>
    <row r="490" spans="1:8">
      <c r="A490" s="95" t="s">
        <v>102</v>
      </c>
      <c r="B490" s="4" t="s">
        <v>343</v>
      </c>
      <c r="C490" s="4"/>
      <c r="D490" s="4"/>
      <c r="E490" s="4"/>
      <c r="F490" s="7">
        <f>F491</f>
        <v>3465.8</v>
      </c>
      <c r="G490" s="7">
        <f>G491</f>
        <v>0</v>
      </c>
      <c r="H490" s="7">
        <f>H491</f>
        <v>0</v>
      </c>
    </row>
    <row r="491" spans="1:8" ht="31.5">
      <c r="A491" s="95" t="s">
        <v>97</v>
      </c>
      <c r="B491" s="4" t="s">
        <v>343</v>
      </c>
      <c r="C491" s="4" t="s">
        <v>98</v>
      </c>
      <c r="D491" s="4" t="s">
        <v>13</v>
      </c>
      <c r="E491" s="4" t="s">
        <v>28</v>
      </c>
      <c r="F491" s="7">
        <f>SUM(Ведомственная!G1353)</f>
        <v>3465.8</v>
      </c>
      <c r="G491" s="7">
        <f>SUM(Ведомственная!H1353)</f>
        <v>0</v>
      </c>
      <c r="H491" s="7">
        <f>SUM(Ведомственная!I1353)</f>
        <v>0</v>
      </c>
    </row>
    <row r="492" spans="1:8">
      <c r="A492" s="95" t="s">
        <v>115</v>
      </c>
      <c r="B492" s="4" t="s">
        <v>402</v>
      </c>
      <c r="C492" s="4"/>
      <c r="D492" s="4"/>
      <c r="E492" s="4"/>
      <c r="F492" s="7">
        <f>SUM(F493)</f>
        <v>40</v>
      </c>
      <c r="G492" s="7">
        <f>SUM(G493)</f>
        <v>0</v>
      </c>
      <c r="H492" s="7">
        <f>SUM(H493)</f>
        <v>0</v>
      </c>
    </row>
    <row r="493" spans="1:8" ht="31.5">
      <c r="A493" s="95" t="s">
        <v>97</v>
      </c>
      <c r="B493" s="4" t="s">
        <v>402</v>
      </c>
      <c r="C493" s="4" t="s">
        <v>98</v>
      </c>
      <c r="D493" s="4" t="s">
        <v>13</v>
      </c>
      <c r="E493" s="4" t="s">
        <v>28</v>
      </c>
      <c r="F493" s="7">
        <f>SUM(Ведомственная!G1355)</f>
        <v>40</v>
      </c>
      <c r="G493" s="7">
        <f>SUM(Ведомственная!H1355)</f>
        <v>0</v>
      </c>
      <c r="H493" s="7">
        <f>SUM(Ведомственная!I1355)</f>
        <v>0</v>
      </c>
    </row>
    <row r="494" spans="1:8" hidden="1">
      <c r="A494" s="95" t="s">
        <v>893</v>
      </c>
      <c r="B494" s="4" t="s">
        <v>707</v>
      </c>
      <c r="C494" s="4"/>
      <c r="D494" s="4"/>
      <c r="E494" s="4"/>
      <c r="F494" s="7">
        <f>SUM(F495)</f>
        <v>0</v>
      </c>
      <c r="G494" s="7">
        <f t="shared" ref="G494:H494" si="130">SUM(G495)</f>
        <v>0</v>
      </c>
      <c r="H494" s="7">
        <f t="shared" si="130"/>
        <v>0</v>
      </c>
    </row>
    <row r="495" spans="1:8" hidden="1">
      <c r="A495" s="95" t="s">
        <v>708</v>
      </c>
      <c r="B495" s="4" t="s">
        <v>709</v>
      </c>
      <c r="C495" s="4"/>
      <c r="D495" s="4"/>
      <c r="E495" s="4"/>
      <c r="F495" s="7">
        <f>SUM(F496)</f>
        <v>0</v>
      </c>
      <c r="G495" s="7">
        <f t="shared" ref="G495:H495" si="131">SUM(G496)</f>
        <v>0</v>
      </c>
      <c r="H495" s="7">
        <f t="shared" si="131"/>
        <v>0</v>
      </c>
    </row>
    <row r="496" spans="1:8" ht="31.5" hidden="1">
      <c r="A496" s="95" t="s">
        <v>97</v>
      </c>
      <c r="B496" s="4" t="s">
        <v>709</v>
      </c>
      <c r="C496" s="4" t="s">
        <v>98</v>
      </c>
      <c r="D496" s="4" t="s">
        <v>89</v>
      </c>
      <c r="E496" s="4" t="s">
        <v>45</v>
      </c>
      <c r="F496" s="7">
        <f>SUM(Ведомственная!G1256)</f>
        <v>0</v>
      </c>
      <c r="G496" s="7">
        <f>SUM(Ведомственная!H1256)</f>
        <v>0</v>
      </c>
      <c r="H496" s="7">
        <f>SUM(Ведомственная!I1256)</f>
        <v>0</v>
      </c>
    </row>
    <row r="497" spans="1:8" ht="31.5">
      <c r="A497" s="95" t="s">
        <v>389</v>
      </c>
      <c r="B497" s="4" t="s">
        <v>118</v>
      </c>
      <c r="C497" s="4"/>
      <c r="D497" s="4"/>
      <c r="E497" s="4"/>
      <c r="F497" s="7">
        <f>SUM(F498+F504+F507)+F501</f>
        <v>65441</v>
      </c>
      <c r="G497" s="7">
        <f t="shared" ref="G497:H497" si="132">SUM(G498+G504+G507)+G501</f>
        <v>54981.000000000007</v>
      </c>
      <c r="H497" s="7">
        <f t="shared" si="132"/>
        <v>54980.900000000009</v>
      </c>
    </row>
    <row r="498" spans="1:8">
      <c r="A498" s="32" t="s">
        <v>62</v>
      </c>
      <c r="B498" s="53" t="s">
        <v>365</v>
      </c>
      <c r="C498" s="48"/>
      <c r="D498" s="4"/>
      <c r="E498" s="4"/>
      <c r="F498" s="49">
        <f>+F499+F500</f>
        <v>6584.9</v>
      </c>
      <c r="G498" s="49">
        <f>+G499+G500</f>
        <v>5452.5</v>
      </c>
      <c r="H498" s="49">
        <f>+H499+H500</f>
        <v>5452.5</v>
      </c>
    </row>
    <row r="499" spans="1:8" ht="63">
      <c r="A499" s="32" t="s">
        <v>42</v>
      </c>
      <c r="B499" s="53" t="s">
        <v>365</v>
      </c>
      <c r="C499" s="48" t="s">
        <v>70</v>
      </c>
      <c r="D499" s="4" t="s">
        <v>13</v>
      </c>
      <c r="E499" s="4" t="s">
        <v>11</v>
      </c>
      <c r="F499" s="49">
        <f>SUM(Ведомственная!G1415)</f>
        <v>6584.4</v>
      </c>
      <c r="G499" s="49">
        <f>SUM(Ведомственная!H1415)</f>
        <v>5452</v>
      </c>
      <c r="H499" s="49">
        <f>SUM(Ведомственная!I1415)</f>
        <v>5452</v>
      </c>
    </row>
    <row r="500" spans="1:8" ht="31.5">
      <c r="A500" s="32" t="s">
        <v>43</v>
      </c>
      <c r="B500" s="53" t="s">
        <v>365</v>
      </c>
      <c r="C500" s="48" t="s">
        <v>72</v>
      </c>
      <c r="D500" s="4" t="s">
        <v>13</v>
      </c>
      <c r="E500" s="4" t="s">
        <v>11</v>
      </c>
      <c r="F500" s="49">
        <f>SUM(Ведомственная!G1416)</f>
        <v>0.5</v>
      </c>
      <c r="G500" s="49">
        <f>SUM(Ведомственная!H1416)</f>
        <v>0.5</v>
      </c>
      <c r="H500" s="49">
        <f>SUM(Ведомственная!I1416)</f>
        <v>0.5</v>
      </c>
    </row>
    <row r="501" spans="1:8">
      <c r="A501" s="32" t="s">
        <v>76</v>
      </c>
      <c r="B501" s="53" t="s">
        <v>636</v>
      </c>
      <c r="C501" s="48"/>
      <c r="D501" s="4"/>
      <c r="E501" s="4"/>
      <c r="F501" s="49">
        <f>SUM(F502:F503)</f>
        <v>164.4</v>
      </c>
      <c r="G501" s="49">
        <f t="shared" ref="G501:H501" si="133">SUM(G502:G503)</f>
        <v>164.4</v>
      </c>
      <c r="H501" s="49">
        <f t="shared" si="133"/>
        <v>164.4</v>
      </c>
    </row>
    <row r="502" spans="1:8" ht="31.5">
      <c r="A502" s="32" t="s">
        <v>43</v>
      </c>
      <c r="B502" s="53" t="s">
        <v>636</v>
      </c>
      <c r="C502" s="48" t="s">
        <v>72</v>
      </c>
      <c r="D502" s="4" t="s">
        <v>13</v>
      </c>
      <c r="E502" s="4" t="s">
        <v>11</v>
      </c>
      <c r="F502" s="49">
        <f>SUM(Ведомственная!G1418)</f>
        <v>163</v>
      </c>
      <c r="G502" s="49">
        <f>SUM(Ведомственная!H1418)</f>
        <v>163</v>
      </c>
      <c r="H502" s="49">
        <f>SUM(Ведомственная!I1418)</f>
        <v>163</v>
      </c>
    </row>
    <row r="503" spans="1:8">
      <c r="A503" s="95" t="s">
        <v>20</v>
      </c>
      <c r="B503" s="53" t="s">
        <v>636</v>
      </c>
      <c r="C503" s="48" t="s">
        <v>77</v>
      </c>
      <c r="D503" s="4" t="s">
        <v>13</v>
      </c>
      <c r="E503" s="4" t="s">
        <v>11</v>
      </c>
      <c r="F503" s="49">
        <f>SUM(Ведомственная!G1419)</f>
        <v>1.4</v>
      </c>
      <c r="G503" s="49">
        <f>SUM(Ведомственная!H1419)</f>
        <v>1.4</v>
      </c>
      <c r="H503" s="49">
        <f>SUM(Ведомственная!I1419)</f>
        <v>1.4</v>
      </c>
    </row>
    <row r="504" spans="1:8" ht="31.5">
      <c r="A504" s="95" t="s">
        <v>79</v>
      </c>
      <c r="B504" s="53" t="s">
        <v>393</v>
      </c>
      <c r="C504" s="48"/>
      <c r="D504" s="4"/>
      <c r="E504" s="4"/>
      <c r="F504" s="49">
        <f>SUM(F505:F506)</f>
        <v>74.599999999999994</v>
      </c>
      <c r="G504" s="49">
        <f t="shared" ref="G504:H504" si="134">SUM(G505:G506)</f>
        <v>74.599999999999994</v>
      </c>
      <c r="H504" s="49">
        <f t="shared" si="134"/>
        <v>74.599999999999994</v>
      </c>
    </row>
    <row r="505" spans="1:8" ht="31.5">
      <c r="A505" s="32" t="s">
        <v>43</v>
      </c>
      <c r="B505" s="53" t="s">
        <v>393</v>
      </c>
      <c r="C505" s="48" t="s">
        <v>72</v>
      </c>
      <c r="D505" s="4" t="s">
        <v>89</v>
      </c>
      <c r="E505" s="4" t="s">
        <v>139</v>
      </c>
      <c r="F505" s="49">
        <f>SUM(Ведомственная!G1266)</f>
        <v>0</v>
      </c>
      <c r="G505" s="49">
        <f>SUM(Ведомственная!H1266)</f>
        <v>0</v>
      </c>
      <c r="H505" s="49">
        <f>SUM(Ведомственная!I1266)</f>
        <v>0</v>
      </c>
    </row>
    <row r="506" spans="1:8" ht="31.5">
      <c r="A506" s="32" t="s">
        <v>43</v>
      </c>
      <c r="B506" s="53" t="s">
        <v>393</v>
      </c>
      <c r="C506" s="48" t="s">
        <v>72</v>
      </c>
      <c r="D506" s="4" t="s">
        <v>13</v>
      </c>
      <c r="E506" s="4" t="s">
        <v>11</v>
      </c>
      <c r="F506" s="49">
        <f>SUM(Ведомственная!G1421)</f>
        <v>74.599999999999994</v>
      </c>
      <c r="G506" s="49">
        <f>SUM(Ведомственная!H1421)</f>
        <v>74.599999999999994</v>
      </c>
      <c r="H506" s="49">
        <f>SUM(Ведомственная!I1421)</f>
        <v>74.599999999999994</v>
      </c>
    </row>
    <row r="507" spans="1:8" ht="31.5">
      <c r="A507" s="95" t="s">
        <v>36</v>
      </c>
      <c r="B507" s="4" t="s">
        <v>119</v>
      </c>
      <c r="C507" s="4"/>
      <c r="D507" s="4"/>
      <c r="E507" s="4"/>
      <c r="F507" s="7">
        <f>F508</f>
        <v>58617.1</v>
      </c>
      <c r="G507" s="7">
        <f>G508</f>
        <v>49289.500000000007</v>
      </c>
      <c r="H507" s="7">
        <f>H508</f>
        <v>49289.400000000009</v>
      </c>
    </row>
    <row r="508" spans="1:8">
      <c r="A508" s="95" t="s">
        <v>375</v>
      </c>
      <c r="B508" s="4" t="s">
        <v>120</v>
      </c>
      <c r="C508" s="4"/>
      <c r="D508" s="4"/>
      <c r="E508" s="4"/>
      <c r="F508" s="7">
        <f>F509+F510+F511</f>
        <v>58617.1</v>
      </c>
      <c r="G508" s="7">
        <f>G509+G510+G511</f>
        <v>49289.500000000007</v>
      </c>
      <c r="H508" s="7">
        <f>H509+H510+H511</f>
        <v>49289.400000000009</v>
      </c>
    </row>
    <row r="509" spans="1:8" ht="63">
      <c r="A509" s="95" t="s">
        <v>106</v>
      </c>
      <c r="B509" s="4" t="s">
        <v>120</v>
      </c>
      <c r="C509" s="4" t="s">
        <v>70</v>
      </c>
      <c r="D509" s="4" t="s">
        <v>13</v>
      </c>
      <c r="E509" s="4" t="s">
        <v>11</v>
      </c>
      <c r="F509" s="7">
        <f>SUM(Ведомственная!G1424)</f>
        <v>56746.6</v>
      </c>
      <c r="G509" s="7">
        <f>SUM(Ведомственная!H1424)</f>
        <v>47647.8</v>
      </c>
      <c r="H509" s="7">
        <f>SUM(Ведомственная!I1424)</f>
        <v>47647.8</v>
      </c>
    </row>
    <row r="510" spans="1:8" ht="31.5">
      <c r="A510" s="95" t="s">
        <v>43</v>
      </c>
      <c r="B510" s="4" t="s">
        <v>120</v>
      </c>
      <c r="C510" s="4" t="s">
        <v>72</v>
      </c>
      <c r="D510" s="4" t="s">
        <v>13</v>
      </c>
      <c r="E510" s="4" t="s">
        <v>11</v>
      </c>
      <c r="F510" s="7">
        <f>SUM(Ведомственная!G1425)</f>
        <v>1867.1</v>
      </c>
      <c r="G510" s="7">
        <f>SUM(Ведомственная!H1425)</f>
        <v>1638.3</v>
      </c>
      <c r="H510" s="7">
        <f>SUM(Ведомственная!I1425)</f>
        <v>1638.3</v>
      </c>
    </row>
    <row r="511" spans="1:8">
      <c r="A511" s="95" t="s">
        <v>20</v>
      </c>
      <c r="B511" s="4" t="s">
        <v>120</v>
      </c>
      <c r="C511" s="4" t="s">
        <v>77</v>
      </c>
      <c r="D511" s="4" t="s">
        <v>13</v>
      </c>
      <c r="E511" s="4" t="s">
        <v>11</v>
      </c>
      <c r="F511" s="7">
        <f>SUM(Ведомственная!G1426)</f>
        <v>3.4</v>
      </c>
      <c r="G511" s="7">
        <f>SUM(Ведомственная!H1426)</f>
        <v>3.4</v>
      </c>
      <c r="H511" s="7">
        <f>SUM(Ведомственная!I1426)</f>
        <v>3.3</v>
      </c>
    </row>
    <row r="512" spans="1:8" ht="31.5">
      <c r="A512" s="23" t="s">
        <v>759</v>
      </c>
      <c r="B512" s="24" t="s">
        <v>602</v>
      </c>
      <c r="C512" s="4"/>
      <c r="D512" s="4"/>
      <c r="E512" s="4"/>
      <c r="F512" s="26">
        <f>SUM(F513)</f>
        <v>2500</v>
      </c>
      <c r="G512" s="26">
        <f t="shared" ref="G512:H513" si="135">SUM(G513)</f>
        <v>0</v>
      </c>
      <c r="H512" s="26">
        <f t="shared" si="135"/>
        <v>0</v>
      </c>
    </row>
    <row r="513" spans="1:8">
      <c r="A513" s="2" t="s">
        <v>29</v>
      </c>
      <c r="B513" s="31" t="s">
        <v>603</v>
      </c>
      <c r="C513" s="96"/>
      <c r="D513" s="4"/>
      <c r="E513" s="4"/>
      <c r="F513" s="7">
        <f>SUM(F514)</f>
        <v>2500</v>
      </c>
      <c r="G513" s="7">
        <f t="shared" si="135"/>
        <v>0</v>
      </c>
      <c r="H513" s="7">
        <f t="shared" si="135"/>
        <v>0</v>
      </c>
    </row>
    <row r="514" spans="1:8" ht="31.5">
      <c r="A514" s="2" t="s">
        <v>43</v>
      </c>
      <c r="B514" s="31" t="s">
        <v>603</v>
      </c>
      <c r="C514" s="96" t="s">
        <v>72</v>
      </c>
      <c r="D514" s="4" t="s">
        <v>11</v>
      </c>
      <c r="E514" s="4" t="s">
        <v>22</v>
      </c>
      <c r="F514" s="7">
        <f>SUM(Ведомственная!G256)</f>
        <v>2500</v>
      </c>
      <c r="G514" s="7">
        <f>SUM(Ведомственная!H256)</f>
        <v>0</v>
      </c>
      <c r="H514" s="7">
        <f>SUM(Ведомственная!I256)</f>
        <v>0</v>
      </c>
    </row>
    <row r="515" spans="1:8">
      <c r="A515" s="64" t="s">
        <v>455</v>
      </c>
      <c r="B515" s="66" t="s">
        <v>453</v>
      </c>
      <c r="C515" s="4"/>
      <c r="D515" s="4"/>
      <c r="E515" s="4"/>
      <c r="F515" s="26">
        <f>F516+F518</f>
        <v>12406.3</v>
      </c>
      <c r="G515" s="26">
        <f t="shared" ref="G515:H515" si="136">G516+G518</f>
        <v>4555.8</v>
      </c>
      <c r="H515" s="26">
        <f t="shared" si="136"/>
        <v>4555.8</v>
      </c>
    </row>
    <row r="516" spans="1:8">
      <c r="A516" s="34" t="s">
        <v>29</v>
      </c>
      <c r="B516" s="5" t="s">
        <v>454</v>
      </c>
      <c r="C516" s="4"/>
      <c r="D516" s="4"/>
      <c r="E516" s="4"/>
      <c r="F516" s="7">
        <f>SUM(F517)</f>
        <v>4500</v>
      </c>
      <c r="G516" s="7">
        <f>SUM(G517)</f>
        <v>3000</v>
      </c>
      <c r="H516" s="7">
        <f>SUM(H517)</f>
        <v>3000</v>
      </c>
    </row>
    <row r="517" spans="1:8" ht="31.5">
      <c r="A517" s="34" t="s">
        <v>43</v>
      </c>
      <c r="B517" s="5" t="s">
        <v>454</v>
      </c>
      <c r="C517" s="4" t="s">
        <v>72</v>
      </c>
      <c r="D517" s="4" t="s">
        <v>139</v>
      </c>
      <c r="E517" s="4" t="s">
        <v>45</v>
      </c>
      <c r="F517" s="7">
        <f>SUM(Ведомственная!G370)</f>
        <v>4500</v>
      </c>
      <c r="G517" s="7">
        <f>SUM(Ведомственная!H370)</f>
        <v>3000</v>
      </c>
      <c r="H517" s="7">
        <f>SUM(Ведомственная!I370)</f>
        <v>3000</v>
      </c>
    </row>
    <row r="518" spans="1:8" ht="31.5">
      <c r="A518" s="34" t="s">
        <v>36</v>
      </c>
      <c r="B518" s="5" t="s">
        <v>977</v>
      </c>
      <c r="C518" s="5"/>
      <c r="D518" s="4"/>
      <c r="E518" s="4"/>
      <c r="F518" s="7">
        <f>F519+F520</f>
        <v>7906.3</v>
      </c>
      <c r="G518" s="7">
        <f t="shared" ref="G518:H518" si="137">G519+G520</f>
        <v>1555.8</v>
      </c>
      <c r="H518" s="7">
        <f t="shared" si="137"/>
        <v>1555.8</v>
      </c>
    </row>
    <row r="519" spans="1:8" ht="63">
      <c r="A519" s="2" t="s">
        <v>42</v>
      </c>
      <c r="B519" s="5" t="s">
        <v>977</v>
      </c>
      <c r="C519" s="5" t="s">
        <v>70</v>
      </c>
      <c r="D519" s="4" t="s">
        <v>139</v>
      </c>
      <c r="E519" s="4" t="s">
        <v>45</v>
      </c>
      <c r="F519" s="7">
        <f>SUM(Ведомственная!G372)</f>
        <v>4886.3</v>
      </c>
      <c r="G519" s="7">
        <f>SUM(Ведомственная!H372)</f>
        <v>1555.8</v>
      </c>
      <c r="H519" s="7">
        <f>SUM(Ведомственная!I372)</f>
        <v>1555.8</v>
      </c>
    </row>
    <row r="520" spans="1:8" ht="31.5">
      <c r="A520" s="2" t="s">
        <v>43</v>
      </c>
      <c r="B520" s="5" t="s">
        <v>977</v>
      </c>
      <c r="C520" s="5" t="s">
        <v>72</v>
      </c>
      <c r="D520" s="4" t="s">
        <v>139</v>
      </c>
      <c r="E520" s="4" t="s">
        <v>45</v>
      </c>
      <c r="F520" s="7">
        <f>SUM(Ведомственная!G373)</f>
        <v>3020</v>
      </c>
      <c r="G520" s="7">
        <f>SUM(Ведомственная!H373)</f>
        <v>0</v>
      </c>
      <c r="H520" s="7">
        <f>SUM(Ведомственная!I373)</f>
        <v>0</v>
      </c>
    </row>
    <row r="521" spans="1:8">
      <c r="A521" s="64" t="s">
        <v>456</v>
      </c>
      <c r="B521" s="66" t="s">
        <v>460</v>
      </c>
      <c r="C521" s="4"/>
      <c r="D521" s="4"/>
      <c r="E521" s="4"/>
      <c r="F521" s="26">
        <f>F522+F524+F528</f>
        <v>73965.700000000012</v>
      </c>
      <c r="G521" s="26">
        <f t="shared" ref="G521:H521" si="138">G522+G524+G528</f>
        <v>51395.8</v>
      </c>
      <c r="H521" s="26">
        <f t="shared" si="138"/>
        <v>51395.8</v>
      </c>
    </row>
    <row r="522" spans="1:8">
      <c r="A522" s="34" t="s">
        <v>29</v>
      </c>
      <c r="B522" s="5" t="s">
        <v>461</v>
      </c>
      <c r="C522" s="4"/>
      <c r="D522" s="4"/>
      <c r="E522" s="4"/>
      <c r="F522" s="7">
        <f>SUM(F523)</f>
        <v>38493.300000000003</v>
      </c>
      <c r="G522" s="7">
        <f>SUM(G523)</f>
        <v>34244.400000000001</v>
      </c>
      <c r="H522" s="7">
        <f>SUM(H523)</f>
        <v>34244.400000000001</v>
      </c>
    </row>
    <row r="523" spans="1:8" ht="31.5">
      <c r="A523" s="34" t="s">
        <v>43</v>
      </c>
      <c r="B523" s="5" t="s">
        <v>461</v>
      </c>
      <c r="C523" s="4" t="s">
        <v>72</v>
      </c>
      <c r="D523" s="4" t="s">
        <v>139</v>
      </c>
      <c r="E523" s="4" t="s">
        <v>45</v>
      </c>
      <c r="F523" s="7">
        <f>SUM(Ведомственная!G376)</f>
        <v>38493.300000000003</v>
      </c>
      <c r="G523" s="7">
        <f>SUM(Ведомственная!H376)</f>
        <v>34244.400000000001</v>
      </c>
      <c r="H523" s="7">
        <f>SUM(Ведомственная!I376)</f>
        <v>34244.400000000001</v>
      </c>
    </row>
    <row r="524" spans="1:8" ht="31.5">
      <c r="A524" s="34" t="s">
        <v>36</v>
      </c>
      <c r="B524" s="5" t="s">
        <v>978</v>
      </c>
      <c r="C524" s="5"/>
      <c r="D524" s="4"/>
      <c r="E524" s="4"/>
      <c r="F524" s="7">
        <f>F525+F526+F527</f>
        <v>24697.3</v>
      </c>
      <c r="G524" s="7">
        <f t="shared" ref="G524:H524" si="139">G525+G526+G527</f>
        <v>17151.400000000001</v>
      </c>
      <c r="H524" s="7">
        <f t="shared" si="139"/>
        <v>17151.400000000001</v>
      </c>
    </row>
    <row r="525" spans="1:8" ht="63">
      <c r="A525" s="2" t="s">
        <v>42</v>
      </c>
      <c r="B525" s="5" t="s">
        <v>978</v>
      </c>
      <c r="C525" s="5" t="s">
        <v>70</v>
      </c>
      <c r="D525" s="4" t="s">
        <v>139</v>
      </c>
      <c r="E525" s="4" t="s">
        <v>45</v>
      </c>
      <c r="F525" s="7">
        <f>SUM(Ведомственная!G378)</f>
        <v>16075.9</v>
      </c>
      <c r="G525" s="7">
        <f>SUM(Ведомственная!H378)</f>
        <v>16075.9</v>
      </c>
      <c r="H525" s="7">
        <f>SUM(Ведомственная!I378)</f>
        <v>16075.9</v>
      </c>
    </row>
    <row r="526" spans="1:8" ht="31.5">
      <c r="A526" s="2" t="s">
        <v>43</v>
      </c>
      <c r="B526" s="5" t="s">
        <v>978</v>
      </c>
      <c r="C526" s="5" t="s">
        <v>72</v>
      </c>
      <c r="D526" s="4" t="s">
        <v>139</v>
      </c>
      <c r="E526" s="4" t="s">
        <v>45</v>
      </c>
      <c r="F526" s="7">
        <f>SUM(Ведомственная!G379)</f>
        <v>8469.4</v>
      </c>
      <c r="G526" s="7">
        <f>SUM(Ведомственная!H379)</f>
        <v>1042.3</v>
      </c>
      <c r="H526" s="7">
        <f>SUM(Ведомственная!I379)</f>
        <v>1042.3</v>
      </c>
    </row>
    <row r="527" spans="1:8">
      <c r="A527" s="155" t="s">
        <v>20</v>
      </c>
      <c r="B527" s="5" t="s">
        <v>978</v>
      </c>
      <c r="C527" s="5" t="s">
        <v>77</v>
      </c>
      <c r="D527" s="4" t="s">
        <v>139</v>
      </c>
      <c r="E527" s="4" t="s">
        <v>45</v>
      </c>
      <c r="F527" s="7">
        <f>SUM(Ведомственная!G380)</f>
        <v>152</v>
      </c>
      <c r="G527" s="7">
        <f>SUM(Ведомственная!H380)</f>
        <v>33.200000000000003</v>
      </c>
      <c r="H527" s="7">
        <f>SUM(Ведомственная!I380)</f>
        <v>33.200000000000003</v>
      </c>
    </row>
    <row r="528" spans="1:8" ht="31.5">
      <c r="A528" s="34" t="s">
        <v>642</v>
      </c>
      <c r="B528" s="5" t="s">
        <v>541</v>
      </c>
      <c r="C528" s="4"/>
      <c r="D528" s="4"/>
      <c r="E528" s="4"/>
      <c r="F528" s="7">
        <f>SUM(F529)</f>
        <v>10775.1</v>
      </c>
      <c r="G528" s="7">
        <f t="shared" ref="G528:H528" si="140">SUM(G529)</f>
        <v>0</v>
      </c>
      <c r="H528" s="7">
        <f t="shared" si="140"/>
        <v>0</v>
      </c>
    </row>
    <row r="529" spans="1:8" ht="31.5">
      <c r="A529" s="34" t="s">
        <v>637</v>
      </c>
      <c r="B529" s="5" t="s">
        <v>767</v>
      </c>
      <c r="C529" s="4"/>
      <c r="D529" s="4"/>
      <c r="E529" s="4"/>
      <c r="F529" s="7">
        <f>SUM(F530)</f>
        <v>10775.1</v>
      </c>
      <c r="G529" s="7">
        <f t="shared" ref="G529:H529" si="141">SUM(G530)</f>
        <v>0</v>
      </c>
      <c r="H529" s="7">
        <f t="shared" si="141"/>
        <v>0</v>
      </c>
    </row>
    <row r="530" spans="1:8" ht="31.5">
      <c r="A530" s="34" t="s">
        <v>43</v>
      </c>
      <c r="B530" s="5" t="s">
        <v>767</v>
      </c>
      <c r="C530" s="4" t="s">
        <v>72</v>
      </c>
      <c r="D530" s="4" t="s">
        <v>139</v>
      </c>
      <c r="E530" s="4" t="s">
        <v>45</v>
      </c>
      <c r="F530" s="7">
        <f>SUM(Ведомственная!G383)</f>
        <v>10775.1</v>
      </c>
      <c r="G530" s="7">
        <f>SUM(Ведомственная!H383)</f>
        <v>0</v>
      </c>
      <c r="H530" s="7">
        <f>SUM(Ведомственная!I383)</f>
        <v>0</v>
      </c>
    </row>
    <row r="531" spans="1:8">
      <c r="A531" s="64" t="s">
        <v>457</v>
      </c>
      <c r="B531" s="66" t="s">
        <v>458</v>
      </c>
      <c r="C531" s="5"/>
      <c r="D531" s="4"/>
      <c r="E531" s="4"/>
      <c r="F531" s="26">
        <f>SUM(F532)+F534</f>
        <v>56095.9</v>
      </c>
      <c r="G531" s="26">
        <f t="shared" ref="G531:H531" si="142">SUM(G532)+G534</f>
        <v>53281.2</v>
      </c>
      <c r="H531" s="26">
        <f t="shared" si="142"/>
        <v>53281.2</v>
      </c>
    </row>
    <row r="532" spans="1:8">
      <c r="A532" s="34" t="s">
        <v>29</v>
      </c>
      <c r="B532" s="5" t="s">
        <v>459</v>
      </c>
      <c r="C532" s="5"/>
      <c r="D532" s="4"/>
      <c r="E532" s="4"/>
      <c r="F532" s="7">
        <f t="shared" ref="F532:H532" si="143">SUM(F533)</f>
        <v>54139</v>
      </c>
      <c r="G532" s="7">
        <f t="shared" si="143"/>
        <v>53281.2</v>
      </c>
      <c r="H532" s="7">
        <f t="shared" si="143"/>
        <v>53281.2</v>
      </c>
    </row>
    <row r="533" spans="1:8" ht="31.5">
      <c r="A533" s="34" t="s">
        <v>43</v>
      </c>
      <c r="B533" s="5" t="s">
        <v>459</v>
      </c>
      <c r="C533" s="5" t="s">
        <v>72</v>
      </c>
      <c r="D533" s="4" t="s">
        <v>139</v>
      </c>
      <c r="E533" s="4" t="s">
        <v>45</v>
      </c>
      <c r="F533" s="7">
        <f>SUM(Ведомственная!G386)</f>
        <v>54139</v>
      </c>
      <c r="G533" s="7">
        <f>SUM(Ведомственная!H386)</f>
        <v>53281.2</v>
      </c>
      <c r="H533" s="7">
        <f>SUM(Ведомственная!I386)</f>
        <v>53281.2</v>
      </c>
    </row>
    <row r="534" spans="1:8" ht="31.5">
      <c r="A534" s="2" t="s">
        <v>300</v>
      </c>
      <c r="B534" s="5" t="s">
        <v>725</v>
      </c>
      <c r="C534" s="5"/>
      <c r="D534" s="4"/>
      <c r="E534" s="4"/>
      <c r="F534" s="7">
        <f>SUM(F535)</f>
        <v>1956.9</v>
      </c>
      <c r="G534" s="7">
        <f t="shared" ref="G534:H534" si="144">SUM(G535)</f>
        <v>0</v>
      </c>
      <c r="H534" s="7">
        <f t="shared" si="144"/>
        <v>0</v>
      </c>
    </row>
    <row r="535" spans="1:8" ht="31.5">
      <c r="A535" s="2" t="s">
        <v>228</v>
      </c>
      <c r="B535" s="5" t="s">
        <v>725</v>
      </c>
      <c r="C535" s="5" t="s">
        <v>209</v>
      </c>
      <c r="D535" s="4" t="s">
        <v>139</v>
      </c>
      <c r="E535" s="4" t="s">
        <v>45</v>
      </c>
      <c r="F535" s="7">
        <f>SUM(Ведомственная!G388)</f>
        <v>1956.9</v>
      </c>
      <c r="G535" s="7">
        <f>SUM(Ведомственная!H388)</f>
        <v>0</v>
      </c>
      <c r="H535" s="7">
        <f>SUM(Ведомственная!I388)</f>
        <v>0</v>
      </c>
    </row>
    <row r="536" spans="1:8" ht="47.25">
      <c r="A536" s="64" t="s">
        <v>451</v>
      </c>
      <c r="B536" s="66" t="s">
        <v>447</v>
      </c>
      <c r="C536" s="4"/>
      <c r="D536" s="4"/>
      <c r="E536" s="4"/>
      <c r="F536" s="26">
        <f>SUM(F537)+F539</f>
        <v>4046</v>
      </c>
      <c r="G536" s="26">
        <f t="shared" ref="G536:H536" si="145">SUM(G537)+G539</f>
        <v>1826.5</v>
      </c>
      <c r="H536" s="26">
        <f t="shared" si="145"/>
        <v>1826.5</v>
      </c>
    </row>
    <row r="537" spans="1:8">
      <c r="A537" s="95" t="s">
        <v>29</v>
      </c>
      <c r="B537" s="5" t="s">
        <v>448</v>
      </c>
      <c r="C537" s="4"/>
      <c r="D537" s="4"/>
      <c r="E537" s="4"/>
      <c r="F537" s="7">
        <f t="shared" ref="F537:H537" si="146">SUM(F538)</f>
        <v>4046</v>
      </c>
      <c r="G537" s="7">
        <f t="shared" si="146"/>
        <v>1826.5</v>
      </c>
      <c r="H537" s="7">
        <f t="shared" si="146"/>
        <v>1826.5</v>
      </c>
    </row>
    <row r="538" spans="1:8" ht="31.5">
      <c r="A538" s="95" t="s">
        <v>43</v>
      </c>
      <c r="B538" s="5" t="s">
        <v>448</v>
      </c>
      <c r="C538" s="4" t="s">
        <v>72</v>
      </c>
      <c r="D538" s="4" t="s">
        <v>139</v>
      </c>
      <c r="E538" s="4" t="s">
        <v>35</v>
      </c>
      <c r="F538" s="7">
        <f>SUM(Ведомственная!G317)</f>
        <v>4046</v>
      </c>
      <c r="G538" s="7">
        <f>SUM(Ведомственная!H317)</f>
        <v>1826.5</v>
      </c>
      <c r="H538" s="7">
        <f>SUM(Ведомственная!I317)</f>
        <v>1826.5</v>
      </c>
    </row>
    <row r="539" spans="1:8" ht="47.25" hidden="1">
      <c r="A539" s="34" t="s">
        <v>556</v>
      </c>
      <c r="B539" s="5" t="s">
        <v>557</v>
      </c>
      <c r="C539" s="5"/>
      <c r="D539" s="4"/>
      <c r="E539" s="4"/>
      <c r="F539" s="7">
        <f>SUM(F540)</f>
        <v>0</v>
      </c>
      <c r="G539" s="7">
        <f t="shared" ref="G539" si="147">SUM(G540)</f>
        <v>0</v>
      </c>
      <c r="H539" s="7">
        <f t="shared" ref="H539" si="148">SUM(H540)</f>
        <v>0</v>
      </c>
    </row>
    <row r="540" spans="1:8" ht="31.5" hidden="1">
      <c r="A540" s="34" t="s">
        <v>43</v>
      </c>
      <c r="B540" s="5" t="s">
        <v>557</v>
      </c>
      <c r="C540" s="5" t="s">
        <v>72</v>
      </c>
      <c r="D540" s="4"/>
      <c r="E540" s="4"/>
      <c r="F540" s="7">
        <f>SUM(Ведомственная!G319)</f>
        <v>0</v>
      </c>
      <c r="G540" s="7">
        <f>SUM(Ведомственная!H319)</f>
        <v>0</v>
      </c>
      <c r="H540" s="7">
        <f>SUM(Ведомственная!I319)</f>
        <v>0</v>
      </c>
    </row>
    <row r="541" spans="1:8" ht="47.25">
      <c r="A541" s="64" t="s">
        <v>452</v>
      </c>
      <c r="B541" s="66" t="s">
        <v>449</v>
      </c>
      <c r="C541" s="4"/>
      <c r="D541" s="4"/>
      <c r="E541" s="4"/>
      <c r="F541" s="26">
        <f t="shared" ref="F541:H542" si="149">SUM(F542)</f>
        <v>4576.8</v>
      </c>
      <c r="G541" s="26">
        <f t="shared" si="149"/>
        <v>3376.8</v>
      </c>
      <c r="H541" s="26">
        <f t="shared" si="149"/>
        <v>3376.8</v>
      </c>
    </row>
    <row r="542" spans="1:8">
      <c r="A542" s="95" t="s">
        <v>29</v>
      </c>
      <c r="B542" s="5" t="s">
        <v>450</v>
      </c>
      <c r="C542" s="4"/>
      <c r="D542" s="4"/>
      <c r="E542" s="4"/>
      <c r="F542" s="7">
        <f t="shared" si="149"/>
        <v>4576.8</v>
      </c>
      <c r="G542" s="7">
        <f t="shared" si="149"/>
        <v>3376.8</v>
      </c>
      <c r="H542" s="7">
        <f t="shared" si="149"/>
        <v>3376.8</v>
      </c>
    </row>
    <row r="543" spans="1:8" ht="31.5">
      <c r="A543" s="95" t="s">
        <v>43</v>
      </c>
      <c r="B543" s="5" t="s">
        <v>450</v>
      </c>
      <c r="C543" s="4" t="s">
        <v>72</v>
      </c>
      <c r="D543" s="4" t="s">
        <v>139</v>
      </c>
      <c r="E543" s="4" t="s">
        <v>35</v>
      </c>
      <c r="F543" s="7">
        <f>SUM(Ведомственная!G322)</f>
        <v>4576.8</v>
      </c>
      <c r="G543" s="7">
        <f>SUM(Ведомственная!H322)</f>
        <v>3376.8</v>
      </c>
      <c r="H543" s="7">
        <f>SUM(Ведомственная!I322)</f>
        <v>3376.8</v>
      </c>
    </row>
    <row r="544" spans="1:8" s="27" customFormat="1" ht="47.25">
      <c r="A544" s="63" t="s">
        <v>438</v>
      </c>
      <c r="B544" s="24" t="s">
        <v>347</v>
      </c>
      <c r="C544" s="24"/>
      <c r="D544" s="24"/>
      <c r="E544" s="24"/>
      <c r="F544" s="26">
        <f>SUM(F545)</f>
        <v>50</v>
      </c>
      <c r="G544" s="26">
        <f t="shared" ref="G544:H544" si="150">SUM(G545)</f>
        <v>0</v>
      </c>
      <c r="H544" s="26">
        <f t="shared" si="150"/>
        <v>0</v>
      </c>
    </row>
    <row r="545" spans="1:8" s="27" customFormat="1" ht="31.5">
      <c r="A545" s="2" t="s">
        <v>300</v>
      </c>
      <c r="B545" s="31" t="s">
        <v>467</v>
      </c>
      <c r="C545" s="4"/>
      <c r="D545" s="4"/>
      <c r="E545" s="4"/>
      <c r="F545" s="7">
        <f>SUM(F546)</f>
        <v>50</v>
      </c>
      <c r="G545" s="7">
        <f>SUM(G546)</f>
        <v>0</v>
      </c>
      <c r="H545" s="7">
        <f>SUM(H546)</f>
        <v>0</v>
      </c>
    </row>
    <row r="546" spans="1:8" s="27" customFormat="1" ht="31.5">
      <c r="A546" s="2" t="s">
        <v>228</v>
      </c>
      <c r="B546" s="31" t="s">
        <v>467</v>
      </c>
      <c r="C546" s="4" t="s">
        <v>209</v>
      </c>
      <c r="D546" s="4" t="s">
        <v>89</v>
      </c>
      <c r="E546" s="4" t="s">
        <v>142</v>
      </c>
      <c r="F546" s="7">
        <f>SUM(Ведомственная!G467)</f>
        <v>50</v>
      </c>
      <c r="G546" s="7">
        <f>SUM(Ведомственная!H467)</f>
        <v>0</v>
      </c>
      <c r="H546" s="7">
        <f>SUM(Ведомственная!I467)</f>
        <v>0</v>
      </c>
    </row>
    <row r="547" spans="1:8" s="27" customFormat="1" ht="31.5">
      <c r="A547" s="23" t="s">
        <v>435</v>
      </c>
      <c r="B547" s="29" t="s">
        <v>274</v>
      </c>
      <c r="C547" s="24"/>
      <c r="D547" s="24"/>
      <c r="E547" s="24"/>
      <c r="F547" s="26">
        <f>SUM(F548+F701+F719+F748)</f>
        <v>3596176.3999999994</v>
      </c>
      <c r="G547" s="26">
        <f>SUM(G548+G701+G719+G748)</f>
        <v>3353291.8</v>
      </c>
      <c r="H547" s="26">
        <f>SUM(H548+H701+H719+H748)</f>
        <v>3363929.8999999994</v>
      </c>
    </row>
    <row r="548" spans="1:8" s="27" customFormat="1" ht="47.25">
      <c r="A548" s="95" t="s">
        <v>529</v>
      </c>
      <c r="B548" s="31" t="s">
        <v>480</v>
      </c>
      <c r="C548" s="24"/>
      <c r="D548" s="24"/>
      <c r="E548" s="24"/>
      <c r="F548" s="7">
        <f>SUM(F549+F618+F638+F648+F652)+F684+F693+F697+F635</f>
        <v>3431057.8999999994</v>
      </c>
      <c r="G548" s="7">
        <f>SUM(G549+G618+G638+G648+G652)+G684+G693+G697+G635</f>
        <v>3238715.4</v>
      </c>
      <c r="H548" s="7">
        <f>SUM(H549+H618+H638+H648+H652)+H684+H693+H697+H635</f>
        <v>3228563.4999999995</v>
      </c>
    </row>
    <row r="549" spans="1:8" s="27" customFormat="1">
      <c r="A549" s="95" t="s">
        <v>29</v>
      </c>
      <c r="B549" s="22" t="s">
        <v>481</v>
      </c>
      <c r="C549" s="22"/>
      <c r="D549" s="4"/>
      <c r="E549" s="4"/>
      <c r="F549" s="7">
        <f>SUM(F550+F558+F560+F565+F571+F577+F582+F585+F587+F589+F591+F594+F597+F600+F603+F611+F614+F616+F607)+F553+F563+F609</f>
        <v>333184.90000000002</v>
      </c>
      <c r="G549" s="7">
        <f t="shared" ref="G549:H549" si="151">SUM(G550+G558+G560+G565+G571+G577+G582+G585+G587+G589+G591+G594+G597+G600+G603+G611+G614+G616+G607)+G553+G563+G609</f>
        <v>296367.60000000009</v>
      </c>
      <c r="H549" s="7">
        <f t="shared" si="151"/>
        <v>284431.90000000002</v>
      </c>
    </row>
    <row r="550" spans="1:8" s="27" customFormat="1" ht="157.5">
      <c r="A550" s="95" t="s">
        <v>848</v>
      </c>
      <c r="B550" s="22" t="s">
        <v>847</v>
      </c>
      <c r="C550" s="22"/>
      <c r="D550" s="4"/>
      <c r="E550" s="4"/>
      <c r="F550" s="7">
        <f>SUM(F551:F552)</f>
        <v>3531.7999999999997</v>
      </c>
      <c r="G550" s="7">
        <f t="shared" ref="G550:H550" si="152">SUM(G551:G552)</f>
        <v>3531.8</v>
      </c>
      <c r="H550" s="7">
        <f t="shared" si="152"/>
        <v>3531.8</v>
      </c>
    </row>
    <row r="551" spans="1:8" s="27" customFormat="1" ht="31.5">
      <c r="A551" s="95" t="s">
        <v>43</v>
      </c>
      <c r="B551" s="22" t="s">
        <v>847</v>
      </c>
      <c r="C551" s="22">
        <v>200</v>
      </c>
      <c r="D551" s="4" t="s">
        <v>89</v>
      </c>
      <c r="E551" s="4" t="s">
        <v>35</v>
      </c>
      <c r="F551" s="7">
        <f>SUM(Ведомственная!G946)</f>
        <v>863.6</v>
      </c>
      <c r="G551" s="7">
        <f>SUM(Ведомственная!H946)</f>
        <v>861.9</v>
      </c>
      <c r="H551" s="7">
        <f>SUM(Ведомственная!I946)</f>
        <v>861.9</v>
      </c>
    </row>
    <row r="552" spans="1:8" s="27" customFormat="1" ht="31.5">
      <c r="A552" s="95" t="s">
        <v>192</v>
      </c>
      <c r="B552" s="22" t="s">
        <v>847</v>
      </c>
      <c r="C552" s="22">
        <v>600</v>
      </c>
      <c r="D552" s="4" t="s">
        <v>89</v>
      </c>
      <c r="E552" s="4" t="s">
        <v>35</v>
      </c>
      <c r="F552" s="7">
        <f>SUM(Ведомственная!G947)</f>
        <v>2668.2</v>
      </c>
      <c r="G552" s="7">
        <f>SUM(Ведомственная!H947)</f>
        <v>2669.9</v>
      </c>
      <c r="H552" s="7">
        <f>SUM(Ведомственная!I947)</f>
        <v>2669.9</v>
      </c>
    </row>
    <row r="553" spans="1:8" s="27" customFormat="1">
      <c r="A553" s="109" t="s">
        <v>916</v>
      </c>
      <c r="B553" s="22" t="s">
        <v>917</v>
      </c>
      <c r="C553" s="22"/>
      <c r="D553" s="4"/>
      <c r="E553" s="4"/>
      <c r="F553" s="7">
        <f>SUM(F554:F557)</f>
        <v>5196.2</v>
      </c>
      <c r="G553" s="7">
        <f t="shared" ref="G553:H553" si="153">SUM(G554:G557)</f>
        <v>5776.2</v>
      </c>
      <c r="H553" s="7">
        <f t="shared" si="153"/>
        <v>5776.2</v>
      </c>
    </row>
    <row r="554" spans="1:8" s="27" customFormat="1" ht="31.5">
      <c r="A554" s="109" t="s">
        <v>43</v>
      </c>
      <c r="B554" s="22" t="s">
        <v>917</v>
      </c>
      <c r="C554" s="22">
        <v>200</v>
      </c>
      <c r="D554" s="106" t="s">
        <v>89</v>
      </c>
      <c r="E554" s="106" t="s">
        <v>142</v>
      </c>
      <c r="F554" s="7">
        <f>Ведомственная!G1119</f>
        <v>2646.2</v>
      </c>
      <c r="G554" s="7">
        <f>Ведомственная!H1119</f>
        <v>3176.2</v>
      </c>
      <c r="H554" s="7">
        <f>Ведомственная!I1119</f>
        <v>3176.2</v>
      </c>
    </row>
    <row r="555" spans="1:8" s="27" customFormat="1">
      <c r="A555" s="128" t="s">
        <v>34</v>
      </c>
      <c r="B555" s="22" t="s">
        <v>917</v>
      </c>
      <c r="C555" s="22">
        <v>300</v>
      </c>
      <c r="D555" s="106" t="s">
        <v>89</v>
      </c>
      <c r="E555" s="106" t="s">
        <v>142</v>
      </c>
      <c r="F555" s="7">
        <f>Ведомственная!G1120</f>
        <v>130</v>
      </c>
      <c r="G555" s="7">
        <f>Ведомственная!H1120</f>
        <v>0</v>
      </c>
      <c r="H555" s="7">
        <f>Ведомственная!I1120</f>
        <v>0</v>
      </c>
    </row>
    <row r="556" spans="1:8" s="27" customFormat="1" ht="31.5">
      <c r="A556" s="109" t="s">
        <v>192</v>
      </c>
      <c r="B556" s="22" t="s">
        <v>917</v>
      </c>
      <c r="C556" s="22">
        <v>600</v>
      </c>
      <c r="D556" s="106" t="s">
        <v>89</v>
      </c>
      <c r="E556" s="106" t="s">
        <v>35</v>
      </c>
      <c r="F556" s="7">
        <f>SUM(Ведомственная!G949)</f>
        <v>420</v>
      </c>
      <c r="G556" s="7">
        <f>SUM(Ведомственная!H949)</f>
        <v>300</v>
      </c>
      <c r="H556" s="7">
        <f>SUM(Ведомственная!I949)</f>
        <v>300</v>
      </c>
    </row>
    <row r="557" spans="1:8" s="27" customFormat="1" ht="31.5">
      <c r="A557" s="109" t="s">
        <v>192</v>
      </c>
      <c r="B557" s="22" t="s">
        <v>917</v>
      </c>
      <c r="C557" s="22">
        <v>600</v>
      </c>
      <c r="D557" s="106" t="s">
        <v>89</v>
      </c>
      <c r="E557" s="106" t="s">
        <v>45</v>
      </c>
      <c r="F557" s="7">
        <f>SUM(Ведомственная!G1053)</f>
        <v>2000</v>
      </c>
      <c r="G557" s="7">
        <f>SUM(Ведомственная!H1053)</f>
        <v>2300</v>
      </c>
      <c r="H557" s="7">
        <f>SUM(Ведомственная!I1053)</f>
        <v>2300</v>
      </c>
    </row>
    <row r="558" spans="1:8" s="27" customFormat="1" ht="78.75">
      <c r="A558" s="95" t="s">
        <v>842</v>
      </c>
      <c r="B558" s="31" t="s">
        <v>843</v>
      </c>
      <c r="C558" s="4"/>
      <c r="D558" s="4"/>
      <c r="E558" s="4"/>
      <c r="F558" s="7">
        <f>SUM(F559)</f>
        <v>510</v>
      </c>
      <c r="G558" s="7">
        <f t="shared" ref="G558:H558" si="154">SUM(G559)</f>
        <v>0</v>
      </c>
      <c r="H558" s="7">
        <f t="shared" si="154"/>
        <v>0</v>
      </c>
    </row>
    <row r="559" spans="1:8" s="27" customFormat="1" ht="31.5">
      <c r="A559" s="95" t="s">
        <v>97</v>
      </c>
      <c r="B559" s="31" t="s">
        <v>843</v>
      </c>
      <c r="C559" s="4" t="s">
        <v>98</v>
      </c>
      <c r="D559" s="4" t="s">
        <v>89</v>
      </c>
      <c r="E559" s="4" t="s">
        <v>28</v>
      </c>
      <c r="F559" s="7">
        <f>SUM(Ведомственная!G890)</f>
        <v>510</v>
      </c>
      <c r="G559" s="7">
        <f>SUM(Ведомственная!H890)</f>
        <v>0</v>
      </c>
      <c r="H559" s="7">
        <f>SUM(Ведомственная!I890)</f>
        <v>0</v>
      </c>
    </row>
    <row r="560" spans="1:8" s="27" customFormat="1" ht="31.5">
      <c r="A560" s="33" t="s">
        <v>631</v>
      </c>
      <c r="B560" s="4" t="s">
        <v>506</v>
      </c>
      <c r="C560" s="96"/>
      <c r="D560" s="9"/>
      <c r="E560" s="4"/>
      <c r="F560" s="9">
        <f>SUM(F561:F562)</f>
        <v>4877.3</v>
      </c>
      <c r="G560" s="9">
        <f>SUM(G561:G562)</f>
        <v>4877.3</v>
      </c>
      <c r="H560" s="9">
        <f>SUM(H561:H562)</f>
        <v>4877.3</v>
      </c>
    </row>
    <row r="561" spans="1:8" s="27" customFormat="1" ht="31.5">
      <c r="A561" s="95" t="s">
        <v>43</v>
      </c>
      <c r="B561" s="22" t="s">
        <v>506</v>
      </c>
      <c r="C561" s="96" t="s">
        <v>72</v>
      </c>
      <c r="D561" s="4" t="s">
        <v>89</v>
      </c>
      <c r="E561" s="4" t="s">
        <v>142</v>
      </c>
      <c r="F561" s="9">
        <f>SUM(Ведомственная!G1122)</f>
        <v>2150.9</v>
      </c>
      <c r="G561" s="9">
        <f>SUM(Ведомственная!H1122)</f>
        <v>4877.3</v>
      </c>
      <c r="H561" s="9">
        <f>SUM(Ведомственная!I1122)</f>
        <v>4877.3</v>
      </c>
    </row>
    <row r="562" spans="1:8" s="27" customFormat="1" ht="31.5">
      <c r="A562" s="95" t="s">
        <v>192</v>
      </c>
      <c r="B562" s="22" t="s">
        <v>506</v>
      </c>
      <c r="C562" s="96" t="s">
        <v>98</v>
      </c>
      <c r="D562" s="4" t="s">
        <v>89</v>
      </c>
      <c r="E562" s="4" t="s">
        <v>142</v>
      </c>
      <c r="F562" s="9">
        <f>SUM(Ведомственная!G1123)</f>
        <v>2726.4</v>
      </c>
      <c r="G562" s="9">
        <f>SUM(Ведомственная!H1123)</f>
        <v>0</v>
      </c>
      <c r="H562" s="9">
        <f>SUM(Ведомственная!I1123)</f>
        <v>0</v>
      </c>
    </row>
    <row r="563" spans="1:8" s="27" customFormat="1" ht="47.25">
      <c r="A563" s="109" t="s">
        <v>914</v>
      </c>
      <c r="B563" s="6" t="s">
        <v>915</v>
      </c>
      <c r="C563" s="4"/>
      <c r="D563" s="4"/>
      <c r="E563" s="4"/>
      <c r="F563" s="9">
        <f>SUM(F564)</f>
        <v>3000</v>
      </c>
      <c r="G563" s="9">
        <f t="shared" ref="G563:H563" si="155">SUM(G564)</f>
        <v>3000</v>
      </c>
      <c r="H563" s="9">
        <f t="shared" si="155"/>
        <v>3000</v>
      </c>
    </row>
    <row r="564" spans="1:8" s="27" customFormat="1">
      <c r="A564" s="109" t="s">
        <v>34</v>
      </c>
      <c r="B564" s="6" t="s">
        <v>915</v>
      </c>
      <c r="C564" s="4" t="s">
        <v>80</v>
      </c>
      <c r="D564" s="4" t="s">
        <v>25</v>
      </c>
      <c r="E564" s="4" t="s">
        <v>45</v>
      </c>
      <c r="F564" s="9">
        <f>SUM(Ведомственная!G1185)</f>
        <v>3000</v>
      </c>
      <c r="G564" s="9">
        <f>SUM(Ведомственная!H1185)</f>
        <v>3000</v>
      </c>
      <c r="H564" s="9">
        <f>SUM(Ведомственная!I1185)</f>
        <v>3000</v>
      </c>
    </row>
    <row r="565" spans="1:8" s="27" customFormat="1">
      <c r="A565" s="95" t="s">
        <v>275</v>
      </c>
      <c r="B565" s="31" t="s">
        <v>482</v>
      </c>
      <c r="C565" s="4"/>
      <c r="D565" s="7"/>
      <c r="E565" s="4"/>
      <c r="F565" s="7">
        <f>SUM(F566:F570)</f>
        <v>1645</v>
      </c>
      <c r="G565" s="7">
        <f>SUM(G566:G570)</f>
        <v>1005</v>
      </c>
      <c r="H565" s="7">
        <f>SUM(H566:H570)</f>
        <v>1005</v>
      </c>
    </row>
    <row r="566" spans="1:8" s="27" customFormat="1" ht="31.5">
      <c r="A566" s="95" t="s">
        <v>43</v>
      </c>
      <c r="B566" s="31" t="s">
        <v>482</v>
      </c>
      <c r="C566" s="4" t="s">
        <v>72</v>
      </c>
      <c r="D566" s="4" t="s">
        <v>89</v>
      </c>
      <c r="E566" s="4" t="s">
        <v>28</v>
      </c>
      <c r="F566" s="7">
        <f>SUM(Ведомственная!G892)</f>
        <v>200</v>
      </c>
      <c r="G566" s="7">
        <f>SUM(Ведомственная!H892)</f>
        <v>0</v>
      </c>
      <c r="H566" s="7">
        <f>SUM(Ведомственная!I892)</f>
        <v>0</v>
      </c>
    </row>
    <row r="567" spans="1:8" s="27" customFormat="1" hidden="1">
      <c r="A567" s="95" t="s">
        <v>34</v>
      </c>
      <c r="B567" s="31" t="s">
        <v>482</v>
      </c>
      <c r="C567" s="4" t="s">
        <v>80</v>
      </c>
      <c r="D567" s="4" t="s">
        <v>89</v>
      </c>
      <c r="E567" s="4" t="s">
        <v>28</v>
      </c>
      <c r="F567" s="7">
        <f>SUM(Ведомственная!G893)</f>
        <v>0</v>
      </c>
      <c r="G567" s="7">
        <f>SUM(Ведомственная!H893)</f>
        <v>0</v>
      </c>
      <c r="H567" s="7">
        <f>SUM(Ведомственная!I893)</f>
        <v>0</v>
      </c>
    </row>
    <row r="568" spans="1:8" s="27" customFormat="1" ht="31.5" hidden="1">
      <c r="A568" s="95" t="s">
        <v>43</v>
      </c>
      <c r="B568" s="31" t="s">
        <v>482</v>
      </c>
      <c r="C568" s="4" t="s">
        <v>72</v>
      </c>
      <c r="D568" s="4" t="s">
        <v>89</v>
      </c>
      <c r="E568" s="4" t="s">
        <v>142</v>
      </c>
      <c r="F568" s="7">
        <f>SUM(Ведомственная!G1125)</f>
        <v>0</v>
      </c>
      <c r="G568" s="7">
        <f>SUM(Ведомственная!H1125)</f>
        <v>0</v>
      </c>
      <c r="H568" s="7">
        <f>SUM(Ведомственная!I1125)</f>
        <v>0</v>
      </c>
    </row>
    <row r="569" spans="1:8" s="27" customFormat="1" hidden="1">
      <c r="A569" s="95" t="s">
        <v>34</v>
      </c>
      <c r="B569" s="31" t="s">
        <v>482</v>
      </c>
      <c r="C569" s="4" t="s">
        <v>80</v>
      </c>
      <c r="D569" s="4" t="s">
        <v>89</v>
      </c>
      <c r="E569" s="4" t="s">
        <v>142</v>
      </c>
      <c r="F569" s="7">
        <f>SUM(Ведомственная!G1126)</f>
        <v>0</v>
      </c>
      <c r="G569" s="7">
        <f>SUM(Ведомственная!H1126)</f>
        <v>0</v>
      </c>
      <c r="H569" s="7">
        <f>SUM(Ведомственная!I1126)</f>
        <v>0</v>
      </c>
    </row>
    <row r="570" spans="1:8" s="27" customFormat="1" ht="31.5">
      <c r="A570" s="95" t="s">
        <v>43</v>
      </c>
      <c r="B570" s="31" t="s">
        <v>482</v>
      </c>
      <c r="C570" s="4" t="s">
        <v>98</v>
      </c>
      <c r="D570" s="4" t="s">
        <v>89</v>
      </c>
      <c r="E570" s="4" t="s">
        <v>28</v>
      </c>
      <c r="F570" s="7">
        <f>SUM(Ведомственная!G894)</f>
        <v>1445</v>
      </c>
      <c r="G570" s="7">
        <f>SUM(Ведомственная!H894)</f>
        <v>1005</v>
      </c>
      <c r="H570" s="7">
        <f>SUM(Ведомственная!I894)</f>
        <v>1005</v>
      </c>
    </row>
    <row r="571" spans="1:8" s="27" customFormat="1">
      <c r="A571" s="32" t="s">
        <v>279</v>
      </c>
      <c r="B571" s="6" t="s">
        <v>491</v>
      </c>
      <c r="C571" s="96"/>
      <c r="D571" s="4"/>
      <c r="E571" s="4"/>
      <c r="F571" s="9">
        <f>SUM(F572:F576)</f>
        <v>35264.699999999997</v>
      </c>
      <c r="G571" s="9">
        <f t="shared" ref="G571:H571" si="156">SUM(G572:G576)</f>
        <v>0</v>
      </c>
      <c r="H571" s="9">
        <f t="shared" si="156"/>
        <v>0</v>
      </c>
    </row>
    <row r="572" spans="1:8" s="27" customFormat="1" ht="31.5">
      <c r="A572" s="95" t="s">
        <v>43</v>
      </c>
      <c r="B572" s="6" t="s">
        <v>491</v>
      </c>
      <c r="C572" s="22">
        <v>200</v>
      </c>
      <c r="D572" s="4" t="s">
        <v>89</v>
      </c>
      <c r="E572" s="4" t="s">
        <v>35</v>
      </c>
      <c r="F572" s="7">
        <f>SUM(Ведомственная!G951)</f>
        <v>5750.6</v>
      </c>
      <c r="G572" s="7">
        <f>SUM(Ведомственная!H951)</f>
        <v>0</v>
      </c>
      <c r="H572" s="7">
        <f>SUM(Ведомственная!I951)</f>
        <v>0</v>
      </c>
    </row>
    <row r="573" spans="1:8" s="27" customFormat="1" ht="31.5" hidden="1">
      <c r="A573" s="95" t="s">
        <v>43</v>
      </c>
      <c r="B573" s="6" t="s">
        <v>491</v>
      </c>
      <c r="C573" s="22">
        <v>200</v>
      </c>
      <c r="D573" s="4" t="s">
        <v>89</v>
      </c>
      <c r="E573" s="4" t="s">
        <v>142</v>
      </c>
      <c r="F573" s="7">
        <f>SUM(Ведомственная!G1128)</f>
        <v>0</v>
      </c>
      <c r="G573" s="7">
        <f>SUM(Ведомственная!H1128)</f>
        <v>0</v>
      </c>
      <c r="H573" s="7">
        <f>SUM(Ведомственная!I1128)</f>
        <v>0</v>
      </c>
    </row>
    <row r="574" spans="1:8" s="27" customFormat="1" hidden="1">
      <c r="A574" s="95" t="s">
        <v>34</v>
      </c>
      <c r="B574" s="6" t="s">
        <v>491</v>
      </c>
      <c r="C574" s="22">
        <v>300</v>
      </c>
      <c r="D574" s="4" t="s">
        <v>89</v>
      </c>
      <c r="E574" s="4" t="s">
        <v>35</v>
      </c>
      <c r="F574" s="7">
        <f>SUM(Ведомственная!G952)</f>
        <v>0</v>
      </c>
      <c r="G574" s="7">
        <f>SUM(Ведомственная!H952)</f>
        <v>0</v>
      </c>
      <c r="H574" s="7">
        <f>SUM(Ведомственная!I952)</f>
        <v>0</v>
      </c>
    </row>
    <row r="575" spans="1:8" s="27" customFormat="1" hidden="1">
      <c r="A575" s="95" t="s">
        <v>34</v>
      </c>
      <c r="B575" s="6" t="s">
        <v>491</v>
      </c>
      <c r="C575" s="22">
        <v>300</v>
      </c>
      <c r="D575" s="4" t="s">
        <v>89</v>
      </c>
      <c r="E575" s="4" t="s">
        <v>142</v>
      </c>
      <c r="F575" s="7">
        <f>SUM(Ведомственная!G1129)</f>
        <v>0</v>
      </c>
      <c r="G575" s="7">
        <f>SUM(Ведомственная!H1129)</f>
        <v>0</v>
      </c>
      <c r="H575" s="7">
        <f>SUM(Ведомственная!I1129)</f>
        <v>0</v>
      </c>
    </row>
    <row r="576" spans="1:8" s="27" customFormat="1" ht="31.5">
      <c r="A576" s="95" t="s">
        <v>54</v>
      </c>
      <c r="B576" s="6" t="s">
        <v>491</v>
      </c>
      <c r="C576" s="22">
        <v>600</v>
      </c>
      <c r="D576" s="4" t="s">
        <v>89</v>
      </c>
      <c r="E576" s="4" t="s">
        <v>35</v>
      </c>
      <c r="F576" s="7">
        <f>SUM(Ведомственная!G953)</f>
        <v>29514.1</v>
      </c>
      <c r="G576" s="7">
        <f>SUM(Ведомственная!H953)</f>
        <v>0</v>
      </c>
      <c r="H576" s="7">
        <f>SUM(Ведомственная!I953)</f>
        <v>0</v>
      </c>
    </row>
    <row r="577" spans="1:8" s="27" customFormat="1" ht="35.25" customHeight="1">
      <c r="A577" s="95" t="s">
        <v>681</v>
      </c>
      <c r="B577" s="22" t="s">
        <v>497</v>
      </c>
      <c r="C577" s="4"/>
      <c r="D577" s="4"/>
      <c r="E577" s="4"/>
      <c r="F577" s="7">
        <f>SUM(F578:F581)</f>
        <v>9650.9</v>
      </c>
      <c r="G577" s="7">
        <f t="shared" ref="G577:H577" si="157">SUM(G578:G581)</f>
        <v>9650.9</v>
      </c>
      <c r="H577" s="7">
        <f t="shared" si="157"/>
        <v>9650.9</v>
      </c>
    </row>
    <row r="578" spans="1:8" s="27" customFormat="1" ht="31.5">
      <c r="A578" s="95" t="s">
        <v>43</v>
      </c>
      <c r="B578" s="22" t="s">
        <v>497</v>
      </c>
      <c r="C578" s="4" t="s">
        <v>72</v>
      </c>
      <c r="D578" s="4" t="s">
        <v>89</v>
      </c>
      <c r="E578" s="4" t="s">
        <v>35</v>
      </c>
      <c r="F578" s="7">
        <f>SUM(Ведомственная!G955)</f>
        <v>3474.4</v>
      </c>
      <c r="G578" s="7">
        <f>SUM(Ведомственная!H955)</f>
        <v>3474.4</v>
      </c>
      <c r="H578" s="7">
        <f>SUM(Ведомственная!I955)</f>
        <v>3474.4</v>
      </c>
    </row>
    <row r="579" spans="1:8" s="27" customFormat="1">
      <c r="A579" s="95" t="s">
        <v>34</v>
      </c>
      <c r="B579" s="22" t="s">
        <v>497</v>
      </c>
      <c r="C579" s="4" t="s">
        <v>80</v>
      </c>
      <c r="D579" s="4" t="s">
        <v>25</v>
      </c>
      <c r="E579" s="4" t="s">
        <v>11</v>
      </c>
      <c r="F579" s="7">
        <f>SUM(Ведомственная!G1203)</f>
        <v>536.5</v>
      </c>
      <c r="G579" s="7">
        <f>SUM(Ведомственная!H1203)</f>
        <v>536.5</v>
      </c>
      <c r="H579" s="7">
        <f>SUM(Ведомственная!I1203)</f>
        <v>536.5</v>
      </c>
    </row>
    <row r="580" spans="1:8" s="27" customFormat="1" ht="31.5">
      <c r="A580" s="95" t="s">
        <v>192</v>
      </c>
      <c r="B580" s="22" t="s">
        <v>497</v>
      </c>
      <c r="C580" s="4" t="s">
        <v>98</v>
      </c>
      <c r="D580" s="4" t="s">
        <v>89</v>
      </c>
      <c r="E580" s="4" t="s">
        <v>35</v>
      </c>
      <c r="F580" s="7">
        <f>SUM(Ведомственная!G956)</f>
        <v>5321</v>
      </c>
      <c r="G580" s="7">
        <f>SUM(Ведомственная!H956)</f>
        <v>5321</v>
      </c>
      <c r="H580" s="7">
        <f>SUM(Ведомственная!I956)</f>
        <v>5321</v>
      </c>
    </row>
    <row r="581" spans="1:8" s="27" customFormat="1" ht="31.5">
      <c r="A581" s="95" t="s">
        <v>192</v>
      </c>
      <c r="B581" s="22" t="s">
        <v>497</v>
      </c>
      <c r="C581" s="4" t="s">
        <v>98</v>
      </c>
      <c r="D581" s="4" t="s">
        <v>25</v>
      </c>
      <c r="E581" s="4" t="s">
        <v>11</v>
      </c>
      <c r="F581" s="7">
        <f>SUM(Ведомственная!G1204)</f>
        <v>319</v>
      </c>
      <c r="G581" s="7">
        <f>SUM(Ведомственная!H1204)</f>
        <v>319</v>
      </c>
      <c r="H581" s="7">
        <f>SUM(Ведомственная!I1204)</f>
        <v>319</v>
      </c>
    </row>
    <row r="582" spans="1:8" s="27" customFormat="1">
      <c r="A582" s="95" t="s">
        <v>589</v>
      </c>
      <c r="B582" s="22" t="s">
        <v>588</v>
      </c>
      <c r="C582" s="4"/>
      <c r="D582" s="4"/>
      <c r="E582" s="4"/>
      <c r="F582" s="7">
        <f>SUM(F583:F584)</f>
        <v>1521.8</v>
      </c>
      <c r="G582" s="7">
        <f t="shared" ref="G582:H582" si="158">SUM(G583:G584)</f>
        <v>1521.8</v>
      </c>
      <c r="H582" s="7">
        <f t="shared" si="158"/>
        <v>1521.8</v>
      </c>
    </row>
    <row r="583" spans="1:8" s="27" customFormat="1" ht="31.5">
      <c r="A583" s="95" t="s">
        <v>43</v>
      </c>
      <c r="B583" s="22" t="s">
        <v>588</v>
      </c>
      <c r="C583" s="4" t="s">
        <v>72</v>
      </c>
      <c r="D583" s="4" t="s">
        <v>89</v>
      </c>
      <c r="E583" s="4" t="s">
        <v>35</v>
      </c>
      <c r="F583" s="7">
        <f>SUM(Ведомственная!G958)</f>
        <v>985.9</v>
      </c>
      <c r="G583" s="7">
        <f>SUM(Ведомственная!H958)</f>
        <v>985.9</v>
      </c>
      <c r="H583" s="7">
        <f>SUM(Ведомственная!I958)</f>
        <v>985.9</v>
      </c>
    </row>
    <row r="584" spans="1:8" s="27" customFormat="1" ht="31.5">
      <c r="A584" s="95" t="s">
        <v>192</v>
      </c>
      <c r="B584" s="22" t="s">
        <v>588</v>
      </c>
      <c r="C584" s="4" t="s">
        <v>98</v>
      </c>
      <c r="D584" s="4" t="s">
        <v>89</v>
      </c>
      <c r="E584" s="4" t="s">
        <v>35</v>
      </c>
      <c r="F584" s="7">
        <f>SUM(Ведомственная!G959)</f>
        <v>535.9</v>
      </c>
      <c r="G584" s="7">
        <f>SUM(Ведомственная!H959)</f>
        <v>535.9</v>
      </c>
      <c r="H584" s="7">
        <f>SUM(Ведомственная!I959)</f>
        <v>535.9</v>
      </c>
    </row>
    <row r="585" spans="1:8" s="27" customFormat="1">
      <c r="A585" s="95" t="s">
        <v>95</v>
      </c>
      <c r="B585" s="47" t="s">
        <v>492</v>
      </c>
      <c r="C585" s="4"/>
      <c r="D585" s="7"/>
      <c r="E585" s="4"/>
      <c r="F585" s="7">
        <f>F586</f>
        <v>191.7</v>
      </c>
      <c r="G585" s="7">
        <f>G586</f>
        <v>9191.7000000000007</v>
      </c>
      <c r="H585" s="7">
        <f>H586</f>
        <v>191.7</v>
      </c>
    </row>
    <row r="586" spans="1:8" s="27" customFormat="1" ht="31.5">
      <c r="A586" s="95" t="s">
        <v>192</v>
      </c>
      <c r="B586" s="47" t="s">
        <v>492</v>
      </c>
      <c r="C586" s="4" t="s">
        <v>98</v>
      </c>
      <c r="D586" s="4" t="s">
        <v>89</v>
      </c>
      <c r="E586" s="4" t="s">
        <v>45</v>
      </c>
      <c r="F586" s="7">
        <f>SUM(Ведомственная!G1055)</f>
        <v>191.7</v>
      </c>
      <c r="G586" s="7">
        <f>SUM(Ведомственная!H1055)</f>
        <v>9191.7000000000007</v>
      </c>
      <c r="H586" s="7">
        <f>SUM(Ведомственная!I1055)</f>
        <v>191.7</v>
      </c>
    </row>
    <row r="587" spans="1:8" s="27" customFormat="1" ht="31.5">
      <c r="A587" s="95" t="s">
        <v>403</v>
      </c>
      <c r="B587" s="47" t="s">
        <v>548</v>
      </c>
      <c r="C587" s="4"/>
      <c r="D587" s="4"/>
      <c r="E587" s="4"/>
      <c r="F587" s="7">
        <f>SUM(F588)</f>
        <v>1738.4</v>
      </c>
      <c r="G587" s="7">
        <f t="shared" ref="G587:H587" si="159">SUM(G588)</f>
        <v>0</v>
      </c>
      <c r="H587" s="7">
        <f t="shared" si="159"/>
        <v>0</v>
      </c>
    </row>
    <row r="588" spans="1:8" s="27" customFormat="1" ht="31.5">
      <c r="A588" s="95" t="s">
        <v>43</v>
      </c>
      <c r="B588" s="47" t="s">
        <v>548</v>
      </c>
      <c r="C588" s="4" t="s">
        <v>72</v>
      </c>
      <c r="D588" s="4" t="s">
        <v>89</v>
      </c>
      <c r="E588" s="4" t="s">
        <v>35</v>
      </c>
      <c r="F588" s="7">
        <f>SUM(Ведомственная!G961)</f>
        <v>1738.4</v>
      </c>
      <c r="G588" s="7">
        <f>SUM(Ведомственная!H961)</f>
        <v>0</v>
      </c>
      <c r="H588" s="7">
        <f>SUM(Ведомственная!I961)</f>
        <v>0</v>
      </c>
    </row>
    <row r="589" spans="1:8" s="27" customFormat="1" ht="31.5" hidden="1">
      <c r="A589" s="32" t="s">
        <v>388</v>
      </c>
      <c r="B589" s="52" t="s">
        <v>568</v>
      </c>
      <c r="C589" s="22"/>
      <c r="D589" s="4"/>
      <c r="E589" s="4"/>
      <c r="F589" s="7">
        <f>SUM(F590)</f>
        <v>0</v>
      </c>
      <c r="G589" s="7">
        <f t="shared" ref="G589:H589" si="160">SUM(G590)</f>
        <v>0</v>
      </c>
      <c r="H589" s="7">
        <f t="shared" si="160"/>
        <v>0</v>
      </c>
    </row>
    <row r="590" spans="1:8" s="27" customFormat="1" ht="31.5" hidden="1">
      <c r="A590" s="95" t="s">
        <v>43</v>
      </c>
      <c r="B590" s="52" t="s">
        <v>568</v>
      </c>
      <c r="C590" s="22">
        <v>200</v>
      </c>
      <c r="D590" s="4" t="s">
        <v>89</v>
      </c>
      <c r="E590" s="4" t="s">
        <v>142</v>
      </c>
      <c r="F590" s="7">
        <f>SUM(Ведомственная!G1131)</f>
        <v>0</v>
      </c>
      <c r="G590" s="7">
        <f>SUM(Ведомственная!H1131)</f>
        <v>0</v>
      </c>
      <c r="H590" s="7">
        <f>SUM(Ведомственная!I1131)</f>
        <v>0</v>
      </c>
    </row>
    <row r="591" spans="1:8" s="27" customFormat="1" ht="47.25">
      <c r="A591" s="95" t="s">
        <v>698</v>
      </c>
      <c r="B591" s="47" t="s">
        <v>547</v>
      </c>
      <c r="C591" s="4"/>
      <c r="D591" s="4"/>
      <c r="E591" s="4"/>
      <c r="F591" s="7">
        <f>SUM(F592:F593)</f>
        <v>83818.899999999994</v>
      </c>
      <c r="G591" s="7">
        <f t="shared" ref="G591:H591" si="161">SUM(G592:G593)</f>
        <v>83279.8</v>
      </c>
      <c r="H591" s="7">
        <f t="shared" si="161"/>
        <v>83279.8</v>
      </c>
    </row>
    <row r="592" spans="1:8" s="27" customFormat="1" ht="63">
      <c r="A592" s="95" t="s">
        <v>42</v>
      </c>
      <c r="B592" s="47" t="s">
        <v>547</v>
      </c>
      <c r="C592" s="4" t="s">
        <v>70</v>
      </c>
      <c r="D592" s="4" t="s">
        <v>89</v>
      </c>
      <c r="E592" s="4" t="s">
        <v>35</v>
      </c>
      <c r="F592" s="7">
        <f>SUM(Ведомственная!G963)</f>
        <v>28299</v>
      </c>
      <c r="G592" s="7">
        <f>SUM(Ведомственная!H963)</f>
        <v>28209.200000000001</v>
      </c>
      <c r="H592" s="7">
        <f>SUM(Ведомственная!I963)</f>
        <v>28209.200000000001</v>
      </c>
    </row>
    <row r="593" spans="1:8" s="27" customFormat="1" ht="31.5">
      <c r="A593" s="95" t="s">
        <v>192</v>
      </c>
      <c r="B593" s="47" t="s">
        <v>547</v>
      </c>
      <c r="C593" s="4" t="s">
        <v>98</v>
      </c>
      <c r="D593" s="4" t="s">
        <v>89</v>
      </c>
      <c r="E593" s="4" t="s">
        <v>35</v>
      </c>
      <c r="F593" s="7">
        <f>SUM(Ведомственная!G964)</f>
        <v>55519.9</v>
      </c>
      <c r="G593" s="7">
        <f>SUM(Ведомственная!H964)</f>
        <v>55070.6</v>
      </c>
      <c r="H593" s="7">
        <f>SUM(Ведомственная!I964)</f>
        <v>55070.6</v>
      </c>
    </row>
    <row r="594" spans="1:8" s="27" customFormat="1" ht="47.25">
      <c r="A594" s="68" t="s">
        <v>715</v>
      </c>
      <c r="B594" s="22" t="s">
        <v>565</v>
      </c>
      <c r="C594" s="4"/>
      <c r="D594" s="4"/>
      <c r="E594" s="4"/>
      <c r="F594" s="7">
        <f>SUM(F595:F596)</f>
        <v>116621.70000000001</v>
      </c>
      <c r="G594" s="7">
        <f t="shared" ref="G594:H594" si="162">SUM(G595:G596)</f>
        <v>112916.6</v>
      </c>
      <c r="H594" s="7">
        <f t="shared" si="162"/>
        <v>109980.9</v>
      </c>
    </row>
    <row r="595" spans="1:8" s="27" customFormat="1" ht="31.5">
      <c r="A595" s="95" t="s">
        <v>43</v>
      </c>
      <c r="B595" s="22" t="s">
        <v>565</v>
      </c>
      <c r="C595" s="4" t="s">
        <v>72</v>
      </c>
      <c r="D595" s="4" t="s">
        <v>89</v>
      </c>
      <c r="E595" s="4" t="s">
        <v>35</v>
      </c>
      <c r="F595" s="7">
        <f>SUM(Ведомственная!G966)</f>
        <v>31887.599999999999</v>
      </c>
      <c r="G595" s="7">
        <f>SUM(Ведомственная!H966)</f>
        <v>30831</v>
      </c>
      <c r="H595" s="7">
        <f>SUM(Ведомственная!I966)</f>
        <v>29831</v>
      </c>
    </row>
    <row r="596" spans="1:8" s="27" customFormat="1" ht="31.5">
      <c r="A596" s="95" t="s">
        <v>192</v>
      </c>
      <c r="B596" s="22" t="s">
        <v>565</v>
      </c>
      <c r="C596" s="4" t="s">
        <v>98</v>
      </c>
      <c r="D596" s="4" t="s">
        <v>89</v>
      </c>
      <c r="E596" s="4" t="s">
        <v>35</v>
      </c>
      <c r="F596" s="7">
        <f>SUM(Ведомственная!G967)</f>
        <v>84734.1</v>
      </c>
      <c r="G596" s="7">
        <f>SUM(Ведомственная!H967)</f>
        <v>82085.600000000006</v>
      </c>
      <c r="H596" s="7">
        <f>SUM(Ведомственная!I967)</f>
        <v>80149.899999999994</v>
      </c>
    </row>
    <row r="597" spans="1:8" s="27" customFormat="1" ht="47.25">
      <c r="A597" s="95" t="s">
        <v>496</v>
      </c>
      <c r="B597" s="6" t="s">
        <v>850</v>
      </c>
      <c r="C597" s="22"/>
      <c r="D597" s="4"/>
      <c r="E597" s="4"/>
      <c r="F597" s="7">
        <f>SUM(F598:F599)</f>
        <v>11336.1</v>
      </c>
      <c r="G597" s="7">
        <f t="shared" ref="G597:H597" si="163">SUM(G598:G599)</f>
        <v>11336.1</v>
      </c>
      <c r="H597" s="7">
        <f t="shared" si="163"/>
        <v>11336.1</v>
      </c>
    </row>
    <row r="598" spans="1:8" s="27" customFormat="1" ht="31.5">
      <c r="A598" s="95" t="s">
        <v>43</v>
      </c>
      <c r="B598" s="6" t="s">
        <v>850</v>
      </c>
      <c r="C598" s="4" t="s">
        <v>72</v>
      </c>
      <c r="D598" s="4" t="s">
        <v>89</v>
      </c>
      <c r="E598" s="4" t="s">
        <v>35</v>
      </c>
      <c r="F598" s="7">
        <f>SUM(Ведомственная!G969)</f>
        <v>4969</v>
      </c>
      <c r="G598" s="7">
        <f>SUM(Ведомственная!H969)</f>
        <v>4969</v>
      </c>
      <c r="H598" s="7">
        <f>SUM(Ведомственная!I969)</f>
        <v>4969</v>
      </c>
    </row>
    <row r="599" spans="1:8" s="27" customFormat="1" ht="31.5">
      <c r="A599" s="95" t="s">
        <v>192</v>
      </c>
      <c r="B599" s="6" t="s">
        <v>850</v>
      </c>
      <c r="C599" s="4" t="s">
        <v>98</v>
      </c>
      <c r="D599" s="4" t="s">
        <v>89</v>
      </c>
      <c r="E599" s="4" t="s">
        <v>35</v>
      </c>
      <c r="F599" s="7">
        <f>SUM(Ведомственная!G970)</f>
        <v>6367.1</v>
      </c>
      <c r="G599" s="7">
        <f>SUM(Ведомственная!H970)</f>
        <v>6367.1</v>
      </c>
      <c r="H599" s="7">
        <f>SUM(Ведомственная!I970)</f>
        <v>6367.1</v>
      </c>
    </row>
    <row r="600" spans="1:8" s="27" customFormat="1" ht="47.25">
      <c r="A600" s="95" t="s">
        <v>574</v>
      </c>
      <c r="B600" s="22" t="s">
        <v>851</v>
      </c>
      <c r="C600" s="4"/>
      <c r="D600" s="4"/>
      <c r="E600" s="4"/>
      <c r="F600" s="7">
        <f>SUM(F601:F602)</f>
        <v>15329.800000000001</v>
      </c>
      <c r="G600" s="7">
        <f t="shared" ref="G600:H600" si="164">SUM(G601:G602)</f>
        <v>15329.800000000001</v>
      </c>
      <c r="H600" s="7">
        <f t="shared" si="164"/>
        <v>15329.800000000001</v>
      </c>
    </row>
    <row r="601" spans="1:8" s="27" customFormat="1" ht="31.5">
      <c r="A601" s="95" t="s">
        <v>43</v>
      </c>
      <c r="B601" s="22" t="s">
        <v>851</v>
      </c>
      <c r="C601" s="4" t="s">
        <v>72</v>
      </c>
      <c r="D601" s="4" t="s">
        <v>89</v>
      </c>
      <c r="E601" s="4" t="s">
        <v>35</v>
      </c>
      <c r="F601" s="7">
        <f>SUM(Ведомственная!G972)</f>
        <v>4235.6000000000004</v>
      </c>
      <c r="G601" s="7">
        <f>SUM(Ведомственная!H972)</f>
        <v>4235.6000000000004</v>
      </c>
      <c r="H601" s="7">
        <f>SUM(Ведомственная!I972)</f>
        <v>4235.6000000000004</v>
      </c>
    </row>
    <row r="602" spans="1:8" s="27" customFormat="1" ht="31.5">
      <c r="A602" s="95" t="s">
        <v>192</v>
      </c>
      <c r="B602" s="22" t="s">
        <v>851</v>
      </c>
      <c r="C602" s="4" t="s">
        <v>98</v>
      </c>
      <c r="D602" s="4" t="s">
        <v>89</v>
      </c>
      <c r="E602" s="4" t="s">
        <v>35</v>
      </c>
      <c r="F602" s="7">
        <f>SUM(Ведомственная!G973)</f>
        <v>11094.2</v>
      </c>
      <c r="G602" s="7">
        <f>SUM(Ведомственная!H973)</f>
        <v>11094.2</v>
      </c>
      <c r="H602" s="7">
        <f>SUM(Ведомственная!I973)</f>
        <v>11094.2</v>
      </c>
    </row>
    <row r="603" spans="1:8" s="27" customFormat="1">
      <c r="A603" s="95" t="s">
        <v>336</v>
      </c>
      <c r="B603" s="4" t="s">
        <v>868</v>
      </c>
      <c r="C603" s="4"/>
      <c r="D603" s="4"/>
      <c r="E603" s="4"/>
      <c r="F603" s="7">
        <f>SUM(F604:F606)</f>
        <v>24789.5</v>
      </c>
      <c r="G603" s="7">
        <f t="shared" ref="G603:H603" si="165">SUM(G604:G606)</f>
        <v>24789.5</v>
      </c>
      <c r="H603" s="7">
        <f t="shared" si="165"/>
        <v>24789.5</v>
      </c>
    </row>
    <row r="604" spans="1:8" s="27" customFormat="1" ht="31.5">
      <c r="A604" s="95" t="s">
        <v>43</v>
      </c>
      <c r="B604" s="4" t="s">
        <v>868</v>
      </c>
      <c r="C604" s="96" t="s">
        <v>72</v>
      </c>
      <c r="D604" s="4" t="s">
        <v>89</v>
      </c>
      <c r="E604" s="4" t="s">
        <v>142</v>
      </c>
      <c r="F604" s="7">
        <f>SUM(Ведомственная!G1133)</f>
        <v>2036.7</v>
      </c>
      <c r="G604" s="7">
        <f>SUM(Ведомственная!H1133)</f>
        <v>24789.5</v>
      </c>
      <c r="H604" s="7">
        <f>SUM(Ведомственная!I1133)</f>
        <v>24789.5</v>
      </c>
    </row>
    <row r="605" spans="1:8" s="27" customFormat="1" ht="31.5">
      <c r="A605" s="95" t="s">
        <v>192</v>
      </c>
      <c r="B605" s="4" t="s">
        <v>868</v>
      </c>
      <c r="C605" s="96" t="s">
        <v>98</v>
      </c>
      <c r="D605" s="4" t="s">
        <v>89</v>
      </c>
      <c r="E605" s="4" t="s">
        <v>142</v>
      </c>
      <c r="F605" s="7">
        <f>SUM(Ведомственная!G1134)</f>
        <v>7209.7</v>
      </c>
      <c r="G605" s="7">
        <f>SUM(Ведомственная!H1134)</f>
        <v>0</v>
      </c>
      <c r="H605" s="7">
        <f>SUM(Ведомственная!I1134)</f>
        <v>0</v>
      </c>
    </row>
    <row r="606" spans="1:8" s="27" customFormat="1">
      <c r="A606" s="95" t="s">
        <v>20</v>
      </c>
      <c r="B606" s="4" t="s">
        <v>868</v>
      </c>
      <c r="C606" s="96" t="s">
        <v>77</v>
      </c>
      <c r="D606" s="4" t="s">
        <v>89</v>
      </c>
      <c r="E606" s="4" t="s">
        <v>142</v>
      </c>
      <c r="F606" s="7">
        <f>SUM(Ведомственная!G1135)</f>
        <v>15543.1</v>
      </c>
      <c r="G606" s="7">
        <f>SUM(Ведомственная!H1135)</f>
        <v>0</v>
      </c>
      <c r="H606" s="7">
        <f>SUM(Ведомственная!I1135)</f>
        <v>0</v>
      </c>
    </row>
    <row r="607" spans="1:8" s="27" customFormat="1" ht="31.5">
      <c r="A607" s="95" t="s">
        <v>721</v>
      </c>
      <c r="B607" s="22" t="s">
        <v>933</v>
      </c>
      <c r="C607" s="4"/>
      <c r="D607" s="4"/>
      <c r="E607" s="4"/>
      <c r="F607" s="7">
        <f>SUM(F608)</f>
        <v>3220.4</v>
      </c>
      <c r="G607" s="7">
        <f t="shared" ref="G607:H607" si="166">SUM(G608)</f>
        <v>3220.4</v>
      </c>
      <c r="H607" s="7">
        <f t="shared" si="166"/>
        <v>3220.4</v>
      </c>
    </row>
    <row r="608" spans="1:8" s="27" customFormat="1" ht="31.5">
      <c r="A608" s="95" t="s">
        <v>192</v>
      </c>
      <c r="B608" s="22" t="s">
        <v>933</v>
      </c>
      <c r="C608" s="4" t="s">
        <v>98</v>
      </c>
      <c r="D608" s="4" t="s">
        <v>89</v>
      </c>
      <c r="E608" s="4" t="s">
        <v>35</v>
      </c>
      <c r="F608" s="7">
        <f>SUM(Ведомственная!G975)</f>
        <v>3220.4</v>
      </c>
      <c r="G608" s="7">
        <f>SUM(Ведомственная!H975)</f>
        <v>3220.4</v>
      </c>
      <c r="H608" s="7">
        <f>SUM(Ведомственная!I975)</f>
        <v>3220.4</v>
      </c>
    </row>
    <row r="609" spans="1:8" s="27" customFormat="1" ht="31.5">
      <c r="A609" s="147" t="s">
        <v>965</v>
      </c>
      <c r="B609" s="22" t="s">
        <v>964</v>
      </c>
      <c r="C609" s="4"/>
      <c r="D609" s="4"/>
      <c r="E609" s="4"/>
      <c r="F609" s="7">
        <f>SUM(Ведомственная!G976)</f>
        <v>4000</v>
      </c>
      <c r="G609" s="7">
        <f>SUM(Ведомственная!H976)</f>
        <v>0</v>
      </c>
      <c r="H609" s="7">
        <f>SUM(Ведомственная!I976)</f>
        <v>0</v>
      </c>
    </row>
    <row r="610" spans="1:8" s="27" customFormat="1" ht="31.5">
      <c r="A610" s="147" t="s">
        <v>43</v>
      </c>
      <c r="B610" s="22" t="s">
        <v>964</v>
      </c>
      <c r="C610" s="148" t="s">
        <v>72</v>
      </c>
      <c r="D610" s="4" t="s">
        <v>89</v>
      </c>
      <c r="E610" s="4" t="s">
        <v>35</v>
      </c>
      <c r="F610" s="7">
        <f>SUM(Ведомственная!G977)</f>
        <v>4000</v>
      </c>
      <c r="G610" s="7">
        <f>SUM(Ведомственная!H977)</f>
        <v>0</v>
      </c>
      <c r="H610" s="7">
        <f>SUM(Ведомственная!I977)</f>
        <v>0</v>
      </c>
    </row>
    <row r="611" spans="1:8" s="27" customFormat="1" ht="63">
      <c r="A611" s="68" t="s">
        <v>938</v>
      </c>
      <c r="B611" s="91" t="s">
        <v>844</v>
      </c>
      <c r="C611" s="90"/>
      <c r="D611" s="4"/>
      <c r="E611" s="4"/>
      <c r="F611" s="7">
        <f>SUM(F612:F613)</f>
        <v>552.5</v>
      </c>
      <c r="G611" s="7">
        <f t="shared" ref="G611:H611" si="167">SUM(G612:G613)</f>
        <v>552.5</v>
      </c>
      <c r="H611" s="7">
        <f t="shared" si="167"/>
        <v>552.5</v>
      </c>
    </row>
    <row r="612" spans="1:8" s="27" customFormat="1" ht="31.5" hidden="1">
      <c r="A612" s="95" t="s">
        <v>43</v>
      </c>
      <c r="B612" s="91" t="s">
        <v>844</v>
      </c>
      <c r="C612" s="90" t="s">
        <v>72</v>
      </c>
      <c r="D612" s="4" t="s">
        <v>89</v>
      </c>
      <c r="E612" s="4" t="s">
        <v>28</v>
      </c>
      <c r="F612" s="7">
        <f>SUM(Ведомственная!G896)</f>
        <v>0</v>
      </c>
      <c r="G612" s="7">
        <f>SUM(Ведомственная!H896)</f>
        <v>0</v>
      </c>
      <c r="H612" s="7">
        <f>SUM(Ведомственная!I896)</f>
        <v>0</v>
      </c>
    </row>
    <row r="613" spans="1:8" s="27" customFormat="1" ht="31.5">
      <c r="A613" s="95" t="s">
        <v>192</v>
      </c>
      <c r="B613" s="91" t="s">
        <v>844</v>
      </c>
      <c r="C613" s="90" t="s">
        <v>98</v>
      </c>
      <c r="D613" s="4" t="s">
        <v>89</v>
      </c>
      <c r="E613" s="4" t="s">
        <v>28</v>
      </c>
      <c r="F613" s="7">
        <f>SUM(Ведомственная!G897)</f>
        <v>552.5</v>
      </c>
      <c r="G613" s="7">
        <f>SUM(Ведомственная!H897)</f>
        <v>552.5</v>
      </c>
      <c r="H613" s="7">
        <f>SUM(Ведомственная!I897)</f>
        <v>552.5</v>
      </c>
    </row>
    <row r="614" spans="1:8" s="27" customFormat="1" ht="94.5">
      <c r="A614" s="135" t="s">
        <v>969</v>
      </c>
      <c r="B614" s="31" t="s">
        <v>869</v>
      </c>
      <c r="C614" s="4"/>
      <c r="D614" s="4"/>
      <c r="E614" s="4"/>
      <c r="F614" s="7">
        <f>SUM(F615)</f>
        <v>5358.3</v>
      </c>
      <c r="G614" s="7">
        <f t="shared" ref="G614:H614" si="168">SUM(G615)</f>
        <v>5358.3</v>
      </c>
      <c r="H614" s="7">
        <f t="shared" si="168"/>
        <v>5358.3</v>
      </c>
    </row>
    <row r="615" spans="1:8" s="27" customFormat="1">
      <c r="A615" s="95" t="s">
        <v>34</v>
      </c>
      <c r="B615" s="31" t="s">
        <v>869</v>
      </c>
      <c r="C615" s="4" t="s">
        <v>80</v>
      </c>
      <c r="D615" s="4" t="s">
        <v>25</v>
      </c>
      <c r="E615" s="4" t="s">
        <v>11</v>
      </c>
      <c r="F615" s="7">
        <f>SUM(Ведомственная!G1206)</f>
        <v>5358.3</v>
      </c>
      <c r="G615" s="7">
        <f>SUM(Ведомственная!H1206)</f>
        <v>5358.3</v>
      </c>
      <c r="H615" s="7">
        <f>SUM(Ведомственная!I1206)</f>
        <v>5358.3</v>
      </c>
    </row>
    <row r="616" spans="1:8" s="27" customFormat="1" ht="31.5">
      <c r="A616" s="95" t="s">
        <v>610</v>
      </c>
      <c r="B616" s="31" t="s">
        <v>611</v>
      </c>
      <c r="C616" s="4"/>
      <c r="D616" s="4"/>
      <c r="E616" s="4"/>
      <c r="F616" s="7">
        <f>SUM(F617)</f>
        <v>1029.9000000000001</v>
      </c>
      <c r="G616" s="7">
        <f t="shared" ref="G616:H616" si="169">SUM(G617)</f>
        <v>1029.9000000000001</v>
      </c>
      <c r="H616" s="7">
        <f t="shared" si="169"/>
        <v>1029.9000000000001</v>
      </c>
    </row>
    <row r="617" spans="1:8" s="27" customFormat="1">
      <c r="A617" s="95" t="s">
        <v>20</v>
      </c>
      <c r="B617" s="31" t="s">
        <v>611</v>
      </c>
      <c r="C617" s="4" t="s">
        <v>77</v>
      </c>
      <c r="D617" s="4" t="s">
        <v>89</v>
      </c>
      <c r="E617" s="4" t="s">
        <v>142</v>
      </c>
      <c r="F617" s="7">
        <f>SUM(Ведомственная!G1137)</f>
        <v>1029.9000000000001</v>
      </c>
      <c r="G617" s="7">
        <f>SUM(Ведомственная!H1137)</f>
        <v>1029.9000000000001</v>
      </c>
      <c r="H617" s="7">
        <f>SUM(Ведомственная!I1137)</f>
        <v>1029.9000000000001</v>
      </c>
    </row>
    <row r="618" spans="1:8" s="27" customFormat="1" ht="47.25">
      <c r="A618" s="95" t="s">
        <v>23</v>
      </c>
      <c r="B618" s="6" t="s">
        <v>488</v>
      </c>
      <c r="C618" s="4"/>
      <c r="D618" s="4"/>
      <c r="E618" s="4"/>
      <c r="F618" s="7">
        <f>F619+F630+F633+F624+F628+F622+F626</f>
        <v>2330856.4</v>
      </c>
      <c r="G618" s="7">
        <f t="shared" ref="G618:H618" si="170">G619+G630+G633+G624+G628+G622+G626</f>
        <v>2253480.9</v>
      </c>
      <c r="H618" s="7">
        <f t="shared" si="170"/>
        <v>2253480.9</v>
      </c>
    </row>
    <row r="619" spans="1:8" s="27" customFormat="1" ht="78.75">
      <c r="A619" s="95" t="s">
        <v>309</v>
      </c>
      <c r="B619" s="47" t="s">
        <v>853</v>
      </c>
      <c r="C619" s="4"/>
      <c r="D619" s="4"/>
      <c r="E619" s="4"/>
      <c r="F619" s="7">
        <f>SUM(F620:F621)</f>
        <v>716026.20000000007</v>
      </c>
      <c r="G619" s="7">
        <f t="shared" ref="G619:H619" si="171">SUM(G620:G621)</f>
        <v>728195.1</v>
      </c>
      <c r="H619" s="7">
        <f t="shared" si="171"/>
        <v>728195.1</v>
      </c>
    </row>
    <row r="620" spans="1:8" s="27" customFormat="1" ht="31.5">
      <c r="A620" s="95" t="s">
        <v>97</v>
      </c>
      <c r="B620" s="47" t="s">
        <v>853</v>
      </c>
      <c r="C620" s="4" t="s">
        <v>98</v>
      </c>
      <c r="D620" s="4" t="s">
        <v>89</v>
      </c>
      <c r="E620" s="4" t="s">
        <v>35</v>
      </c>
      <c r="F620" s="7">
        <f>SUM(Ведомственная!G980)</f>
        <v>692423.8</v>
      </c>
      <c r="G620" s="7">
        <f>SUM(Ведомственная!H980)</f>
        <v>699244.9</v>
      </c>
      <c r="H620" s="7">
        <f>SUM(Ведомственная!I980)</f>
        <v>699244.9</v>
      </c>
    </row>
    <row r="621" spans="1:8" s="27" customFormat="1" ht="31.5">
      <c r="A621" s="95" t="s">
        <v>97</v>
      </c>
      <c r="B621" s="47" t="s">
        <v>853</v>
      </c>
      <c r="C621" s="4" t="s">
        <v>98</v>
      </c>
      <c r="D621" s="4" t="s">
        <v>89</v>
      </c>
      <c r="E621" s="4" t="s">
        <v>45</v>
      </c>
      <c r="F621" s="7">
        <f>SUM(Ведомственная!G1058)</f>
        <v>23602.400000000001</v>
      </c>
      <c r="G621" s="7">
        <f>SUM(Ведомственная!H1058)</f>
        <v>28950.2</v>
      </c>
      <c r="H621" s="7">
        <f>SUM(Ведомственная!I1058)</f>
        <v>28950.2</v>
      </c>
    </row>
    <row r="622" spans="1:8" s="27" customFormat="1" ht="110.25">
      <c r="A622" s="95" t="s">
        <v>751</v>
      </c>
      <c r="B622" s="47" t="s">
        <v>862</v>
      </c>
      <c r="C622" s="4"/>
      <c r="D622" s="4"/>
      <c r="E622" s="4"/>
      <c r="F622" s="7">
        <f>SUM(F623)</f>
        <v>17862.5</v>
      </c>
      <c r="G622" s="7">
        <f t="shared" ref="G622:H622" si="172">SUM(G623)</f>
        <v>12501.1</v>
      </c>
      <c r="H622" s="7">
        <f t="shared" si="172"/>
        <v>12501.1</v>
      </c>
    </row>
    <row r="623" spans="1:8" s="27" customFormat="1" ht="31.5">
      <c r="A623" s="95" t="s">
        <v>97</v>
      </c>
      <c r="B623" s="47" t="s">
        <v>862</v>
      </c>
      <c r="C623" s="4" t="s">
        <v>98</v>
      </c>
      <c r="D623" s="4"/>
      <c r="E623" s="4"/>
      <c r="F623" s="7">
        <f>SUM(Ведомственная!G1060)</f>
        <v>17862.5</v>
      </c>
      <c r="G623" s="7">
        <f>SUM(Ведомственная!H1060)</f>
        <v>12501.1</v>
      </c>
      <c r="H623" s="7">
        <f>SUM(Ведомственная!I1060)</f>
        <v>12501.1</v>
      </c>
    </row>
    <row r="624" spans="1:8" s="27" customFormat="1" ht="47.25">
      <c r="A624" s="95" t="s">
        <v>307</v>
      </c>
      <c r="B624" s="6" t="s">
        <v>845</v>
      </c>
      <c r="C624" s="22"/>
      <c r="D624" s="4"/>
      <c r="E624" s="4"/>
      <c r="F624" s="7">
        <f>SUM(F625)</f>
        <v>610139.1</v>
      </c>
      <c r="G624" s="7">
        <f>SUM(G625)</f>
        <v>609121.69999999995</v>
      </c>
      <c r="H624" s="7">
        <f>SUM(H625)</f>
        <v>609121.69999999995</v>
      </c>
    </row>
    <row r="625" spans="1:8" s="27" customFormat="1" ht="31.5">
      <c r="A625" s="95" t="s">
        <v>192</v>
      </c>
      <c r="B625" s="6" t="s">
        <v>845</v>
      </c>
      <c r="C625" s="4" t="s">
        <v>98</v>
      </c>
      <c r="D625" s="4" t="s">
        <v>89</v>
      </c>
      <c r="E625" s="4" t="s">
        <v>28</v>
      </c>
      <c r="F625" s="7">
        <f>SUM(Ведомственная!G900)</f>
        <v>610139.1</v>
      </c>
      <c r="G625" s="7">
        <f>SUM(Ведомственная!H900)</f>
        <v>609121.69999999995</v>
      </c>
      <c r="H625" s="7">
        <f>SUM(Ведомственная!I900)</f>
        <v>609121.69999999995</v>
      </c>
    </row>
    <row r="626" spans="1:8" s="27" customFormat="1" ht="63">
      <c r="A626" s="95" t="s">
        <v>863</v>
      </c>
      <c r="B626" s="47" t="s">
        <v>864</v>
      </c>
      <c r="C626" s="4"/>
      <c r="D626" s="4"/>
      <c r="E626" s="4"/>
      <c r="F626" s="7">
        <f>SUM(F627)</f>
        <v>34176.5</v>
      </c>
      <c r="G626" s="7">
        <f t="shared" ref="G626:H626" si="173">SUM(G627)</f>
        <v>31687.5</v>
      </c>
      <c r="H626" s="7">
        <f t="shared" si="173"/>
        <v>31687.5</v>
      </c>
    </row>
    <row r="627" spans="1:8" s="27" customFormat="1" ht="31.5">
      <c r="A627" s="95" t="s">
        <v>192</v>
      </c>
      <c r="B627" s="47" t="s">
        <v>864</v>
      </c>
      <c r="C627" s="4" t="s">
        <v>98</v>
      </c>
      <c r="D627" s="4" t="s">
        <v>89</v>
      </c>
      <c r="E627" s="4" t="s">
        <v>45</v>
      </c>
      <c r="F627" s="7">
        <f>SUM(Ведомственная!G1062)</f>
        <v>34176.5</v>
      </c>
      <c r="G627" s="7">
        <f>SUM(Ведомственная!H1062)</f>
        <v>31687.5</v>
      </c>
      <c r="H627" s="7">
        <f>SUM(Ведомственная!I1062)</f>
        <v>31687.5</v>
      </c>
    </row>
    <row r="628" spans="1:8" s="27" customFormat="1">
      <c r="A628" s="95" t="s">
        <v>275</v>
      </c>
      <c r="B628" s="31" t="s">
        <v>484</v>
      </c>
      <c r="C628" s="4"/>
      <c r="D628" s="4"/>
      <c r="E628" s="4"/>
      <c r="F628" s="7">
        <f>F629</f>
        <v>490384.4</v>
      </c>
      <c r="G628" s="7">
        <f>G629</f>
        <v>444663.7</v>
      </c>
      <c r="H628" s="7">
        <f>H629</f>
        <v>444663.7</v>
      </c>
    </row>
    <row r="629" spans="1:8" s="27" customFormat="1" ht="31.5">
      <c r="A629" s="95" t="s">
        <v>192</v>
      </c>
      <c r="B629" s="31" t="s">
        <v>484</v>
      </c>
      <c r="C629" s="4" t="s">
        <v>98</v>
      </c>
      <c r="D629" s="4" t="s">
        <v>89</v>
      </c>
      <c r="E629" s="4" t="s">
        <v>28</v>
      </c>
      <c r="F629" s="7">
        <f>SUM(Ведомственная!G902)</f>
        <v>490384.4</v>
      </c>
      <c r="G629" s="7">
        <f>SUM(Ведомственная!H902)</f>
        <v>444663.7</v>
      </c>
      <c r="H629" s="7">
        <f>SUM(Ведомственная!I902)</f>
        <v>444663.7</v>
      </c>
    </row>
    <row r="630" spans="1:8" s="27" customFormat="1">
      <c r="A630" s="95" t="s">
        <v>279</v>
      </c>
      <c r="B630" s="22" t="s">
        <v>489</v>
      </c>
      <c r="C630" s="4"/>
      <c r="D630" s="4"/>
      <c r="E630" s="4"/>
      <c r="F630" s="7">
        <f>SUM(F631:F632)</f>
        <v>342899.60000000003</v>
      </c>
      <c r="G630" s="7">
        <f t="shared" ref="G630:H630" si="174">SUM(G631:G632)</f>
        <v>310589.49999999994</v>
      </c>
      <c r="H630" s="7">
        <f t="shared" si="174"/>
        <v>310589.49999999994</v>
      </c>
    </row>
    <row r="631" spans="1:8" s="27" customFormat="1" ht="31.5">
      <c r="A631" s="95" t="s">
        <v>192</v>
      </c>
      <c r="B631" s="22" t="s">
        <v>489</v>
      </c>
      <c r="C631" s="4" t="s">
        <v>98</v>
      </c>
      <c r="D631" s="4" t="s">
        <v>89</v>
      </c>
      <c r="E631" s="4" t="s">
        <v>35</v>
      </c>
      <c r="F631" s="7">
        <f>SUM(Ведомственная!G982)</f>
        <v>335257.90000000002</v>
      </c>
      <c r="G631" s="7">
        <f>SUM(Ведомственная!H982)</f>
        <v>301215.19999999995</v>
      </c>
      <c r="H631" s="7">
        <f>SUM(Ведомственная!I982)</f>
        <v>301215.19999999995</v>
      </c>
    </row>
    <row r="632" spans="1:8" s="27" customFormat="1" ht="31.5">
      <c r="A632" s="95" t="s">
        <v>192</v>
      </c>
      <c r="B632" s="22" t="s">
        <v>489</v>
      </c>
      <c r="C632" s="4" t="s">
        <v>98</v>
      </c>
      <c r="D632" s="4" t="s">
        <v>89</v>
      </c>
      <c r="E632" s="4" t="s">
        <v>45</v>
      </c>
      <c r="F632" s="7">
        <f>SUM(Ведомственная!G1064)</f>
        <v>7641.7</v>
      </c>
      <c r="G632" s="7">
        <f>SUM(Ведомственная!H1064)</f>
        <v>9374.3000000000011</v>
      </c>
      <c r="H632" s="7">
        <f>SUM(Ведомственная!I1064)</f>
        <v>9374.3000000000011</v>
      </c>
    </row>
    <row r="633" spans="1:8" s="27" customFormat="1">
      <c r="A633" s="95" t="s">
        <v>95</v>
      </c>
      <c r="B633" s="47" t="s">
        <v>490</v>
      </c>
      <c r="C633" s="4"/>
      <c r="D633" s="4"/>
      <c r="E633" s="4"/>
      <c r="F633" s="7">
        <f>F634</f>
        <v>119368.1</v>
      </c>
      <c r="G633" s="7">
        <f>G634</f>
        <v>116722.3</v>
      </c>
      <c r="H633" s="7">
        <f>H634</f>
        <v>116722.3</v>
      </c>
    </row>
    <row r="634" spans="1:8" s="27" customFormat="1" ht="31.5">
      <c r="A634" s="95" t="s">
        <v>192</v>
      </c>
      <c r="B634" s="47" t="s">
        <v>490</v>
      </c>
      <c r="C634" s="4" t="s">
        <v>98</v>
      </c>
      <c r="D634" s="4" t="s">
        <v>89</v>
      </c>
      <c r="E634" s="4" t="s">
        <v>45</v>
      </c>
      <c r="F634" s="7">
        <f>SUM(Ведомственная!G1066)</f>
        <v>119368.1</v>
      </c>
      <c r="G634" s="7">
        <f>SUM(Ведомственная!H1066)</f>
        <v>116722.3</v>
      </c>
      <c r="H634" s="7">
        <f>SUM(Ведомственная!I1066)</f>
        <v>116722.3</v>
      </c>
    </row>
    <row r="635" spans="1:8" s="27" customFormat="1" ht="31.5">
      <c r="A635" s="155" t="s">
        <v>221</v>
      </c>
      <c r="B635" s="22" t="s">
        <v>983</v>
      </c>
      <c r="C635" s="4"/>
      <c r="D635" s="4"/>
      <c r="E635" s="4"/>
      <c r="F635" s="7">
        <f>F636</f>
        <v>8589.2999999999993</v>
      </c>
      <c r="G635" s="7">
        <f t="shared" ref="G635:H635" si="175">G636</f>
        <v>0</v>
      </c>
      <c r="H635" s="7">
        <f t="shared" si="175"/>
        <v>0</v>
      </c>
    </row>
    <row r="636" spans="1:8" s="27" customFormat="1" ht="78.75">
      <c r="A636" s="155" t="s">
        <v>309</v>
      </c>
      <c r="B636" s="22" t="s">
        <v>984</v>
      </c>
      <c r="C636" s="4"/>
      <c r="D636" s="4"/>
      <c r="E636" s="4"/>
      <c r="F636" s="7">
        <f>F637</f>
        <v>8589.2999999999993</v>
      </c>
      <c r="G636" s="7">
        <f t="shared" ref="G636:H636" si="176">G637</f>
        <v>0</v>
      </c>
      <c r="H636" s="7">
        <f t="shared" si="176"/>
        <v>0</v>
      </c>
    </row>
    <row r="637" spans="1:8" s="27" customFormat="1" ht="31.5">
      <c r="A637" s="155" t="s">
        <v>192</v>
      </c>
      <c r="B637" s="22" t="s">
        <v>984</v>
      </c>
      <c r="C637" s="4" t="s">
        <v>98</v>
      </c>
      <c r="D637" s="4" t="s">
        <v>89</v>
      </c>
      <c r="E637" s="4" t="s">
        <v>35</v>
      </c>
      <c r="F637" s="7">
        <f>Ведомственная!G985</f>
        <v>8589.2999999999993</v>
      </c>
      <c r="G637" s="7">
        <f>Ведомственная!H985</f>
        <v>0</v>
      </c>
      <c r="H637" s="7">
        <f>Ведомственная!I985</f>
        <v>0</v>
      </c>
    </row>
    <row r="638" spans="1:8" s="27" customFormat="1" ht="31.5">
      <c r="A638" s="95" t="s">
        <v>276</v>
      </c>
      <c r="B638" s="31" t="s">
        <v>542</v>
      </c>
      <c r="C638" s="4"/>
      <c r="D638" s="4"/>
      <c r="E638" s="4"/>
      <c r="F638" s="7">
        <f>SUM(F643)+F644+F646+F639</f>
        <v>11395</v>
      </c>
      <c r="G638" s="7">
        <f t="shared" ref="G638:H638" si="177">SUM(G643)+G644+G646+G639</f>
        <v>7350</v>
      </c>
      <c r="H638" s="7">
        <f t="shared" si="177"/>
        <v>7350</v>
      </c>
    </row>
    <row r="639" spans="1:8" s="27" customFormat="1" ht="31.5">
      <c r="A639" s="155" t="s">
        <v>276</v>
      </c>
      <c r="B639" s="22" t="s">
        <v>542</v>
      </c>
      <c r="C639" s="4"/>
      <c r="D639" s="4"/>
      <c r="E639" s="4"/>
      <c r="F639" s="7">
        <f>F640</f>
        <v>84.3</v>
      </c>
      <c r="G639" s="7">
        <f t="shared" ref="G639:H639" si="178">G640</f>
        <v>0</v>
      </c>
      <c r="H639" s="7">
        <f t="shared" si="178"/>
        <v>0</v>
      </c>
    </row>
    <row r="640" spans="1:8" s="27" customFormat="1" ht="78.75">
      <c r="A640" s="155" t="s">
        <v>309</v>
      </c>
      <c r="B640" s="22" t="s">
        <v>985</v>
      </c>
      <c r="C640" s="4"/>
      <c r="D640" s="4"/>
      <c r="E640" s="4"/>
      <c r="F640" s="7">
        <f>F641</f>
        <v>84.3</v>
      </c>
      <c r="G640" s="7">
        <f t="shared" ref="G640:H640" si="179">G641</f>
        <v>0</v>
      </c>
      <c r="H640" s="7">
        <f t="shared" si="179"/>
        <v>0</v>
      </c>
    </row>
    <row r="641" spans="1:8" s="27" customFormat="1" ht="31.5">
      <c r="A641" s="155" t="s">
        <v>192</v>
      </c>
      <c r="B641" s="22" t="s">
        <v>985</v>
      </c>
      <c r="C641" s="4" t="s">
        <v>98</v>
      </c>
      <c r="D641" s="4" t="s">
        <v>89</v>
      </c>
      <c r="E641" s="4" t="s">
        <v>35</v>
      </c>
      <c r="F641" s="7">
        <f>Ведомственная!G988</f>
        <v>84.3</v>
      </c>
      <c r="G641" s="7">
        <f>Ведомственная!H988</f>
        <v>0</v>
      </c>
      <c r="H641" s="7">
        <f>Ведомственная!I988</f>
        <v>0</v>
      </c>
    </row>
    <row r="642" spans="1:8" s="27" customFormat="1">
      <c r="A642" s="95" t="s">
        <v>275</v>
      </c>
      <c r="B642" s="31" t="s">
        <v>485</v>
      </c>
      <c r="C642" s="4"/>
      <c r="D642" s="4"/>
      <c r="E642" s="4"/>
      <c r="F642" s="7">
        <f>SUM(F643)</f>
        <v>8625.1</v>
      </c>
      <c r="G642" s="7">
        <f t="shared" ref="G642:H642" si="180">SUM(G643)</f>
        <v>5350</v>
      </c>
      <c r="H642" s="7">
        <f t="shared" si="180"/>
        <v>5350</v>
      </c>
    </row>
    <row r="643" spans="1:8" s="27" customFormat="1" ht="31.5">
      <c r="A643" s="95" t="s">
        <v>192</v>
      </c>
      <c r="B643" s="31" t="s">
        <v>485</v>
      </c>
      <c r="C643" s="4" t="s">
        <v>98</v>
      </c>
      <c r="D643" s="4" t="s">
        <v>89</v>
      </c>
      <c r="E643" s="4" t="s">
        <v>28</v>
      </c>
      <c r="F643" s="7">
        <f>SUM(Ведомственная!G905)</f>
        <v>8625.1</v>
      </c>
      <c r="G643" s="7">
        <f>SUM(Ведомственная!H905)</f>
        <v>5350</v>
      </c>
      <c r="H643" s="7">
        <f>SUM(Ведомственная!I905)</f>
        <v>5350</v>
      </c>
    </row>
    <row r="644" spans="1:8" s="27" customFormat="1">
      <c r="A644" s="95" t="s">
        <v>279</v>
      </c>
      <c r="B644" s="22" t="s">
        <v>501</v>
      </c>
      <c r="C644" s="4"/>
      <c r="D644" s="4"/>
      <c r="E644" s="4"/>
      <c r="F644" s="7">
        <f>SUM(F645)</f>
        <v>2685.6</v>
      </c>
      <c r="G644" s="7">
        <f t="shared" ref="G644:H644" si="181">SUM(G645)</f>
        <v>2000</v>
      </c>
      <c r="H644" s="7">
        <f t="shared" si="181"/>
        <v>2000</v>
      </c>
    </row>
    <row r="645" spans="1:8" s="27" customFormat="1" ht="31.5">
      <c r="A645" s="95" t="s">
        <v>192</v>
      </c>
      <c r="B645" s="22" t="s">
        <v>501</v>
      </c>
      <c r="C645" s="4" t="s">
        <v>98</v>
      </c>
      <c r="D645" s="4" t="s">
        <v>89</v>
      </c>
      <c r="E645" s="4" t="s">
        <v>35</v>
      </c>
      <c r="F645" s="7">
        <f>SUM(Ведомственная!G991)</f>
        <v>2685.6</v>
      </c>
      <c r="G645" s="7">
        <f>SUM(Ведомственная!H991)</f>
        <v>2000</v>
      </c>
      <c r="H645" s="7">
        <f>SUM(Ведомственная!I991)</f>
        <v>2000</v>
      </c>
    </row>
    <row r="646" spans="1:8" s="27" customFormat="1">
      <c r="A646" s="95" t="s">
        <v>280</v>
      </c>
      <c r="B646" s="22" t="s">
        <v>549</v>
      </c>
      <c r="C646" s="4"/>
      <c r="D646" s="4"/>
      <c r="E646" s="4"/>
      <c r="F646" s="7">
        <f>SUM(F647)</f>
        <v>0</v>
      </c>
      <c r="G646" s="7">
        <f t="shared" ref="G646:H646" si="182">SUM(G647)</f>
        <v>0</v>
      </c>
      <c r="H646" s="7">
        <f t="shared" si="182"/>
        <v>0</v>
      </c>
    </row>
    <row r="647" spans="1:8" s="27" customFormat="1" ht="31.5">
      <c r="A647" s="95" t="s">
        <v>192</v>
      </c>
      <c r="B647" s="22" t="s">
        <v>549</v>
      </c>
      <c r="C647" s="4" t="s">
        <v>98</v>
      </c>
      <c r="D647" s="4" t="s">
        <v>89</v>
      </c>
      <c r="E647" s="4" t="s">
        <v>45</v>
      </c>
      <c r="F647" s="7">
        <f>SUM(Ведомственная!G1069)</f>
        <v>0</v>
      </c>
      <c r="G647" s="7">
        <f>SUM(Ведомственная!H1069)</f>
        <v>0</v>
      </c>
      <c r="H647" s="7">
        <f>SUM(Ведомственная!I1069)</f>
        <v>0</v>
      </c>
    </row>
    <row r="648" spans="1:8" s="27" customFormat="1" ht="94.5">
      <c r="A648" s="95" t="s">
        <v>750</v>
      </c>
      <c r="B648" s="31" t="s">
        <v>748</v>
      </c>
      <c r="C648" s="4"/>
      <c r="D648" s="4"/>
      <c r="E648" s="4"/>
      <c r="F648" s="7">
        <f>SUM(F650)+F649</f>
        <v>1370.5</v>
      </c>
      <c r="G648" s="7">
        <f t="shared" ref="G648:H648" si="183">SUM(G650)+G649</f>
        <v>1370.5</v>
      </c>
      <c r="H648" s="7">
        <f t="shared" si="183"/>
        <v>1370.5</v>
      </c>
    </row>
    <row r="649" spans="1:8" s="27" customFormat="1">
      <c r="A649" s="95" t="s">
        <v>20</v>
      </c>
      <c r="B649" s="31" t="s">
        <v>748</v>
      </c>
      <c r="C649" s="4" t="s">
        <v>77</v>
      </c>
      <c r="D649" s="4" t="s">
        <v>89</v>
      </c>
      <c r="E649" s="4" t="s">
        <v>45</v>
      </c>
      <c r="F649" s="7">
        <f>SUM(Ведомственная!G1071)</f>
        <v>808.3</v>
      </c>
      <c r="G649" s="7">
        <f>SUM(Ведомственная!H1071)</f>
        <v>808.3</v>
      </c>
      <c r="H649" s="7">
        <f>SUM(Ведомственная!I1071)</f>
        <v>808.3</v>
      </c>
    </row>
    <row r="650" spans="1:8" s="27" customFormat="1">
      <c r="A650" s="95" t="s">
        <v>218</v>
      </c>
      <c r="B650" s="31" t="s">
        <v>749</v>
      </c>
      <c r="C650" s="4"/>
      <c r="D650" s="4"/>
      <c r="E650" s="4"/>
      <c r="F650" s="7">
        <f>SUM(F651)</f>
        <v>562.20000000000005</v>
      </c>
      <c r="G650" s="7">
        <f t="shared" ref="G650:H650" si="184">SUM(G651)</f>
        <v>562.20000000000005</v>
      </c>
      <c r="H650" s="7">
        <f t="shared" si="184"/>
        <v>562.20000000000005</v>
      </c>
    </row>
    <row r="651" spans="1:8" s="27" customFormat="1">
      <c r="A651" s="95" t="s">
        <v>20</v>
      </c>
      <c r="B651" s="31" t="s">
        <v>749</v>
      </c>
      <c r="C651" s="4" t="s">
        <v>77</v>
      </c>
      <c r="D651" s="4" t="s">
        <v>140</v>
      </c>
      <c r="E651" s="4" t="s">
        <v>28</v>
      </c>
      <c r="F651" s="7">
        <f>SUM(Ведомственная!G773)</f>
        <v>562.20000000000005</v>
      </c>
      <c r="G651" s="7">
        <f>SUM(Ведомственная!H773)</f>
        <v>562.20000000000005</v>
      </c>
      <c r="H651" s="7">
        <f>SUM(Ведомственная!I773)</f>
        <v>562.20000000000005</v>
      </c>
    </row>
    <row r="652" spans="1:8" s="27" customFormat="1" ht="31.5">
      <c r="A652" s="95" t="s">
        <v>36</v>
      </c>
      <c r="B652" s="6" t="s">
        <v>486</v>
      </c>
      <c r="C652" s="4"/>
      <c r="D652" s="4"/>
      <c r="E652" s="4"/>
      <c r="F652" s="7">
        <f>F656+F660+F671+F676+F653+F680+F663+F667</f>
        <v>696663.9</v>
      </c>
      <c r="G652" s="7">
        <f>G656+G660+G671+G676+G653+G680+G663+G667</f>
        <v>671603.89999999991</v>
      </c>
      <c r="H652" s="7">
        <f>H656+H660+H671+H676+H653+H680+H663+H667</f>
        <v>671603.89999999991</v>
      </c>
    </row>
    <row r="653" spans="1:8" s="27" customFormat="1" ht="63">
      <c r="A653" s="95" t="s">
        <v>310</v>
      </c>
      <c r="B653" s="6" t="s">
        <v>870</v>
      </c>
      <c r="C653" s="4"/>
      <c r="D653" s="9"/>
      <c r="E653" s="4"/>
      <c r="F653" s="9">
        <f>F654+F655</f>
        <v>4876.2</v>
      </c>
      <c r="G653" s="9">
        <f>G654+G655</f>
        <v>4876.2</v>
      </c>
      <c r="H653" s="9">
        <f>H654+H655</f>
        <v>4876.2</v>
      </c>
    </row>
    <row r="654" spans="1:8" s="27" customFormat="1" ht="63">
      <c r="A654" s="95" t="s">
        <v>42</v>
      </c>
      <c r="B654" s="6" t="s">
        <v>870</v>
      </c>
      <c r="C654" s="4" t="s">
        <v>70</v>
      </c>
      <c r="D654" s="4" t="s">
        <v>89</v>
      </c>
      <c r="E654" s="4" t="s">
        <v>142</v>
      </c>
      <c r="F654" s="9">
        <f>SUM(Ведомственная!G1140)</f>
        <v>4558.8999999999996</v>
      </c>
      <c r="G654" s="9">
        <f>SUM(Ведомственная!H1140)</f>
        <v>4558.8999999999996</v>
      </c>
      <c r="H654" s="9">
        <f>SUM(Ведомственная!I1140)</f>
        <v>4558.8999999999996</v>
      </c>
    </row>
    <row r="655" spans="1:8" s="27" customFormat="1" ht="31.5">
      <c r="A655" s="95" t="s">
        <v>43</v>
      </c>
      <c r="B655" s="6" t="s">
        <v>870</v>
      </c>
      <c r="C655" s="4" t="s">
        <v>72</v>
      </c>
      <c r="D655" s="4" t="s">
        <v>89</v>
      </c>
      <c r="E655" s="4" t="s">
        <v>142</v>
      </c>
      <c r="F655" s="9">
        <f>SUM(Ведомственная!G1141)</f>
        <v>317.3</v>
      </c>
      <c r="G655" s="9">
        <f>SUM(Ведомственная!H1141)</f>
        <v>317.3</v>
      </c>
      <c r="H655" s="9">
        <f>SUM(Ведомственная!I1141)</f>
        <v>317.3</v>
      </c>
    </row>
    <row r="656" spans="1:8" s="27" customFormat="1" ht="94.5">
      <c r="A656" s="95" t="s">
        <v>308</v>
      </c>
      <c r="B656" s="47" t="s">
        <v>854</v>
      </c>
      <c r="C656" s="4"/>
      <c r="D656" s="4"/>
      <c r="E656" s="4"/>
      <c r="F656" s="7">
        <f>F657+F658+F659</f>
        <v>82316.5</v>
      </c>
      <c r="G656" s="7">
        <f t="shared" ref="G656:H656" si="185">G657+G658+G659</f>
        <v>82316.5</v>
      </c>
      <c r="H656" s="7">
        <f t="shared" si="185"/>
        <v>82316.5</v>
      </c>
    </row>
    <row r="657" spans="1:8" s="27" customFormat="1" ht="63">
      <c r="A657" s="2" t="s">
        <v>42</v>
      </c>
      <c r="B657" s="47" t="s">
        <v>854</v>
      </c>
      <c r="C657" s="4" t="s">
        <v>70</v>
      </c>
      <c r="D657" s="4" t="s">
        <v>89</v>
      </c>
      <c r="E657" s="4" t="s">
        <v>35</v>
      </c>
      <c r="F657" s="7">
        <f>SUM(Ведомственная!G994)</f>
        <v>64046.1</v>
      </c>
      <c r="G657" s="7">
        <f>SUM(Ведомственная!H994)</f>
        <v>64046.1</v>
      </c>
      <c r="H657" s="7">
        <f>SUM(Ведомственная!I994)</f>
        <v>64046.1</v>
      </c>
    </row>
    <row r="658" spans="1:8" s="27" customFormat="1" ht="31.5">
      <c r="A658" s="95" t="s">
        <v>43</v>
      </c>
      <c r="B658" s="47" t="s">
        <v>854</v>
      </c>
      <c r="C658" s="4" t="s">
        <v>72</v>
      </c>
      <c r="D658" s="4" t="s">
        <v>89</v>
      </c>
      <c r="E658" s="4" t="s">
        <v>35</v>
      </c>
      <c r="F658" s="7">
        <f>SUM(Ведомственная!G995)</f>
        <v>17893.7</v>
      </c>
      <c r="G658" s="7">
        <f>SUM(Ведомственная!H995)</f>
        <v>17893.7</v>
      </c>
      <c r="H658" s="7">
        <f>SUM(Ведомственная!I995)</f>
        <v>17893.7</v>
      </c>
    </row>
    <row r="659" spans="1:8" s="27" customFormat="1">
      <c r="A659" s="95" t="s">
        <v>34</v>
      </c>
      <c r="B659" s="47" t="s">
        <v>854</v>
      </c>
      <c r="C659" s="4" t="s">
        <v>80</v>
      </c>
      <c r="D659" s="4" t="s">
        <v>25</v>
      </c>
      <c r="E659" s="4" t="s">
        <v>11</v>
      </c>
      <c r="F659" s="7">
        <f>SUM(Ведомственная!G1209)</f>
        <v>376.7</v>
      </c>
      <c r="G659" s="7">
        <f>SUM(Ведомственная!H1209)</f>
        <v>376.7</v>
      </c>
      <c r="H659" s="7">
        <f>SUM(Ведомственная!I1209)</f>
        <v>376.7</v>
      </c>
    </row>
    <row r="660" spans="1:8" s="27" customFormat="1" ht="78.75">
      <c r="A660" s="95" t="s">
        <v>309</v>
      </c>
      <c r="B660" s="47" t="s">
        <v>855</v>
      </c>
      <c r="C660" s="4"/>
      <c r="D660" s="4"/>
      <c r="E660" s="4"/>
      <c r="F660" s="7">
        <f>F661+F662</f>
        <v>313900.5</v>
      </c>
      <c r="G660" s="7">
        <f>G661+G662</f>
        <v>315766.7</v>
      </c>
      <c r="H660" s="7">
        <f>H661+H662</f>
        <v>315766.7</v>
      </c>
    </row>
    <row r="661" spans="1:8" s="27" customFormat="1" ht="63">
      <c r="A661" s="95" t="s">
        <v>42</v>
      </c>
      <c r="B661" s="47" t="s">
        <v>855</v>
      </c>
      <c r="C661" s="4" t="s">
        <v>70</v>
      </c>
      <c r="D661" s="4" t="s">
        <v>89</v>
      </c>
      <c r="E661" s="4" t="s">
        <v>35</v>
      </c>
      <c r="F661" s="7">
        <f>SUM(Ведомственная!G997)</f>
        <v>301131.7</v>
      </c>
      <c r="G661" s="7">
        <f>SUM(Ведомственная!H997)</f>
        <v>300312.5</v>
      </c>
      <c r="H661" s="7">
        <f>SUM(Ведомственная!I997)</f>
        <v>300312.5</v>
      </c>
    </row>
    <row r="662" spans="1:8" s="27" customFormat="1" ht="31.5">
      <c r="A662" s="95" t="s">
        <v>43</v>
      </c>
      <c r="B662" s="47" t="s">
        <v>855</v>
      </c>
      <c r="C662" s="4" t="s">
        <v>72</v>
      </c>
      <c r="D662" s="4" t="s">
        <v>89</v>
      </c>
      <c r="E662" s="4" t="s">
        <v>35</v>
      </c>
      <c r="F662" s="7">
        <f>SUM(Ведомственная!G998)</f>
        <v>12768.8</v>
      </c>
      <c r="G662" s="7">
        <f>SUM(Ведомственная!H998)</f>
        <v>15454.2</v>
      </c>
      <c r="H662" s="7">
        <f>SUM(Ведомственная!I998)</f>
        <v>15454.2</v>
      </c>
    </row>
    <row r="663" spans="1:8" s="27" customFormat="1" ht="47.25">
      <c r="A663" s="95" t="s">
        <v>307</v>
      </c>
      <c r="B663" s="6" t="s">
        <v>846</v>
      </c>
      <c r="C663" s="4"/>
      <c r="D663" s="7"/>
      <c r="E663" s="4"/>
      <c r="F663" s="7">
        <f>SUM(F664:F666)</f>
        <v>49110.799999999996</v>
      </c>
      <c r="G663" s="7">
        <f t="shared" ref="G663:H663" si="186">SUM(G664:G666)</f>
        <v>50128.2</v>
      </c>
      <c r="H663" s="7">
        <f t="shared" si="186"/>
        <v>50128.2</v>
      </c>
    </row>
    <row r="664" spans="1:8" s="27" customFormat="1" ht="63">
      <c r="A664" s="95" t="s">
        <v>42</v>
      </c>
      <c r="B664" s="6" t="s">
        <v>846</v>
      </c>
      <c r="C664" s="4" t="s">
        <v>70</v>
      </c>
      <c r="D664" s="4" t="s">
        <v>89</v>
      </c>
      <c r="E664" s="4" t="s">
        <v>28</v>
      </c>
      <c r="F664" s="7">
        <f>SUM(Ведомственная!G908)</f>
        <v>48545.2</v>
      </c>
      <c r="G664" s="7">
        <f>SUM(Ведомственная!H908)</f>
        <v>49562.6</v>
      </c>
      <c r="H664" s="7">
        <f>SUM(Ведомственная!I908)</f>
        <v>49562.6</v>
      </c>
    </row>
    <row r="665" spans="1:8" s="27" customFormat="1" ht="31.5">
      <c r="A665" s="95" t="s">
        <v>43</v>
      </c>
      <c r="B665" s="6" t="s">
        <v>846</v>
      </c>
      <c r="C665" s="4" t="s">
        <v>72</v>
      </c>
      <c r="D665" s="4" t="s">
        <v>89</v>
      </c>
      <c r="E665" s="4" t="s">
        <v>28</v>
      </c>
      <c r="F665" s="7">
        <f>SUM(Ведомственная!G909)</f>
        <v>565.6</v>
      </c>
      <c r="G665" s="7">
        <f>SUM(Ведомственная!H909)</f>
        <v>565.6</v>
      </c>
      <c r="H665" s="7">
        <f>SUM(Ведомственная!I909)</f>
        <v>565.6</v>
      </c>
    </row>
    <row r="666" spans="1:8" s="27" customFormat="1">
      <c r="A666" s="95" t="s">
        <v>34</v>
      </c>
      <c r="B666" s="6" t="s">
        <v>846</v>
      </c>
      <c r="C666" s="4" t="s">
        <v>80</v>
      </c>
      <c r="D666" s="4" t="s">
        <v>89</v>
      </c>
      <c r="E666" s="4" t="s">
        <v>28</v>
      </c>
      <c r="F666" s="7">
        <f>SUM(Ведомственная!G910)</f>
        <v>0</v>
      </c>
      <c r="G666" s="7">
        <f>SUM(Ведомственная!H910)</f>
        <v>0</v>
      </c>
      <c r="H666" s="7">
        <f>SUM(Ведомственная!I910)</f>
        <v>0</v>
      </c>
    </row>
    <row r="667" spans="1:8" s="27" customFormat="1">
      <c r="A667" s="95" t="s">
        <v>275</v>
      </c>
      <c r="B667" s="31" t="s">
        <v>487</v>
      </c>
      <c r="C667" s="4"/>
      <c r="D667" s="7"/>
      <c r="E667" s="4"/>
      <c r="F667" s="7">
        <f>F668+F669+F670</f>
        <v>30360.3</v>
      </c>
      <c r="G667" s="7">
        <f>G668+G669+G670</f>
        <v>27457</v>
      </c>
      <c r="H667" s="7">
        <f>H668+H669+H670</f>
        <v>27457</v>
      </c>
    </row>
    <row r="668" spans="1:8" s="27" customFormat="1" ht="63">
      <c r="A668" s="2" t="s">
        <v>42</v>
      </c>
      <c r="B668" s="31" t="s">
        <v>487</v>
      </c>
      <c r="C668" s="4" t="s">
        <v>70</v>
      </c>
      <c r="D668" s="4" t="s">
        <v>89</v>
      </c>
      <c r="E668" s="4" t="s">
        <v>28</v>
      </c>
      <c r="F668" s="7">
        <f>SUM(Ведомственная!G912)</f>
        <v>15665.2</v>
      </c>
      <c r="G668" s="7">
        <f>SUM(Ведомственная!H912)</f>
        <v>13672.1</v>
      </c>
      <c r="H668" s="7">
        <f>SUM(Ведомственная!I912)</f>
        <v>13672.1</v>
      </c>
    </row>
    <row r="669" spans="1:8" s="27" customFormat="1" ht="31.5">
      <c r="A669" s="95" t="s">
        <v>43</v>
      </c>
      <c r="B669" s="31" t="s">
        <v>487</v>
      </c>
      <c r="C669" s="4" t="s">
        <v>72</v>
      </c>
      <c r="D669" s="4" t="s">
        <v>89</v>
      </c>
      <c r="E669" s="4" t="s">
        <v>28</v>
      </c>
      <c r="F669" s="7">
        <f>SUM(Ведомственная!G913)</f>
        <v>14250</v>
      </c>
      <c r="G669" s="7">
        <f>SUM(Ведомственная!H913)</f>
        <v>13303.3</v>
      </c>
      <c r="H669" s="7">
        <f>SUM(Ведомственная!I913)</f>
        <v>13303.3</v>
      </c>
    </row>
    <row r="670" spans="1:8" s="27" customFormat="1">
      <c r="A670" s="95" t="s">
        <v>20</v>
      </c>
      <c r="B670" s="31" t="s">
        <v>487</v>
      </c>
      <c r="C670" s="4" t="s">
        <v>77</v>
      </c>
      <c r="D670" s="4" t="s">
        <v>89</v>
      </c>
      <c r="E670" s="4" t="s">
        <v>28</v>
      </c>
      <c r="F670" s="7">
        <f>SUM(Ведомственная!G915)</f>
        <v>445.1</v>
      </c>
      <c r="G670" s="7">
        <f>SUM(Ведомственная!H915)</f>
        <v>481.6</v>
      </c>
      <c r="H670" s="7">
        <f>SUM(Ведомственная!I915)</f>
        <v>481.6</v>
      </c>
    </row>
    <row r="671" spans="1:8" s="27" customFormat="1">
      <c r="A671" s="95" t="s">
        <v>279</v>
      </c>
      <c r="B671" s="31" t="s">
        <v>498</v>
      </c>
      <c r="C671" s="31"/>
      <c r="D671" s="4"/>
      <c r="E671" s="4"/>
      <c r="F671" s="7">
        <f>SUM(F672:F675)</f>
        <v>183203.09999999998</v>
      </c>
      <c r="G671" s="7">
        <f t="shared" ref="G671:H671" si="187">SUM(G672:G675)</f>
        <v>161804.80000000002</v>
      </c>
      <c r="H671" s="7">
        <f t="shared" si="187"/>
        <v>161804.80000000002</v>
      </c>
    </row>
    <row r="672" spans="1:8" s="27" customFormat="1" ht="63">
      <c r="A672" s="2" t="s">
        <v>42</v>
      </c>
      <c r="B672" s="31" t="s">
        <v>498</v>
      </c>
      <c r="C672" s="4" t="s">
        <v>70</v>
      </c>
      <c r="D672" s="4" t="s">
        <v>89</v>
      </c>
      <c r="E672" s="4" t="s">
        <v>35</v>
      </c>
      <c r="F672" s="7">
        <f>SUM(Ведомственная!G1000)</f>
        <v>108995.1</v>
      </c>
      <c r="G672" s="7">
        <f>SUM(Ведомственная!H1000)</f>
        <v>92568.5</v>
      </c>
      <c r="H672" s="7">
        <f>SUM(Ведомственная!I1000)</f>
        <v>92568.5</v>
      </c>
    </row>
    <row r="673" spans="1:9" s="27" customFormat="1" ht="31.5">
      <c r="A673" s="95" t="s">
        <v>43</v>
      </c>
      <c r="B673" s="31" t="s">
        <v>498</v>
      </c>
      <c r="C673" s="4" t="s">
        <v>72</v>
      </c>
      <c r="D673" s="4" t="s">
        <v>89</v>
      </c>
      <c r="E673" s="4" t="s">
        <v>35</v>
      </c>
      <c r="F673" s="7">
        <f>SUM(Ведомственная!G1001)</f>
        <v>66920.2</v>
      </c>
      <c r="G673" s="7">
        <f>SUM(Ведомственная!H1001)</f>
        <v>62243.199999999997</v>
      </c>
      <c r="H673" s="7">
        <f>SUM(Ведомственная!I1001)</f>
        <v>62243.199999999997</v>
      </c>
    </row>
    <row r="674" spans="1:9" s="27" customFormat="1">
      <c r="A674" s="124" t="s">
        <v>34</v>
      </c>
      <c r="B674" s="31" t="s">
        <v>498</v>
      </c>
      <c r="C674" s="4" t="s">
        <v>80</v>
      </c>
      <c r="D674" s="4" t="s">
        <v>89</v>
      </c>
      <c r="E674" s="4" t="s">
        <v>35</v>
      </c>
      <c r="F674" s="7">
        <f>SUM(Ведомственная!G914)</f>
        <v>44.5</v>
      </c>
      <c r="G674" s="7">
        <f>SUM(Ведомственная!H914)</f>
        <v>0</v>
      </c>
      <c r="H674" s="7">
        <f>SUM(Ведомственная!I914)</f>
        <v>0</v>
      </c>
    </row>
    <row r="675" spans="1:9" s="27" customFormat="1">
      <c r="A675" s="95" t="s">
        <v>20</v>
      </c>
      <c r="B675" s="31" t="s">
        <v>498</v>
      </c>
      <c r="C675" s="4" t="s">
        <v>77</v>
      </c>
      <c r="D675" s="4" t="s">
        <v>89</v>
      </c>
      <c r="E675" s="4" t="s">
        <v>35</v>
      </c>
      <c r="F675" s="7">
        <f>SUM(Ведомственная!G1002)</f>
        <v>7243.3</v>
      </c>
      <c r="G675" s="7">
        <f>SUM(Ведомственная!H1002)</f>
        <v>6993.1</v>
      </c>
      <c r="H675" s="7">
        <f>SUM(Ведомственная!I1002)</f>
        <v>6993.1</v>
      </c>
    </row>
    <row r="676" spans="1:9" s="27" customFormat="1" ht="31.5">
      <c r="A676" s="95" t="s">
        <v>403</v>
      </c>
      <c r="B676" s="22" t="s">
        <v>499</v>
      </c>
      <c r="C676" s="22"/>
      <c r="D676" s="4"/>
      <c r="E676" s="4"/>
      <c r="F676" s="7">
        <f>F677+F678+F679</f>
        <v>21730.300000000003</v>
      </c>
      <c r="G676" s="7">
        <f>G677+G678+G679</f>
        <v>19285</v>
      </c>
      <c r="H676" s="7">
        <f>H677+H678+H679</f>
        <v>19285</v>
      </c>
    </row>
    <row r="677" spans="1:9" s="27" customFormat="1" ht="63">
      <c r="A677" s="2" t="s">
        <v>42</v>
      </c>
      <c r="B677" s="22" t="s">
        <v>499</v>
      </c>
      <c r="C677" s="22">
        <v>100</v>
      </c>
      <c r="D677" s="4" t="s">
        <v>89</v>
      </c>
      <c r="E677" s="4" t="s">
        <v>35</v>
      </c>
      <c r="F677" s="7">
        <f>SUM(Ведомственная!G1004)</f>
        <v>13311.5</v>
      </c>
      <c r="G677" s="7">
        <f>SUM(Ведомственная!H1004)</f>
        <v>11290.2</v>
      </c>
      <c r="H677" s="7">
        <f>SUM(Ведомственная!I1004)</f>
        <v>11290.2</v>
      </c>
    </row>
    <row r="678" spans="1:9" s="27" customFormat="1" ht="31.5">
      <c r="A678" s="95" t="s">
        <v>43</v>
      </c>
      <c r="B678" s="22" t="s">
        <v>499</v>
      </c>
      <c r="C678" s="22">
        <v>200</v>
      </c>
      <c r="D678" s="4" t="s">
        <v>89</v>
      </c>
      <c r="E678" s="4" t="s">
        <v>35</v>
      </c>
      <c r="F678" s="7">
        <f>SUM(Ведомственная!G1005)</f>
        <v>7330.4</v>
      </c>
      <c r="G678" s="7">
        <f>SUM(Ведомственная!H1005)</f>
        <v>6899.3</v>
      </c>
      <c r="H678" s="7">
        <f>SUM(Ведомственная!I1005)</f>
        <v>6899.3</v>
      </c>
    </row>
    <row r="679" spans="1:9" s="27" customFormat="1">
      <c r="A679" s="95" t="s">
        <v>20</v>
      </c>
      <c r="B679" s="22" t="s">
        <v>499</v>
      </c>
      <c r="C679" s="22">
        <v>800</v>
      </c>
      <c r="D679" s="4" t="s">
        <v>89</v>
      </c>
      <c r="E679" s="4" t="s">
        <v>35</v>
      </c>
      <c r="F679" s="7">
        <f>SUM(Ведомственная!G1006)</f>
        <v>1088.4000000000001</v>
      </c>
      <c r="G679" s="7">
        <f>SUM(Ведомственная!H1006)</f>
        <v>1095.5</v>
      </c>
      <c r="H679" s="7">
        <f>SUM(Ведомственная!I1006)</f>
        <v>1095.5</v>
      </c>
    </row>
    <row r="680" spans="1:9" s="27" customFormat="1" ht="31.5">
      <c r="A680" s="32" t="s">
        <v>388</v>
      </c>
      <c r="B680" s="52" t="s">
        <v>505</v>
      </c>
      <c r="C680" s="48"/>
      <c r="D680" s="49"/>
      <c r="E680" s="4"/>
      <c r="F680" s="49">
        <f>F681+F682+F683</f>
        <v>11166.2</v>
      </c>
      <c r="G680" s="49">
        <f t="shared" ref="G680:H680" si="188">G681+G682+G683</f>
        <v>9969.5</v>
      </c>
      <c r="H680" s="49">
        <f t="shared" si="188"/>
        <v>9969.5</v>
      </c>
    </row>
    <row r="681" spans="1:9" s="27" customFormat="1" ht="63">
      <c r="A681" s="51" t="s">
        <v>42</v>
      </c>
      <c r="B681" s="52" t="s">
        <v>505</v>
      </c>
      <c r="C681" s="48" t="s">
        <v>70</v>
      </c>
      <c r="D681" s="4" t="s">
        <v>89</v>
      </c>
      <c r="E681" s="4" t="s">
        <v>142</v>
      </c>
      <c r="F681" s="49">
        <f>SUM(Ведомственная!G1143)</f>
        <v>9649.1</v>
      </c>
      <c r="G681" s="49">
        <f>SUM(Ведомственная!H1143)</f>
        <v>8980.1</v>
      </c>
      <c r="H681" s="49">
        <f>SUM(Ведомственная!I1143)</f>
        <v>8980.1</v>
      </c>
    </row>
    <row r="682" spans="1:9" s="27" customFormat="1" ht="31.5">
      <c r="A682" s="32" t="s">
        <v>43</v>
      </c>
      <c r="B682" s="52" t="s">
        <v>505</v>
      </c>
      <c r="C682" s="48" t="s">
        <v>72</v>
      </c>
      <c r="D682" s="4" t="s">
        <v>89</v>
      </c>
      <c r="E682" s="4" t="s">
        <v>142</v>
      </c>
      <c r="F682" s="49">
        <f>SUM(Ведомственная!G1144)</f>
        <v>1424.1</v>
      </c>
      <c r="G682" s="49">
        <f>SUM(Ведомственная!H1144)</f>
        <v>896.4</v>
      </c>
      <c r="H682" s="49">
        <f>SUM(Ведомственная!I1144)</f>
        <v>896.4</v>
      </c>
    </row>
    <row r="683" spans="1:9" s="27" customFormat="1">
      <c r="A683" s="124" t="s">
        <v>20</v>
      </c>
      <c r="B683" s="52" t="s">
        <v>505</v>
      </c>
      <c r="C683" s="48" t="s">
        <v>77</v>
      </c>
      <c r="D683" s="4" t="s">
        <v>89</v>
      </c>
      <c r="E683" s="4" t="s">
        <v>142</v>
      </c>
      <c r="F683" s="49">
        <f>SUM(Ведомственная!G1145)</f>
        <v>93</v>
      </c>
      <c r="G683" s="49">
        <f>SUM(Ведомственная!H1145)</f>
        <v>93</v>
      </c>
      <c r="H683" s="49">
        <f>SUM(Ведомственная!I1145)</f>
        <v>93</v>
      </c>
    </row>
    <row r="684" spans="1:9" s="27" customFormat="1">
      <c r="A684" s="50" t="s">
        <v>646</v>
      </c>
      <c r="B684" s="6" t="s">
        <v>500</v>
      </c>
      <c r="C684" s="4"/>
      <c r="D684" s="4"/>
      <c r="E684" s="4"/>
      <c r="F684" s="7">
        <f>F691+F685+F689+F687</f>
        <v>40058</v>
      </c>
      <c r="G684" s="7">
        <f>G691+G685+G689+G687</f>
        <v>0</v>
      </c>
      <c r="H684" s="7">
        <f>H691+H685+H689+H687</f>
        <v>0</v>
      </c>
    </row>
    <row r="685" spans="1:9" s="27" customFormat="1" ht="63">
      <c r="A685" s="95" t="s">
        <v>856</v>
      </c>
      <c r="B685" s="6" t="s">
        <v>716</v>
      </c>
      <c r="C685" s="4"/>
      <c r="D685" s="4"/>
      <c r="E685" s="4"/>
      <c r="F685" s="7">
        <f>SUM(F686)</f>
        <v>2223.6999999999998</v>
      </c>
      <c r="G685" s="7">
        <f t="shared" ref="G685:H685" si="189">SUM(G686)</f>
        <v>0</v>
      </c>
      <c r="H685" s="7">
        <f t="shared" si="189"/>
        <v>0</v>
      </c>
      <c r="I685" s="112"/>
    </row>
    <row r="686" spans="1:9" s="27" customFormat="1" ht="31.5">
      <c r="A686" s="95" t="s">
        <v>43</v>
      </c>
      <c r="B686" s="6" t="s">
        <v>716</v>
      </c>
      <c r="C686" s="4" t="s">
        <v>72</v>
      </c>
      <c r="D686" s="4" t="s">
        <v>89</v>
      </c>
      <c r="E686" s="4" t="s">
        <v>35</v>
      </c>
      <c r="F686" s="7">
        <f>SUM(Ведомственная!G1009)</f>
        <v>2223.6999999999998</v>
      </c>
      <c r="G686" s="7">
        <f>SUM(Ведомственная!H1009)</f>
        <v>0</v>
      </c>
      <c r="H686" s="7">
        <f>SUM(Ведомственная!I1009)</f>
        <v>0</v>
      </c>
    </row>
    <row r="687" spans="1:9" s="27" customFormat="1">
      <c r="A687" s="68" t="s">
        <v>701</v>
      </c>
      <c r="B687" s="6" t="s">
        <v>718</v>
      </c>
      <c r="C687" s="90"/>
      <c r="D687" s="4"/>
      <c r="E687" s="4"/>
      <c r="F687" s="7">
        <f>SUM(F688)</f>
        <v>22173.5</v>
      </c>
      <c r="G687" s="7">
        <f t="shared" ref="G687:H687" si="190">SUM(G688)</f>
        <v>0</v>
      </c>
      <c r="H687" s="7">
        <f t="shared" si="190"/>
        <v>0</v>
      </c>
    </row>
    <row r="688" spans="1:9" s="27" customFormat="1" ht="31.5">
      <c r="A688" s="68" t="s">
        <v>192</v>
      </c>
      <c r="B688" s="6" t="s">
        <v>718</v>
      </c>
      <c r="C688" s="90" t="s">
        <v>98</v>
      </c>
      <c r="D688" s="4" t="s">
        <v>89</v>
      </c>
      <c r="E688" s="4" t="s">
        <v>35</v>
      </c>
      <c r="F688" s="7">
        <f>SUM(Ведомственная!G1011)</f>
        <v>22173.5</v>
      </c>
      <c r="G688" s="7">
        <f>SUM(Ведомственная!H1011)</f>
        <v>0</v>
      </c>
      <c r="H688" s="7">
        <f>SUM(Ведомственная!I1011)</f>
        <v>0</v>
      </c>
    </row>
    <row r="689" spans="1:8" s="27" customFormat="1" ht="47.25">
      <c r="A689" s="95" t="s">
        <v>968</v>
      </c>
      <c r="B689" s="6" t="s">
        <v>717</v>
      </c>
      <c r="C689" s="4"/>
      <c r="D689" s="4"/>
      <c r="E689" s="4"/>
      <c r="F689" s="7">
        <f>SUM(F690)</f>
        <v>15223.1</v>
      </c>
      <c r="G689" s="7">
        <f t="shared" ref="G689:H689" si="191">SUM(G690)</f>
        <v>0</v>
      </c>
      <c r="H689" s="7">
        <f t="shared" si="191"/>
        <v>0</v>
      </c>
    </row>
    <row r="690" spans="1:8" s="27" customFormat="1" ht="31.5">
      <c r="A690" s="95" t="s">
        <v>43</v>
      </c>
      <c r="B690" s="6" t="s">
        <v>717</v>
      </c>
      <c r="C690" s="4" t="s">
        <v>72</v>
      </c>
      <c r="D690" s="4" t="s">
        <v>89</v>
      </c>
      <c r="E690" s="4" t="s">
        <v>35</v>
      </c>
      <c r="F690" s="7">
        <f>SUM(Ведомственная!G1013)</f>
        <v>15223.1</v>
      </c>
      <c r="G690" s="7">
        <f>SUM(Ведомственная!H1013)</f>
        <v>0</v>
      </c>
      <c r="H690" s="7">
        <f>SUM(Ведомственная!I1013)</f>
        <v>0</v>
      </c>
    </row>
    <row r="691" spans="1:8" s="27" customFormat="1" ht="47.25">
      <c r="A691" s="95" t="s">
        <v>353</v>
      </c>
      <c r="B691" s="6" t="s">
        <v>857</v>
      </c>
      <c r="C691" s="4"/>
      <c r="D691" s="4"/>
      <c r="E691" s="4"/>
      <c r="F691" s="7">
        <f t="shared" ref="F691:H691" si="192">F692</f>
        <v>437.7</v>
      </c>
      <c r="G691" s="7">
        <f t="shared" si="192"/>
        <v>0</v>
      </c>
      <c r="H691" s="7">
        <f t="shared" si="192"/>
        <v>0</v>
      </c>
    </row>
    <row r="692" spans="1:8" s="27" customFormat="1" ht="31.5">
      <c r="A692" s="95" t="s">
        <v>192</v>
      </c>
      <c r="B692" s="6" t="s">
        <v>857</v>
      </c>
      <c r="C692" s="4" t="s">
        <v>98</v>
      </c>
      <c r="D692" s="4" t="s">
        <v>89</v>
      </c>
      <c r="E692" s="4" t="s">
        <v>35</v>
      </c>
      <c r="F692" s="7">
        <f>SUM(Ведомственная!G1015)</f>
        <v>437.7</v>
      </c>
      <c r="G692" s="7">
        <f>SUM(Ведомственная!H1015)</f>
        <v>0</v>
      </c>
      <c r="H692" s="7">
        <f>SUM(Ведомственная!I1015)</f>
        <v>0</v>
      </c>
    </row>
    <row r="693" spans="1:8" s="27" customFormat="1">
      <c r="A693" s="68" t="s">
        <v>702</v>
      </c>
      <c r="B693" s="91" t="s">
        <v>703</v>
      </c>
      <c r="C693" s="90"/>
      <c r="D693" s="4"/>
      <c r="E693" s="4"/>
      <c r="F693" s="7">
        <f>SUM(F694)</f>
        <v>397.4</v>
      </c>
      <c r="G693" s="7">
        <f t="shared" ref="G693:H693" si="193">SUM(G694)</f>
        <v>0</v>
      </c>
      <c r="H693" s="7">
        <f t="shared" si="193"/>
        <v>0</v>
      </c>
    </row>
    <row r="694" spans="1:8" s="27" customFormat="1" ht="78.75">
      <c r="A694" s="68" t="s">
        <v>866</v>
      </c>
      <c r="B694" s="91" t="s">
        <v>865</v>
      </c>
      <c r="C694" s="90"/>
      <c r="D694" s="4"/>
      <c r="E694" s="4"/>
      <c r="F694" s="7">
        <f>SUM(F695:F696)</f>
        <v>397.4</v>
      </c>
      <c r="G694" s="7">
        <f t="shared" ref="G694:H694" si="194">SUM(G695:G696)</f>
        <v>0</v>
      </c>
      <c r="H694" s="7">
        <f t="shared" si="194"/>
        <v>0</v>
      </c>
    </row>
    <row r="695" spans="1:8" s="27" customFormat="1" ht="31.5">
      <c r="A695" s="68" t="s">
        <v>43</v>
      </c>
      <c r="B695" s="91" t="s">
        <v>865</v>
      </c>
      <c r="C695" s="90" t="s">
        <v>72</v>
      </c>
      <c r="D695" s="4" t="s">
        <v>89</v>
      </c>
      <c r="E695" s="4" t="s">
        <v>45</v>
      </c>
      <c r="F695" s="7">
        <f>SUM(Ведомственная!G1074)</f>
        <v>198.7</v>
      </c>
      <c r="G695" s="7">
        <f>SUM(Ведомственная!H1074)</f>
        <v>0</v>
      </c>
      <c r="H695" s="7">
        <f>SUM(Ведомственная!I1074)</f>
        <v>0</v>
      </c>
    </row>
    <row r="696" spans="1:8" s="27" customFormat="1" ht="31.5">
      <c r="A696" s="95" t="s">
        <v>192</v>
      </c>
      <c r="B696" s="91" t="s">
        <v>865</v>
      </c>
      <c r="C696" s="90" t="s">
        <v>98</v>
      </c>
      <c r="D696" s="4" t="s">
        <v>89</v>
      </c>
      <c r="E696" s="4" t="s">
        <v>45</v>
      </c>
      <c r="F696" s="7">
        <f>SUM(Ведомственная!G1075)</f>
        <v>198.7</v>
      </c>
      <c r="G696" s="7">
        <f>SUM(Ведомственная!H1075)</f>
        <v>0</v>
      </c>
      <c r="H696" s="7">
        <f>SUM(Ведомственная!I1075)</f>
        <v>0</v>
      </c>
    </row>
    <row r="697" spans="1:8" s="27" customFormat="1" ht="31.5">
      <c r="A697" s="68" t="s">
        <v>712</v>
      </c>
      <c r="B697" s="91" t="s">
        <v>713</v>
      </c>
      <c r="C697" s="90"/>
      <c r="D697" s="4"/>
      <c r="E697" s="4"/>
      <c r="F697" s="7">
        <f>SUM(F698)</f>
        <v>8542.5</v>
      </c>
      <c r="G697" s="7">
        <f t="shared" ref="G697:H697" si="195">SUM(G698)</f>
        <v>8542.5</v>
      </c>
      <c r="H697" s="7">
        <f t="shared" si="195"/>
        <v>10326.299999999999</v>
      </c>
    </row>
    <row r="698" spans="1:8" s="27" customFormat="1" ht="63">
      <c r="A698" s="68" t="s">
        <v>714</v>
      </c>
      <c r="B698" s="6" t="s">
        <v>720</v>
      </c>
      <c r="C698" s="90"/>
      <c r="D698" s="4"/>
      <c r="E698" s="4"/>
      <c r="F698" s="7">
        <f>SUM(F699:F700)</f>
        <v>8542.5</v>
      </c>
      <c r="G698" s="7">
        <f t="shared" ref="G698:H698" si="196">SUM(G699:G700)</f>
        <v>8542.5</v>
      </c>
      <c r="H698" s="7">
        <f t="shared" si="196"/>
        <v>10326.299999999999</v>
      </c>
    </row>
    <row r="699" spans="1:8" s="27" customFormat="1" ht="31.5">
      <c r="A699" s="68" t="s">
        <v>43</v>
      </c>
      <c r="B699" s="6" t="s">
        <v>720</v>
      </c>
      <c r="C699" s="90" t="s">
        <v>72</v>
      </c>
      <c r="D699" s="4" t="s">
        <v>89</v>
      </c>
      <c r="E699" s="4" t="s">
        <v>35</v>
      </c>
      <c r="F699" s="7">
        <f>SUM(Ведомственная!G1022)</f>
        <v>3041.5</v>
      </c>
      <c r="G699" s="7">
        <f>SUM(Ведомственная!H1022)</f>
        <v>3041.5</v>
      </c>
      <c r="H699" s="7">
        <f>SUM(Ведомственная!I1022)</f>
        <v>3681.6</v>
      </c>
    </row>
    <row r="700" spans="1:8" s="27" customFormat="1" ht="31.5">
      <c r="A700" s="68" t="s">
        <v>192</v>
      </c>
      <c r="B700" s="6" t="s">
        <v>720</v>
      </c>
      <c r="C700" s="90" t="s">
        <v>98</v>
      </c>
      <c r="D700" s="4" t="s">
        <v>89</v>
      </c>
      <c r="E700" s="4" t="s">
        <v>35</v>
      </c>
      <c r="F700" s="7">
        <f>SUM(Ведомственная!G1023)</f>
        <v>5501</v>
      </c>
      <c r="G700" s="7">
        <f>SUM(Ведомственная!H1023)</f>
        <v>5501</v>
      </c>
      <c r="H700" s="7">
        <f>SUM(Ведомственная!I1023)</f>
        <v>6644.7</v>
      </c>
    </row>
    <row r="701" spans="1:8" s="27" customFormat="1" ht="31.5">
      <c r="A701" s="95" t="s">
        <v>368</v>
      </c>
      <c r="B701" s="4" t="s">
        <v>284</v>
      </c>
      <c r="C701" s="4"/>
      <c r="D701" s="7"/>
      <c r="E701" s="4"/>
      <c r="F701" s="7">
        <f>F702+F712</f>
        <v>8448</v>
      </c>
      <c r="G701" s="7">
        <f t="shared" ref="G701:H701" si="197">G702+G712</f>
        <v>6030</v>
      </c>
      <c r="H701" s="7">
        <f t="shared" si="197"/>
        <v>6030</v>
      </c>
    </row>
    <row r="702" spans="1:8" s="27" customFormat="1">
      <c r="A702" s="95" t="s">
        <v>29</v>
      </c>
      <c r="B702" s="4" t="s">
        <v>285</v>
      </c>
      <c r="C702" s="4"/>
      <c r="D702" s="7"/>
      <c r="E702" s="4"/>
      <c r="F702" s="7">
        <f>F708+F703</f>
        <v>6000</v>
      </c>
      <c r="G702" s="7">
        <f>G708+G703</f>
        <v>6030</v>
      </c>
      <c r="H702" s="7">
        <f>H708+H703</f>
        <v>6030</v>
      </c>
    </row>
    <row r="703" spans="1:8" s="27" customFormat="1">
      <c r="A703" s="95" t="s">
        <v>351</v>
      </c>
      <c r="B703" s="6" t="s">
        <v>352</v>
      </c>
      <c r="C703" s="4"/>
      <c r="D703" s="7"/>
      <c r="E703" s="4"/>
      <c r="F703" s="7">
        <f>SUM(F704:F707)</f>
        <v>1000</v>
      </c>
      <c r="G703" s="7">
        <f>SUM(G704:G707)</f>
        <v>1030</v>
      </c>
      <c r="H703" s="7">
        <f>SUM(H704:H707)</f>
        <v>1030</v>
      </c>
    </row>
    <row r="704" spans="1:8" s="27" customFormat="1" ht="63" hidden="1">
      <c r="A704" s="2" t="s">
        <v>42</v>
      </c>
      <c r="B704" s="6" t="s">
        <v>352</v>
      </c>
      <c r="C704" s="4" t="s">
        <v>70</v>
      </c>
      <c r="D704" s="4" t="s">
        <v>89</v>
      </c>
      <c r="E704" s="4" t="s">
        <v>89</v>
      </c>
      <c r="F704" s="7">
        <f>SUM(Ведомственная!G1101)</f>
        <v>0</v>
      </c>
      <c r="G704" s="7">
        <f>SUM(Ведомственная!H1101)</f>
        <v>0</v>
      </c>
      <c r="H704" s="7">
        <f>SUM(Ведомственная!I1101)</f>
        <v>0</v>
      </c>
    </row>
    <row r="705" spans="1:8" s="27" customFormat="1" ht="31.5">
      <c r="A705" s="95" t="s">
        <v>43</v>
      </c>
      <c r="B705" s="6" t="s">
        <v>352</v>
      </c>
      <c r="C705" s="4" t="s">
        <v>72</v>
      </c>
      <c r="D705" s="4" t="s">
        <v>89</v>
      </c>
      <c r="E705" s="4" t="s">
        <v>89</v>
      </c>
      <c r="F705" s="7">
        <f>SUM(Ведомственная!G1102)</f>
        <v>915</v>
      </c>
      <c r="G705" s="7">
        <f>SUM(Ведомственная!H1102)</f>
        <v>1030</v>
      </c>
      <c r="H705" s="7">
        <f>SUM(Ведомственная!I1102)</f>
        <v>1030</v>
      </c>
    </row>
    <row r="706" spans="1:8" s="27" customFormat="1">
      <c r="A706" s="95" t="s">
        <v>34</v>
      </c>
      <c r="B706" s="6" t="s">
        <v>352</v>
      </c>
      <c r="C706" s="4" t="s">
        <v>80</v>
      </c>
      <c r="D706" s="4" t="s">
        <v>89</v>
      </c>
      <c r="E706" s="4" t="s">
        <v>89</v>
      </c>
      <c r="F706" s="7">
        <f>SUM(Ведомственная!G1103)</f>
        <v>85</v>
      </c>
      <c r="G706" s="7">
        <f>SUM(Ведомственная!H1103)</f>
        <v>0</v>
      </c>
      <c r="H706" s="7">
        <f>SUM(Ведомственная!I1103)</f>
        <v>0</v>
      </c>
    </row>
    <row r="707" spans="1:8" s="27" customFormat="1" ht="31.5" hidden="1">
      <c r="A707" s="95" t="s">
        <v>192</v>
      </c>
      <c r="B707" s="6" t="s">
        <v>352</v>
      </c>
      <c r="C707" s="4" t="s">
        <v>98</v>
      </c>
      <c r="D707" s="4" t="s">
        <v>89</v>
      </c>
      <c r="E707" s="4" t="s">
        <v>89</v>
      </c>
      <c r="F707" s="7">
        <f>SUM(Ведомственная!G1104)</f>
        <v>0</v>
      </c>
      <c r="G707" s="7">
        <f>SUM(Ведомственная!H1104)</f>
        <v>0</v>
      </c>
      <c r="H707" s="7">
        <f>SUM(Ведомственная!I1104)</f>
        <v>0</v>
      </c>
    </row>
    <row r="708" spans="1:8" s="27" customFormat="1" ht="31.5">
      <c r="A708" s="95" t="s">
        <v>286</v>
      </c>
      <c r="B708" s="4" t="s">
        <v>287</v>
      </c>
      <c r="C708" s="4"/>
      <c r="D708" s="7"/>
      <c r="E708" s="4"/>
      <c r="F708" s="7">
        <f>SUM(F709:F711)</f>
        <v>5000</v>
      </c>
      <c r="G708" s="7">
        <f>SUM(G709:G711)</f>
        <v>5000</v>
      </c>
      <c r="H708" s="7">
        <f>SUM(H709:H711)</f>
        <v>5000</v>
      </c>
    </row>
    <row r="709" spans="1:8" s="27" customFormat="1" ht="63">
      <c r="A709" s="2" t="s">
        <v>42</v>
      </c>
      <c r="B709" s="4" t="s">
        <v>287</v>
      </c>
      <c r="C709" s="4" t="s">
        <v>70</v>
      </c>
      <c r="D709" s="4" t="s">
        <v>89</v>
      </c>
      <c r="E709" s="4" t="s">
        <v>89</v>
      </c>
      <c r="F709" s="7">
        <f>SUM(Ведомственная!G581)+Ведомственная!G1106+Ведомственная!G1272</f>
        <v>1326.8</v>
      </c>
      <c r="G709" s="7">
        <f>SUM(Ведомственная!H581)+Ведомственная!H1106</f>
        <v>3430</v>
      </c>
      <c r="H709" s="7">
        <f>SUM(Ведомственная!I581)+Ведомственная!I1106</f>
        <v>3430</v>
      </c>
    </row>
    <row r="710" spans="1:8" s="27" customFormat="1" ht="31.5">
      <c r="A710" s="95" t="s">
        <v>43</v>
      </c>
      <c r="B710" s="4" t="s">
        <v>287</v>
      </c>
      <c r="C710" s="4" t="s">
        <v>72</v>
      </c>
      <c r="D710" s="4" t="s">
        <v>89</v>
      </c>
      <c r="E710" s="4" t="s">
        <v>89</v>
      </c>
      <c r="F710" s="7">
        <f>SUM(Ведомственная!G1107)+Ведомственная!G582+Ведомственная!G1273</f>
        <v>318.39999999999998</v>
      </c>
      <c r="G710" s="7">
        <f>SUM(Ведомственная!H1107)+Ведомственная!H582</f>
        <v>1570</v>
      </c>
      <c r="H710" s="7">
        <f>SUM(Ведомственная!I1107)+Ведомственная!I582</f>
        <v>1570</v>
      </c>
    </row>
    <row r="711" spans="1:8" s="27" customFormat="1" ht="31.5" hidden="1">
      <c r="A711" s="95" t="s">
        <v>192</v>
      </c>
      <c r="B711" s="4" t="s">
        <v>287</v>
      </c>
      <c r="C711" s="4" t="s">
        <v>98</v>
      </c>
      <c r="D711" s="4" t="s">
        <v>89</v>
      </c>
      <c r="E711" s="4" t="s">
        <v>89</v>
      </c>
      <c r="F711" s="7">
        <f>SUM(Ведомственная!G760)+Ведомственная!G1274+Ведомственная!G1108</f>
        <v>3354.8</v>
      </c>
      <c r="G711" s="7">
        <f>SUM(Ведомственная!H760)+Ведомственная!H1274+Ведомственная!H1108</f>
        <v>0</v>
      </c>
      <c r="H711" s="7">
        <f>SUM(Ведомственная!I760)+Ведомственная!I1274+Ведомственная!I1108</f>
        <v>0</v>
      </c>
    </row>
    <row r="712" spans="1:8" s="27" customFormat="1">
      <c r="A712" s="95" t="s">
        <v>535</v>
      </c>
      <c r="B712" s="4" t="s">
        <v>533</v>
      </c>
      <c r="C712" s="4"/>
      <c r="D712" s="7"/>
      <c r="E712" s="4"/>
      <c r="F712" s="7">
        <f>F715+F713</f>
        <v>2448</v>
      </c>
      <c r="G712" s="7">
        <f t="shared" ref="G712:H712" si="198">G715+G713</f>
        <v>0</v>
      </c>
      <c r="H712" s="7">
        <f t="shared" si="198"/>
        <v>0</v>
      </c>
    </row>
    <row r="713" spans="1:8" s="27" customFormat="1" ht="31.5">
      <c r="A713" s="155" t="s">
        <v>986</v>
      </c>
      <c r="B713" s="52" t="s">
        <v>987</v>
      </c>
      <c r="C713" s="48"/>
      <c r="D713" s="7"/>
      <c r="E713" s="4"/>
      <c r="F713" s="7">
        <f>F714</f>
        <v>2000</v>
      </c>
      <c r="G713" s="7">
        <f t="shared" ref="G713:H713" si="199">G714</f>
        <v>0</v>
      </c>
      <c r="H713" s="7">
        <f t="shared" si="199"/>
        <v>0</v>
      </c>
    </row>
    <row r="714" spans="1:8" s="27" customFormat="1" ht="31.5">
      <c r="A714" s="32" t="s">
        <v>43</v>
      </c>
      <c r="B714" s="52" t="s">
        <v>987</v>
      </c>
      <c r="C714" s="48" t="s">
        <v>72</v>
      </c>
      <c r="D714" s="4" t="s">
        <v>89</v>
      </c>
      <c r="E714" s="4" t="s">
        <v>142</v>
      </c>
      <c r="F714" s="7">
        <f>Ведомственная!G1149</f>
        <v>2000</v>
      </c>
      <c r="G714" s="7">
        <f>Ведомственная!H1149</f>
        <v>0</v>
      </c>
      <c r="H714" s="7">
        <f>Ведомственная!I1149</f>
        <v>0</v>
      </c>
    </row>
    <row r="715" spans="1:8" s="27" customFormat="1">
      <c r="A715" s="95" t="s">
        <v>867</v>
      </c>
      <c r="B715" s="4" t="s">
        <v>534</v>
      </c>
      <c r="C715" s="4"/>
      <c r="D715" s="7"/>
      <c r="E715" s="4"/>
      <c r="F715" s="7">
        <f>SUM(F716:F718)</f>
        <v>448</v>
      </c>
      <c r="G715" s="7">
        <f>SUM(G716:G718)</f>
        <v>0</v>
      </c>
      <c r="H715" s="7">
        <f>SUM(H716:H718)</f>
        <v>0</v>
      </c>
    </row>
    <row r="716" spans="1:8" s="27" customFormat="1" ht="63" hidden="1">
      <c r="A716" s="2" t="s">
        <v>42</v>
      </c>
      <c r="B716" s="4" t="s">
        <v>534</v>
      </c>
      <c r="C716" s="4" t="s">
        <v>70</v>
      </c>
      <c r="D716" s="4" t="s">
        <v>89</v>
      </c>
      <c r="E716" s="4" t="s">
        <v>89</v>
      </c>
      <c r="F716" s="7">
        <f>SUM(Ведомственная!G1111)</f>
        <v>0</v>
      </c>
      <c r="G716" s="7">
        <f>SUM(Ведомственная!H1111)</f>
        <v>0</v>
      </c>
      <c r="H716" s="7">
        <f>SUM(Ведомственная!I1111)</f>
        <v>0</v>
      </c>
    </row>
    <row r="717" spans="1:8" s="27" customFormat="1" ht="31.5">
      <c r="A717" s="95" t="s">
        <v>43</v>
      </c>
      <c r="B717" s="4" t="s">
        <v>534</v>
      </c>
      <c r="C717" s="4" t="s">
        <v>72</v>
      </c>
      <c r="D717" s="4" t="s">
        <v>89</v>
      </c>
      <c r="E717" s="4" t="s">
        <v>89</v>
      </c>
      <c r="F717" s="7">
        <f>SUM(Ведомственная!G1112)</f>
        <v>363</v>
      </c>
      <c r="G717" s="7">
        <f>SUM(Ведомственная!H1112)</f>
        <v>0</v>
      </c>
      <c r="H717" s="7">
        <f>SUM(Ведомственная!I1112)</f>
        <v>0</v>
      </c>
    </row>
    <row r="718" spans="1:8" s="27" customFormat="1">
      <c r="A718" s="95" t="s">
        <v>34</v>
      </c>
      <c r="B718" s="4" t="s">
        <v>534</v>
      </c>
      <c r="C718" s="4" t="s">
        <v>80</v>
      </c>
      <c r="D718" s="4" t="s">
        <v>89</v>
      </c>
      <c r="E718" s="4" t="s">
        <v>89</v>
      </c>
      <c r="F718" s="7">
        <f>SUM(Ведомственная!G1113)</f>
        <v>85</v>
      </c>
      <c r="G718" s="7">
        <f>SUM(Ведомственная!H1113)</f>
        <v>0</v>
      </c>
      <c r="H718" s="7">
        <f>SUM(Ведомственная!I1113)</f>
        <v>0</v>
      </c>
    </row>
    <row r="719" spans="1:8" s="27" customFormat="1" ht="47.25">
      <c r="A719" s="95" t="s">
        <v>437</v>
      </c>
      <c r="B719" s="31" t="s">
        <v>277</v>
      </c>
      <c r="C719" s="4"/>
      <c r="D719" s="4"/>
      <c r="E719" s="4"/>
      <c r="F719" s="7">
        <f>SUM(F720+F741)</f>
        <v>56483.799999999996</v>
      </c>
      <c r="G719" s="7">
        <f>SUM(G720+G741)</f>
        <v>22005.1</v>
      </c>
      <c r="H719" s="7">
        <f>SUM(H720+H741)</f>
        <v>42795.1</v>
      </c>
    </row>
    <row r="720" spans="1:8" s="27" customFormat="1">
      <c r="A720" s="95" t="s">
        <v>29</v>
      </c>
      <c r="B720" s="31" t="s">
        <v>278</v>
      </c>
      <c r="C720" s="4"/>
      <c r="D720" s="4"/>
      <c r="E720" s="4"/>
      <c r="F720" s="7">
        <f>SUM(F721+F722+F723+F724+F725+F730+F737)+F727+F726+F739+F732</f>
        <v>56045.1</v>
      </c>
      <c r="G720" s="7">
        <f>SUM(G721+G722+G723+G724+G725+G730+G737)+G727+G726+G739+G732</f>
        <v>21157.1</v>
      </c>
      <c r="H720" s="7">
        <f>SUM(H721+H722+H723+H724+H725+H730+H737)+H727+H726+H739+H732</f>
        <v>42159.1</v>
      </c>
    </row>
    <row r="721" spans="1:8" s="27" customFormat="1" ht="31.5" hidden="1">
      <c r="A721" s="95" t="s">
        <v>43</v>
      </c>
      <c r="B721" s="31" t="s">
        <v>278</v>
      </c>
      <c r="C721" s="4" t="s">
        <v>72</v>
      </c>
      <c r="D721" s="4" t="s">
        <v>89</v>
      </c>
      <c r="E721" s="4" t="s">
        <v>28</v>
      </c>
      <c r="F721" s="7">
        <f>SUM(Ведомственная!G918)</f>
        <v>220</v>
      </c>
      <c r="G721" s="7">
        <f>SUM(Ведомственная!H918)</f>
        <v>0</v>
      </c>
      <c r="H721" s="7">
        <f>SUM(Ведомственная!I918)</f>
        <v>0</v>
      </c>
    </row>
    <row r="722" spans="1:8" s="27" customFormat="1" ht="31.5">
      <c r="A722" s="95" t="s">
        <v>43</v>
      </c>
      <c r="B722" s="31" t="s">
        <v>278</v>
      </c>
      <c r="C722" s="4" t="s">
        <v>72</v>
      </c>
      <c r="D722" s="4" t="s">
        <v>89</v>
      </c>
      <c r="E722" s="4" t="s">
        <v>35</v>
      </c>
      <c r="F722" s="7">
        <f>SUM(Ведомственная!G1026)</f>
        <v>7163.4</v>
      </c>
      <c r="G722" s="7">
        <f>SUM(Ведомственная!H1026)</f>
        <v>0</v>
      </c>
      <c r="H722" s="7">
        <f>SUM(Ведомственная!I1026)</f>
        <v>3310</v>
      </c>
    </row>
    <row r="723" spans="1:8" s="27" customFormat="1" ht="31.5">
      <c r="A723" s="95" t="s">
        <v>43</v>
      </c>
      <c r="B723" s="31" t="s">
        <v>278</v>
      </c>
      <c r="C723" s="4" t="s">
        <v>72</v>
      </c>
      <c r="D723" s="4" t="s">
        <v>89</v>
      </c>
      <c r="E723" s="4" t="s">
        <v>142</v>
      </c>
      <c r="F723" s="7">
        <f>SUM(Ведомственная!G1152)</f>
        <v>6678.2</v>
      </c>
      <c r="G723" s="7">
        <f>SUM(Ведомственная!H1152)</f>
        <v>0</v>
      </c>
      <c r="H723" s="7">
        <f>SUM(Ведомственная!I1152)</f>
        <v>0</v>
      </c>
    </row>
    <row r="724" spans="1:8" s="27" customFormat="1" ht="31.5">
      <c r="A724" s="95" t="s">
        <v>192</v>
      </c>
      <c r="B724" s="31" t="s">
        <v>278</v>
      </c>
      <c r="C724" s="4" t="s">
        <v>98</v>
      </c>
      <c r="D724" s="4" t="s">
        <v>89</v>
      </c>
      <c r="E724" s="4" t="s">
        <v>28</v>
      </c>
      <c r="F724" s="7">
        <f>SUM(Ведомственная!G919)</f>
        <v>7383.9</v>
      </c>
      <c r="G724" s="7">
        <f>SUM(Ведомственная!H919)</f>
        <v>4820.8999999999996</v>
      </c>
      <c r="H724" s="7">
        <f>SUM(Ведомственная!I919)</f>
        <v>4820</v>
      </c>
    </row>
    <row r="725" spans="1:8" s="27" customFormat="1" ht="31.5">
      <c r="A725" s="95" t="s">
        <v>192</v>
      </c>
      <c r="B725" s="31" t="s">
        <v>278</v>
      </c>
      <c r="C725" s="4" t="s">
        <v>98</v>
      </c>
      <c r="D725" s="4" t="s">
        <v>89</v>
      </c>
      <c r="E725" s="4" t="s">
        <v>35</v>
      </c>
      <c r="F725" s="7">
        <f>SUM(Ведомственная!G1027)</f>
        <v>12477.9</v>
      </c>
      <c r="G725" s="7">
        <f>SUM(Ведомственная!H1027)</f>
        <v>0</v>
      </c>
      <c r="H725" s="7">
        <f>SUM(Ведомственная!I1027)</f>
        <v>5690.9</v>
      </c>
    </row>
    <row r="726" spans="1:8" s="27" customFormat="1" ht="31.5">
      <c r="A726" s="95" t="s">
        <v>192</v>
      </c>
      <c r="B726" s="31" t="s">
        <v>278</v>
      </c>
      <c r="C726" s="4" t="s">
        <v>98</v>
      </c>
      <c r="D726" s="4" t="s">
        <v>89</v>
      </c>
      <c r="E726" s="4" t="s">
        <v>45</v>
      </c>
      <c r="F726" s="7">
        <f>SUM(Ведомственная!G1078)</f>
        <v>12242.3</v>
      </c>
      <c r="G726" s="7">
        <f>SUM(Ведомственная!H1078)</f>
        <v>0</v>
      </c>
      <c r="H726" s="7">
        <f>SUM(Ведомственная!I1078)</f>
        <v>0</v>
      </c>
    </row>
    <row r="727" spans="1:8" s="27" customFormat="1" ht="31.5" hidden="1">
      <c r="A727" s="95" t="s">
        <v>699</v>
      </c>
      <c r="B727" s="31" t="s">
        <v>700</v>
      </c>
      <c r="C727" s="4"/>
      <c r="D727" s="4"/>
      <c r="E727" s="4"/>
      <c r="F727" s="7">
        <f>SUM(F728:F729)</f>
        <v>0</v>
      </c>
      <c r="G727" s="7">
        <f t="shared" ref="G727:H727" si="200">SUM(G728:G729)</f>
        <v>0</v>
      </c>
      <c r="H727" s="7">
        <f t="shared" si="200"/>
        <v>0</v>
      </c>
    </row>
    <row r="728" spans="1:8" s="27" customFormat="1" ht="31.5" hidden="1">
      <c r="A728" s="95" t="s">
        <v>43</v>
      </c>
      <c r="B728" s="31" t="s">
        <v>700</v>
      </c>
      <c r="C728" s="4" t="s">
        <v>72</v>
      </c>
      <c r="D728" s="4" t="s">
        <v>89</v>
      </c>
      <c r="E728" s="4" t="s">
        <v>35</v>
      </c>
      <c r="F728" s="7">
        <f>SUM(Ведомственная!G1029)</f>
        <v>0</v>
      </c>
      <c r="G728" s="7">
        <f>SUM(Ведомственная!H1029)</f>
        <v>0</v>
      </c>
      <c r="H728" s="7">
        <f>SUM(Ведомственная!I1029)</f>
        <v>0</v>
      </c>
    </row>
    <row r="729" spans="1:8" s="27" customFormat="1" ht="31.5" hidden="1">
      <c r="A729" s="95" t="s">
        <v>192</v>
      </c>
      <c r="B729" s="31" t="s">
        <v>700</v>
      </c>
      <c r="C729" s="4" t="s">
        <v>98</v>
      </c>
      <c r="D729" s="4" t="s">
        <v>89</v>
      </c>
      <c r="E729" s="4" t="s">
        <v>35</v>
      </c>
      <c r="F729" s="7">
        <f>SUM(Ведомственная!G1030)</f>
        <v>0</v>
      </c>
      <c r="G729" s="7">
        <f>SUM(Ведомственная!H1030)</f>
        <v>0</v>
      </c>
      <c r="H729" s="7">
        <f>SUM(Ведомственная!I1030)</f>
        <v>0</v>
      </c>
    </row>
    <row r="730" spans="1:8" s="27" customFormat="1" ht="31.5">
      <c r="A730" s="95" t="s">
        <v>502</v>
      </c>
      <c r="B730" s="31" t="s">
        <v>858</v>
      </c>
      <c r="C730" s="4"/>
      <c r="D730" s="4"/>
      <c r="E730" s="4"/>
      <c r="F730" s="7">
        <f>SUM(F731)</f>
        <v>636</v>
      </c>
      <c r="G730" s="7">
        <f t="shared" ref="G730:H730" si="201">SUM(G731)</f>
        <v>226.7</v>
      </c>
      <c r="H730" s="7">
        <f t="shared" si="201"/>
        <v>438.7</v>
      </c>
    </row>
    <row r="731" spans="1:8" s="27" customFormat="1" ht="31.5">
      <c r="A731" s="95" t="s">
        <v>43</v>
      </c>
      <c r="B731" s="31" t="s">
        <v>858</v>
      </c>
      <c r="C731" s="4" t="s">
        <v>72</v>
      </c>
      <c r="D731" s="4" t="s">
        <v>89</v>
      </c>
      <c r="E731" s="4" t="s">
        <v>35</v>
      </c>
      <c r="F731" s="7">
        <f>SUM(Ведомственная!G1032)</f>
        <v>636</v>
      </c>
      <c r="G731" s="7">
        <f>SUM(Ведомственная!H1032)</f>
        <v>226.7</v>
      </c>
      <c r="H731" s="7">
        <f>SUM(Ведомственная!I1032)</f>
        <v>438.7</v>
      </c>
    </row>
    <row r="732" spans="1:8" s="27" customFormat="1" ht="47.25">
      <c r="A732" s="139" t="s">
        <v>935</v>
      </c>
      <c r="B732" s="31" t="s">
        <v>932</v>
      </c>
      <c r="C732" s="4"/>
      <c r="D732" s="4"/>
      <c r="E732" s="4"/>
      <c r="F732" s="7">
        <f>SUM(F733:F736)</f>
        <v>7450</v>
      </c>
      <c r="G732" s="7">
        <f t="shared" ref="G732:H732" si="202">SUM(G733:G736)</f>
        <v>6020</v>
      </c>
      <c r="H732" s="7">
        <f t="shared" si="202"/>
        <v>17810</v>
      </c>
    </row>
    <row r="733" spans="1:8" s="27" customFormat="1" ht="31.5">
      <c r="A733" s="128" t="s">
        <v>43</v>
      </c>
      <c r="B733" s="31" t="s">
        <v>932</v>
      </c>
      <c r="C733" s="4" t="s">
        <v>72</v>
      </c>
      <c r="D733" s="4" t="s">
        <v>89</v>
      </c>
      <c r="E733" s="4" t="s">
        <v>35</v>
      </c>
      <c r="F733" s="7">
        <f>SUM(Ведомственная!G1034)</f>
        <v>1518</v>
      </c>
      <c r="G733" s="7">
        <f>SUM(Ведомственная!H1034)</f>
        <v>2888.7</v>
      </c>
      <c r="H733" s="7">
        <f>SUM(Ведомственная!I1034)</f>
        <v>6155</v>
      </c>
    </row>
    <row r="734" spans="1:8" s="27" customFormat="1" ht="31.5">
      <c r="A734" s="128" t="s">
        <v>192</v>
      </c>
      <c r="B734" s="31" t="s">
        <v>932</v>
      </c>
      <c r="C734" s="4" t="s">
        <v>98</v>
      </c>
      <c r="D734" s="4" t="s">
        <v>89</v>
      </c>
      <c r="E734" s="4" t="s">
        <v>28</v>
      </c>
      <c r="F734" s="7">
        <f>SUM(Ведомственная!G921)</f>
        <v>2310</v>
      </c>
      <c r="G734" s="7">
        <f>SUM(Ведомственная!H921)</f>
        <v>1860</v>
      </c>
      <c r="H734" s="7">
        <f>SUM(Ведомственная!I921)</f>
        <v>8560</v>
      </c>
    </row>
    <row r="735" spans="1:8" s="27" customFormat="1" ht="31.5">
      <c r="A735" s="128" t="s">
        <v>192</v>
      </c>
      <c r="B735" s="31" t="s">
        <v>932</v>
      </c>
      <c r="C735" s="4" t="s">
        <v>98</v>
      </c>
      <c r="D735" s="4" t="s">
        <v>89</v>
      </c>
      <c r="E735" s="4" t="s">
        <v>35</v>
      </c>
      <c r="F735" s="7">
        <f>SUM(Ведомственная!G1035)</f>
        <v>3402</v>
      </c>
      <c r="G735" s="7">
        <f>SUM(Ведомственная!H1035)</f>
        <v>561.29999999999995</v>
      </c>
      <c r="H735" s="7">
        <f>SUM(Ведомственная!I1035)</f>
        <v>3095</v>
      </c>
    </row>
    <row r="736" spans="1:8" s="27" customFormat="1" ht="31.5">
      <c r="A736" s="149" t="s">
        <v>192</v>
      </c>
      <c r="B736" s="31" t="s">
        <v>932</v>
      </c>
      <c r="C736" s="4" t="s">
        <v>98</v>
      </c>
      <c r="D736" s="4" t="s">
        <v>89</v>
      </c>
      <c r="E736" s="4" t="s">
        <v>45</v>
      </c>
      <c r="F736" s="7">
        <f>SUM(Ведомственная!G1080)</f>
        <v>220</v>
      </c>
      <c r="G736" s="7">
        <f>SUM(Ведомственная!H1080)</f>
        <v>710</v>
      </c>
      <c r="H736" s="7">
        <f>SUM(Ведомственная!I1080)</f>
        <v>0</v>
      </c>
    </row>
    <row r="737" spans="1:8" s="27" customFormat="1" ht="31.5">
      <c r="A737" s="95" t="s">
        <v>495</v>
      </c>
      <c r="B737" s="31" t="s">
        <v>860</v>
      </c>
      <c r="C737" s="4"/>
      <c r="D737" s="4"/>
      <c r="E737" s="4"/>
      <c r="F737" s="7">
        <f>SUM(F738)</f>
        <v>0</v>
      </c>
      <c r="G737" s="7">
        <f t="shared" ref="G737:H737" si="203">SUM(G738)</f>
        <v>10089.5</v>
      </c>
      <c r="H737" s="7">
        <f t="shared" si="203"/>
        <v>10089.5</v>
      </c>
    </row>
    <row r="738" spans="1:8" s="27" customFormat="1" ht="31.5">
      <c r="A738" s="95" t="s">
        <v>43</v>
      </c>
      <c r="B738" s="31" t="s">
        <v>860</v>
      </c>
      <c r="C738" s="4" t="s">
        <v>72</v>
      </c>
      <c r="D738" s="4" t="s">
        <v>89</v>
      </c>
      <c r="E738" s="4" t="s">
        <v>28</v>
      </c>
      <c r="F738" s="7">
        <f>SUM(Ведомственная!G923)</f>
        <v>0</v>
      </c>
      <c r="G738" s="7">
        <f>SUM(Ведомственная!H923)</f>
        <v>10089.5</v>
      </c>
      <c r="H738" s="7">
        <f>SUM(Ведомственная!I923)</f>
        <v>10089.5</v>
      </c>
    </row>
    <row r="739" spans="1:8" s="27" customFormat="1" ht="63">
      <c r="A739" s="135" t="s">
        <v>934</v>
      </c>
      <c r="B739" s="31" t="s">
        <v>931</v>
      </c>
      <c r="C739" s="4"/>
      <c r="D739" s="4"/>
      <c r="E739" s="4"/>
      <c r="F739" s="7">
        <f>SUM(F740)</f>
        <v>1793.4</v>
      </c>
      <c r="G739" s="7">
        <f t="shared" ref="G739:H739" si="204">SUM(G740)</f>
        <v>0</v>
      </c>
      <c r="H739" s="7">
        <f t="shared" si="204"/>
        <v>0</v>
      </c>
    </row>
    <row r="740" spans="1:8" s="27" customFormat="1" ht="31.5">
      <c r="A740" s="135" t="s">
        <v>192</v>
      </c>
      <c r="B740" s="31" t="s">
        <v>931</v>
      </c>
      <c r="C740" s="4" t="s">
        <v>98</v>
      </c>
      <c r="D740" s="4" t="s">
        <v>89</v>
      </c>
      <c r="E740" s="4" t="s">
        <v>28</v>
      </c>
      <c r="F740" s="7">
        <f>SUM(Ведомственная!G925)</f>
        <v>1793.4</v>
      </c>
      <c r="G740" s="7">
        <f>SUM(Ведомственная!H925)</f>
        <v>0</v>
      </c>
      <c r="H740" s="7">
        <f>SUM(Ведомственная!I925)</f>
        <v>0</v>
      </c>
    </row>
    <row r="741" spans="1:8" s="27" customFormat="1">
      <c r="A741" s="95" t="s">
        <v>122</v>
      </c>
      <c r="B741" s="22" t="s">
        <v>494</v>
      </c>
      <c r="C741" s="48"/>
      <c r="D741" s="4"/>
      <c r="E741" s="4"/>
      <c r="F741" s="7">
        <f>SUM(F742:F742)+F743+F745</f>
        <v>438.7</v>
      </c>
      <c r="G741" s="7">
        <f>SUM(G742:G742)+G743+G745</f>
        <v>848</v>
      </c>
      <c r="H741" s="7">
        <f>SUM(H742:H742)+H743+H745</f>
        <v>636</v>
      </c>
    </row>
    <row r="742" spans="1:8" s="27" customFormat="1" ht="31.5" hidden="1">
      <c r="A742" s="95" t="s">
        <v>192</v>
      </c>
      <c r="B742" s="22" t="s">
        <v>503</v>
      </c>
      <c r="C742" s="4" t="s">
        <v>98</v>
      </c>
      <c r="D742" s="4" t="s">
        <v>89</v>
      </c>
      <c r="E742" s="4" t="s">
        <v>28</v>
      </c>
      <c r="F742" s="7">
        <f>SUM(Ведомственная!G927)</f>
        <v>0</v>
      </c>
      <c r="G742" s="7">
        <f>SUM(Ведомственная!H927)</f>
        <v>0</v>
      </c>
      <c r="H742" s="7">
        <f>SUM(Ведомственная!I927)</f>
        <v>0</v>
      </c>
    </row>
    <row r="743" spans="1:8" s="27" customFormat="1" ht="31.5" hidden="1">
      <c r="A743" s="95" t="s">
        <v>495</v>
      </c>
      <c r="B743" s="31" t="s">
        <v>861</v>
      </c>
      <c r="C743" s="4"/>
      <c r="D743" s="4"/>
      <c r="E743" s="4"/>
      <c r="F743" s="7">
        <f>SUM(F744)</f>
        <v>0</v>
      </c>
      <c r="G743" s="7">
        <f t="shared" ref="G743:H743" si="205">SUM(G744)</f>
        <v>0</v>
      </c>
      <c r="H743" s="7">
        <f t="shared" si="205"/>
        <v>0</v>
      </c>
    </row>
    <row r="744" spans="1:8" s="27" customFormat="1" ht="31.5" hidden="1">
      <c r="A744" s="95" t="s">
        <v>192</v>
      </c>
      <c r="B744" s="31" t="s">
        <v>861</v>
      </c>
      <c r="C744" s="4" t="s">
        <v>98</v>
      </c>
      <c r="D744" s="4" t="s">
        <v>89</v>
      </c>
      <c r="E744" s="4" t="s">
        <v>28</v>
      </c>
      <c r="F744" s="7">
        <f>SUM(Ведомственная!G929)</f>
        <v>0</v>
      </c>
      <c r="G744" s="7">
        <f>SUM(Ведомственная!H929)</f>
        <v>0</v>
      </c>
      <c r="H744" s="7">
        <f>SUM(Ведомственная!I929)</f>
        <v>0</v>
      </c>
    </row>
    <row r="745" spans="1:8" s="27" customFormat="1" ht="31.5">
      <c r="A745" s="95" t="s">
        <v>220</v>
      </c>
      <c r="B745" s="31" t="s">
        <v>504</v>
      </c>
      <c r="C745" s="4"/>
      <c r="D745" s="4"/>
      <c r="E745" s="4"/>
      <c r="F745" s="7">
        <f>SUM(F746)</f>
        <v>438.7</v>
      </c>
      <c r="G745" s="7">
        <f t="shared" ref="G745:H745" si="206">SUM(G746)</f>
        <v>848</v>
      </c>
      <c r="H745" s="7">
        <f t="shared" si="206"/>
        <v>636</v>
      </c>
    </row>
    <row r="746" spans="1:8" s="27" customFormat="1" ht="31.5">
      <c r="A746" s="95" t="s">
        <v>502</v>
      </c>
      <c r="B746" s="31" t="s">
        <v>859</v>
      </c>
      <c r="C746" s="4"/>
      <c r="D746" s="4"/>
      <c r="E746" s="4"/>
      <c r="F746" s="7">
        <f>SUM(F747)</f>
        <v>438.7</v>
      </c>
      <c r="G746" s="7">
        <f t="shared" ref="G746:H746" si="207">SUM(G747)</f>
        <v>848</v>
      </c>
      <c r="H746" s="7">
        <f t="shared" si="207"/>
        <v>636</v>
      </c>
    </row>
    <row r="747" spans="1:8" s="27" customFormat="1" ht="31.5">
      <c r="A747" s="95" t="s">
        <v>192</v>
      </c>
      <c r="B747" s="31" t="s">
        <v>859</v>
      </c>
      <c r="C747" s="4" t="s">
        <v>98</v>
      </c>
      <c r="D747" s="4" t="s">
        <v>89</v>
      </c>
      <c r="E747" s="4" t="s">
        <v>35</v>
      </c>
      <c r="F747" s="7">
        <f>SUM(Ведомственная!G1038)</f>
        <v>438.7</v>
      </c>
      <c r="G747" s="7">
        <f>SUM(Ведомственная!H1038)</f>
        <v>848</v>
      </c>
      <c r="H747" s="7">
        <f>SUM(Ведомственная!I1038)</f>
        <v>636</v>
      </c>
    </row>
    <row r="748" spans="1:8" s="27" customFormat="1" ht="47.25">
      <c r="A748" s="95" t="s">
        <v>648</v>
      </c>
      <c r="B748" s="47" t="s">
        <v>288</v>
      </c>
      <c r="C748" s="4"/>
      <c r="D748" s="7"/>
      <c r="E748" s="24"/>
      <c r="F748" s="7">
        <f>SUM(F766+F749+F755+F757)+F761+F752</f>
        <v>100186.70000000001</v>
      </c>
      <c r="G748" s="7">
        <f t="shared" ref="G748:H748" si="208">SUM(G766+G749+G755+G757)+G761+G752</f>
        <v>86541.299999999988</v>
      </c>
      <c r="H748" s="7">
        <f t="shared" si="208"/>
        <v>86541.299999999988</v>
      </c>
    </row>
    <row r="749" spans="1:8" s="27" customFormat="1">
      <c r="A749" s="32" t="s">
        <v>62</v>
      </c>
      <c r="B749" s="53" t="s">
        <v>366</v>
      </c>
      <c r="C749" s="48"/>
      <c r="D749" s="49"/>
      <c r="E749" s="24"/>
      <c r="F749" s="49">
        <f>+F750+F751</f>
        <v>25412.5</v>
      </c>
      <c r="G749" s="49">
        <f>+G750+G751</f>
        <v>22122.400000000001</v>
      </c>
      <c r="H749" s="49">
        <f>+H750+H751</f>
        <v>22122.400000000001</v>
      </c>
    </row>
    <row r="750" spans="1:8" s="27" customFormat="1" ht="63">
      <c r="A750" s="32" t="s">
        <v>42</v>
      </c>
      <c r="B750" s="53" t="s">
        <v>366</v>
      </c>
      <c r="C750" s="48" t="s">
        <v>70</v>
      </c>
      <c r="D750" s="4" t="s">
        <v>89</v>
      </c>
      <c r="E750" s="4" t="s">
        <v>142</v>
      </c>
      <c r="F750" s="49">
        <f>SUM(Ведомственная!G1155)</f>
        <v>25411.5</v>
      </c>
      <c r="G750" s="49">
        <f>SUM(Ведомственная!H1155)</f>
        <v>22121.4</v>
      </c>
      <c r="H750" s="49">
        <f>SUM(Ведомственная!I1155)</f>
        <v>22121.4</v>
      </c>
    </row>
    <row r="751" spans="1:8" s="27" customFormat="1" ht="31.5">
      <c r="A751" s="32" t="s">
        <v>43</v>
      </c>
      <c r="B751" s="53" t="s">
        <v>366</v>
      </c>
      <c r="C751" s="48" t="s">
        <v>72</v>
      </c>
      <c r="D751" s="4" t="s">
        <v>89</v>
      </c>
      <c r="E751" s="4" t="s">
        <v>142</v>
      </c>
      <c r="F751" s="49">
        <f>SUM(Ведомственная!G1156)</f>
        <v>1</v>
      </c>
      <c r="G751" s="49">
        <f>SUM(Ведомственная!H1156)</f>
        <v>1</v>
      </c>
      <c r="H751" s="49">
        <f>SUM(Ведомственная!I1156)</f>
        <v>1</v>
      </c>
    </row>
    <row r="752" spans="1:8" s="27" customFormat="1">
      <c r="A752" s="32" t="s">
        <v>76</v>
      </c>
      <c r="B752" s="53" t="s">
        <v>507</v>
      </c>
      <c r="C752" s="48"/>
      <c r="D752" s="4"/>
      <c r="E752" s="4"/>
      <c r="F752" s="49">
        <f>SUM(F753)+F754</f>
        <v>507.5</v>
      </c>
      <c r="G752" s="49">
        <f t="shared" ref="G752:H752" si="209">SUM(G753)+G754</f>
        <v>437.5</v>
      </c>
      <c r="H752" s="49">
        <f t="shared" si="209"/>
        <v>437.5</v>
      </c>
    </row>
    <row r="753" spans="1:8" s="27" customFormat="1" ht="31.5">
      <c r="A753" s="32" t="s">
        <v>43</v>
      </c>
      <c r="B753" s="53" t="s">
        <v>507</v>
      </c>
      <c r="C753" s="48" t="s">
        <v>72</v>
      </c>
      <c r="D753" s="4" t="s">
        <v>89</v>
      </c>
      <c r="E753" s="4" t="s">
        <v>142</v>
      </c>
      <c r="F753" s="49">
        <f>SUM(Ведомственная!G1158)</f>
        <v>506</v>
      </c>
      <c r="G753" s="49">
        <f>SUM(Ведомственная!H1158)</f>
        <v>436</v>
      </c>
      <c r="H753" s="49">
        <f>SUM(Ведомственная!I1158)</f>
        <v>436</v>
      </c>
    </row>
    <row r="754" spans="1:8" s="27" customFormat="1">
      <c r="A754" s="95" t="s">
        <v>20</v>
      </c>
      <c r="B754" s="53" t="s">
        <v>507</v>
      </c>
      <c r="C754" s="48" t="s">
        <v>77</v>
      </c>
      <c r="D754" s="4" t="s">
        <v>89</v>
      </c>
      <c r="E754" s="4" t="s">
        <v>142</v>
      </c>
      <c r="F754" s="49">
        <f>SUM(Ведомственная!G1159)</f>
        <v>1.5</v>
      </c>
      <c r="G754" s="49">
        <f>SUM(Ведомственная!H1159)</f>
        <v>1.5</v>
      </c>
      <c r="H754" s="49">
        <f>SUM(Ведомственная!I1159)</f>
        <v>1.5</v>
      </c>
    </row>
    <row r="755" spans="1:8" s="27" customFormat="1" ht="31.5">
      <c r="A755" s="32" t="s">
        <v>78</v>
      </c>
      <c r="B755" s="53" t="s">
        <v>398</v>
      </c>
      <c r="C755" s="48"/>
      <c r="D755" s="4"/>
      <c r="E755" s="4"/>
      <c r="F755" s="49">
        <f>SUM(F756)</f>
        <v>1011.3</v>
      </c>
      <c r="G755" s="49">
        <f>SUM(G756)</f>
        <v>978.4</v>
      </c>
      <c r="H755" s="49">
        <f>SUM(H756)</f>
        <v>978.4</v>
      </c>
    </row>
    <row r="756" spans="1:8" s="27" customFormat="1" ht="31.5">
      <c r="A756" s="32" t="s">
        <v>43</v>
      </c>
      <c r="B756" s="53" t="s">
        <v>398</v>
      </c>
      <c r="C756" s="48" t="s">
        <v>72</v>
      </c>
      <c r="D756" s="4" t="s">
        <v>89</v>
      </c>
      <c r="E756" s="4" t="s">
        <v>142</v>
      </c>
      <c r="F756" s="49">
        <f>SUM(Ведомственная!G1161)</f>
        <v>1011.3</v>
      </c>
      <c r="G756" s="49">
        <f>SUM(Ведомственная!H1161)</f>
        <v>978.4</v>
      </c>
      <c r="H756" s="49">
        <f>SUM(Ведомственная!I1161)</f>
        <v>978.4</v>
      </c>
    </row>
    <row r="757" spans="1:8" s="27" customFormat="1" ht="31.5">
      <c r="A757" s="32" t="s">
        <v>371</v>
      </c>
      <c r="B757" s="53" t="s">
        <v>372</v>
      </c>
      <c r="C757" s="48"/>
      <c r="D757" s="49"/>
      <c r="E757" s="24"/>
      <c r="F757" s="49">
        <f>SUM(F758:F760)</f>
        <v>1095.5</v>
      </c>
      <c r="G757" s="49">
        <f t="shared" ref="G757:H757" si="210">SUM(G758:G760)</f>
        <v>566.1</v>
      </c>
      <c r="H757" s="49">
        <f t="shared" si="210"/>
        <v>566.1</v>
      </c>
    </row>
    <row r="758" spans="1:8" s="27" customFormat="1" ht="31.5">
      <c r="A758" s="32" t="s">
        <v>43</v>
      </c>
      <c r="B758" s="53" t="s">
        <v>372</v>
      </c>
      <c r="C758" s="48" t="s">
        <v>72</v>
      </c>
      <c r="D758" s="4" t="s">
        <v>89</v>
      </c>
      <c r="E758" s="4" t="s">
        <v>139</v>
      </c>
      <c r="F758" s="49">
        <f>SUM(Ведомственная!G1085)</f>
        <v>0</v>
      </c>
      <c r="G758" s="49">
        <f>SUM(Ведомственная!H1085)</f>
        <v>0</v>
      </c>
      <c r="H758" s="49">
        <f>SUM(Ведомственная!I1085)</f>
        <v>0</v>
      </c>
    </row>
    <row r="759" spans="1:8" s="27" customFormat="1" ht="31.5">
      <c r="A759" s="32" t="s">
        <v>43</v>
      </c>
      <c r="B759" s="53" t="s">
        <v>372</v>
      </c>
      <c r="C759" s="48" t="s">
        <v>72</v>
      </c>
      <c r="D759" s="4" t="s">
        <v>89</v>
      </c>
      <c r="E759" s="4" t="s">
        <v>142</v>
      </c>
      <c r="F759" s="49">
        <f>SUM(Ведомственная!G1163)</f>
        <v>1024.5</v>
      </c>
      <c r="G759" s="49">
        <f>SUM(Ведомственная!H1163)</f>
        <v>495.1</v>
      </c>
      <c r="H759" s="49">
        <f>SUM(Ведомственная!I1163)</f>
        <v>495.1</v>
      </c>
    </row>
    <row r="760" spans="1:8" s="27" customFormat="1">
      <c r="A760" s="95" t="s">
        <v>20</v>
      </c>
      <c r="B760" s="53" t="s">
        <v>372</v>
      </c>
      <c r="C760" s="48" t="s">
        <v>77</v>
      </c>
      <c r="D760" s="4" t="s">
        <v>89</v>
      </c>
      <c r="E760" s="4" t="s">
        <v>142</v>
      </c>
      <c r="F760" s="49">
        <f>SUM(Ведомственная!G1164)</f>
        <v>71</v>
      </c>
      <c r="G760" s="49">
        <f>SUM(Ведомственная!H1164)</f>
        <v>71</v>
      </c>
      <c r="H760" s="49">
        <f>SUM(Ведомственная!I1164)</f>
        <v>71</v>
      </c>
    </row>
    <row r="761" spans="1:8" s="27" customFormat="1">
      <c r="A761" s="95" t="s">
        <v>29</v>
      </c>
      <c r="B761" s="22" t="s">
        <v>508</v>
      </c>
      <c r="C761" s="22"/>
      <c r="D761" s="4"/>
      <c r="E761" s="4"/>
      <c r="F761" s="49">
        <f>SUM(F764)+F762</f>
        <v>4700</v>
      </c>
      <c r="G761" s="49">
        <f t="shared" ref="G761:H761" si="211">SUM(G764)+G762</f>
        <v>0</v>
      </c>
      <c r="H761" s="49">
        <f t="shared" si="211"/>
        <v>0</v>
      </c>
    </row>
    <row r="762" spans="1:8" s="27" customFormat="1" ht="31.5" hidden="1">
      <c r="A762" s="32" t="s">
        <v>371</v>
      </c>
      <c r="B762" s="22" t="s">
        <v>569</v>
      </c>
      <c r="C762" s="22"/>
      <c r="D762" s="7"/>
      <c r="E762" s="24"/>
      <c r="F762" s="7">
        <f>SUM(F763)</f>
        <v>0</v>
      </c>
      <c r="G762" s="7">
        <f t="shared" ref="G762:H762" si="212">SUM(G763)</f>
        <v>0</v>
      </c>
      <c r="H762" s="7">
        <f t="shared" si="212"/>
        <v>0</v>
      </c>
    </row>
    <row r="763" spans="1:8" s="27" customFormat="1" ht="31.5" hidden="1">
      <c r="A763" s="32" t="s">
        <v>43</v>
      </c>
      <c r="B763" s="22" t="s">
        <v>569</v>
      </c>
      <c r="C763" s="22">
        <v>200</v>
      </c>
      <c r="D763" s="7"/>
      <c r="E763" s="24"/>
      <c r="F763" s="7">
        <f>SUM(Ведомственная!G1167)</f>
        <v>0</v>
      </c>
      <c r="G763" s="7">
        <f>SUM(Ведомственная!H1167)</f>
        <v>0</v>
      </c>
      <c r="H763" s="7">
        <f>SUM(Ведомственная!I1167)</f>
        <v>0</v>
      </c>
    </row>
    <row r="764" spans="1:8" s="27" customFormat="1" ht="31.5">
      <c r="A764" s="33" t="s">
        <v>649</v>
      </c>
      <c r="B764" s="4" t="s">
        <v>493</v>
      </c>
      <c r="C764" s="96"/>
      <c r="D764" s="4"/>
      <c r="E764" s="4"/>
      <c r="F764" s="49">
        <f>SUM(F765)</f>
        <v>4700</v>
      </c>
      <c r="G764" s="49">
        <f t="shared" ref="G764:H764" si="213">SUM(G765)</f>
        <v>0</v>
      </c>
      <c r="H764" s="49">
        <f t="shared" si="213"/>
        <v>0</v>
      </c>
    </row>
    <row r="765" spans="1:8" s="27" customFormat="1" ht="31.5">
      <c r="A765" s="95" t="s">
        <v>43</v>
      </c>
      <c r="B765" s="4" t="s">
        <v>493</v>
      </c>
      <c r="C765" s="96" t="s">
        <v>72</v>
      </c>
      <c r="D765" s="4" t="s">
        <v>89</v>
      </c>
      <c r="E765" s="4" t="s">
        <v>142</v>
      </c>
      <c r="F765" s="49">
        <f>SUM(Ведомственная!G1169)</f>
        <v>4700</v>
      </c>
      <c r="G765" s="49">
        <f>SUM(Ведомственная!H1169)</f>
        <v>0</v>
      </c>
      <c r="H765" s="49">
        <f>SUM(Ведомственная!I1169)</f>
        <v>0</v>
      </c>
    </row>
    <row r="766" spans="1:8" s="27" customFormat="1" ht="31.5">
      <c r="A766" s="95" t="s">
        <v>36</v>
      </c>
      <c r="B766" s="22" t="s">
        <v>289</v>
      </c>
      <c r="C766" s="4"/>
      <c r="D766" s="7"/>
      <c r="E766" s="24"/>
      <c r="F766" s="7">
        <f>SUM(F767)</f>
        <v>67459.900000000009</v>
      </c>
      <c r="G766" s="7">
        <f>SUM(G767)</f>
        <v>62436.899999999994</v>
      </c>
      <c r="H766" s="7">
        <f>SUM(H767)</f>
        <v>62436.899999999994</v>
      </c>
    </row>
    <row r="767" spans="1:8" s="27" customFormat="1" ht="31.5">
      <c r="A767" s="33" t="s">
        <v>649</v>
      </c>
      <c r="B767" s="22" t="s">
        <v>290</v>
      </c>
      <c r="C767" s="4"/>
      <c r="D767" s="7"/>
      <c r="E767" s="24"/>
      <c r="F767" s="7">
        <f>SUM(F768:F773)</f>
        <v>67459.900000000009</v>
      </c>
      <c r="G767" s="7">
        <f t="shared" ref="G767:H767" si="214">SUM(G768:G773)</f>
        <v>62436.899999999994</v>
      </c>
      <c r="H767" s="7">
        <f t="shared" si="214"/>
        <v>62436.899999999994</v>
      </c>
    </row>
    <row r="768" spans="1:8" s="27" customFormat="1" ht="63">
      <c r="A768" s="2" t="s">
        <v>42</v>
      </c>
      <c r="B768" s="22" t="s">
        <v>290</v>
      </c>
      <c r="C768" s="4" t="s">
        <v>70</v>
      </c>
      <c r="D768" s="4" t="s">
        <v>89</v>
      </c>
      <c r="E768" s="4" t="s">
        <v>142</v>
      </c>
      <c r="F768" s="7">
        <f>SUM(Ведомственная!G1172)</f>
        <v>57644.800000000003</v>
      </c>
      <c r="G768" s="7">
        <f>SUM(Ведомственная!H1172)</f>
        <v>53665.2</v>
      </c>
      <c r="H768" s="7">
        <f>SUM(Ведомственная!I1172)</f>
        <v>53665.2</v>
      </c>
    </row>
    <row r="769" spans="1:8" s="27" customFormat="1" ht="63">
      <c r="A769" s="2" t="s">
        <v>42</v>
      </c>
      <c r="B769" s="22" t="s">
        <v>290</v>
      </c>
      <c r="C769" s="4" t="s">
        <v>70</v>
      </c>
      <c r="D769" s="4" t="s">
        <v>140</v>
      </c>
      <c r="E769" s="4" t="s">
        <v>139</v>
      </c>
      <c r="F769" s="7">
        <f>SUM(Ведомственная!G1222)</f>
        <v>3869</v>
      </c>
      <c r="G769" s="7">
        <f>SUM(Ведомственная!H1222)</f>
        <v>3454.5</v>
      </c>
      <c r="H769" s="7">
        <f>SUM(Ведомственная!I1222)</f>
        <v>3454.5</v>
      </c>
    </row>
    <row r="770" spans="1:8" s="27" customFormat="1" ht="31.5" hidden="1">
      <c r="A770" s="95" t="s">
        <v>43</v>
      </c>
      <c r="B770" s="22" t="s">
        <v>290</v>
      </c>
      <c r="C770" s="4" t="s">
        <v>72</v>
      </c>
      <c r="D770" s="4" t="s">
        <v>89</v>
      </c>
      <c r="E770" s="4" t="s">
        <v>139</v>
      </c>
      <c r="F770" s="7">
        <f>SUM(Ведомственная!G1088)</f>
        <v>0</v>
      </c>
      <c r="G770" s="7">
        <f>SUM(Ведомственная!H1088)</f>
        <v>0</v>
      </c>
      <c r="H770" s="7">
        <f>SUM(Ведомственная!I1088)</f>
        <v>0</v>
      </c>
    </row>
    <row r="771" spans="1:8" s="27" customFormat="1" ht="31.5">
      <c r="A771" s="95" t="s">
        <v>43</v>
      </c>
      <c r="B771" s="22" t="s">
        <v>290</v>
      </c>
      <c r="C771" s="4" t="s">
        <v>72</v>
      </c>
      <c r="D771" s="4" t="s">
        <v>89</v>
      </c>
      <c r="E771" s="4" t="s">
        <v>142</v>
      </c>
      <c r="F771" s="7">
        <f>SUM(Ведомственная!G1173)</f>
        <v>5780.5</v>
      </c>
      <c r="G771" s="7">
        <f>SUM(Ведомственная!H1173)</f>
        <v>5151.6000000000004</v>
      </c>
      <c r="H771" s="7">
        <f>SUM(Ведомственная!I1173)</f>
        <v>5151.6000000000004</v>
      </c>
    </row>
    <row r="772" spans="1:8" s="27" customFormat="1" hidden="1">
      <c r="A772" s="95" t="s">
        <v>34</v>
      </c>
      <c r="B772" s="22" t="s">
        <v>290</v>
      </c>
      <c r="C772" s="4" t="s">
        <v>80</v>
      </c>
      <c r="D772" s="4" t="s">
        <v>89</v>
      </c>
      <c r="E772" s="4" t="s">
        <v>142</v>
      </c>
      <c r="F772" s="7">
        <f>SUM(Ведомственная!G1174)</f>
        <v>0</v>
      </c>
      <c r="G772" s="7">
        <f>SUM(Ведомственная!H1174)</f>
        <v>0</v>
      </c>
      <c r="H772" s="7">
        <f>SUM(Ведомственная!I1174)</f>
        <v>0</v>
      </c>
    </row>
    <row r="773" spans="1:8" s="27" customFormat="1">
      <c r="A773" s="95" t="s">
        <v>20</v>
      </c>
      <c r="B773" s="22" t="s">
        <v>290</v>
      </c>
      <c r="C773" s="4" t="s">
        <v>77</v>
      </c>
      <c r="D773" s="4" t="s">
        <v>89</v>
      </c>
      <c r="E773" s="4" t="s">
        <v>142</v>
      </c>
      <c r="F773" s="7">
        <f>SUM(Ведомственная!G1175)</f>
        <v>165.6</v>
      </c>
      <c r="G773" s="7">
        <f>SUM(Ведомственная!H1175)</f>
        <v>165.6</v>
      </c>
      <c r="H773" s="7">
        <f>SUM(Ведомственная!I1175)</f>
        <v>165.6</v>
      </c>
    </row>
    <row r="774" spans="1:8" s="27" customFormat="1" ht="31.5">
      <c r="A774" s="23" t="s">
        <v>434</v>
      </c>
      <c r="B774" s="24" t="s">
        <v>216</v>
      </c>
      <c r="C774" s="24"/>
      <c r="D774" s="24"/>
      <c r="E774" s="24"/>
      <c r="F774" s="26">
        <f>SUM(F775+F787)+F834</f>
        <v>516090.4</v>
      </c>
      <c r="G774" s="26">
        <f>SUM(G775+G787)+G834</f>
        <v>284067.89999999997</v>
      </c>
      <c r="H774" s="26">
        <f>SUM(H775+H787)+H834</f>
        <v>304010.7</v>
      </c>
    </row>
    <row r="775" spans="1:8" s="27" customFormat="1" ht="31.5">
      <c r="A775" s="95" t="s">
        <v>264</v>
      </c>
      <c r="B775" s="31" t="s">
        <v>217</v>
      </c>
      <c r="C775" s="31"/>
      <c r="D775" s="24"/>
      <c r="E775" s="24"/>
      <c r="F775" s="9">
        <f>SUM(F776+F779+F782+F784)</f>
        <v>13264.7</v>
      </c>
      <c r="G775" s="9">
        <f>SUM(G776+G779+G782+G784)</f>
        <v>11131.1</v>
      </c>
      <c r="H775" s="9">
        <f>SUM(H776+H779+H782+H784)</f>
        <v>11131.1</v>
      </c>
    </row>
    <row r="776" spans="1:8" s="27" customFormat="1">
      <c r="A776" s="95" t="s">
        <v>62</v>
      </c>
      <c r="B776" s="31" t="s">
        <v>361</v>
      </c>
      <c r="C776" s="31"/>
      <c r="D776" s="24"/>
      <c r="E776" s="24"/>
      <c r="F776" s="9">
        <f>F777+F778</f>
        <v>11197.5</v>
      </c>
      <c r="G776" s="9">
        <f>G777+G778</f>
        <v>9755.6</v>
      </c>
      <c r="H776" s="9">
        <f>H777+H778</f>
        <v>9755.6</v>
      </c>
    </row>
    <row r="777" spans="1:8" s="27" customFormat="1" ht="63">
      <c r="A777" s="95" t="s">
        <v>42</v>
      </c>
      <c r="B777" s="31" t="s">
        <v>361</v>
      </c>
      <c r="C777" s="31">
        <v>100</v>
      </c>
      <c r="D777" s="4" t="s">
        <v>140</v>
      </c>
      <c r="E777" s="4" t="s">
        <v>139</v>
      </c>
      <c r="F777" s="9">
        <f>SUM(Ведомственная!G867)</f>
        <v>11196.5</v>
      </c>
      <c r="G777" s="9">
        <f>SUM(Ведомственная!H867)</f>
        <v>9754.6</v>
      </c>
      <c r="H777" s="9">
        <f>SUM(Ведомственная!I867)</f>
        <v>9754.6</v>
      </c>
    </row>
    <row r="778" spans="1:8" s="27" customFormat="1" ht="31.5">
      <c r="A778" s="95" t="s">
        <v>43</v>
      </c>
      <c r="B778" s="31" t="s">
        <v>361</v>
      </c>
      <c r="C778" s="41">
        <v>200</v>
      </c>
      <c r="D778" s="4" t="s">
        <v>140</v>
      </c>
      <c r="E778" s="4" t="s">
        <v>139</v>
      </c>
      <c r="F778" s="9">
        <f>SUM(Ведомственная!G868)</f>
        <v>1</v>
      </c>
      <c r="G778" s="9">
        <f>SUM(Ведомственная!H868)</f>
        <v>1</v>
      </c>
      <c r="H778" s="9">
        <f>SUM(Ведомственная!I868)</f>
        <v>1</v>
      </c>
    </row>
    <row r="779" spans="1:8" s="27" customFormat="1">
      <c r="A779" s="95" t="s">
        <v>76</v>
      </c>
      <c r="B779" s="31" t="s">
        <v>362</v>
      </c>
      <c r="C779" s="41"/>
      <c r="D779" s="24"/>
      <c r="E779" s="24"/>
      <c r="F779" s="42">
        <f>F780+F781</f>
        <v>330.09999999999997</v>
      </c>
      <c r="G779" s="42">
        <f>G780+G781</f>
        <v>280.09999999999997</v>
      </c>
      <c r="H779" s="42">
        <f>H780+H781</f>
        <v>280.09999999999997</v>
      </c>
    </row>
    <row r="780" spans="1:8" s="27" customFormat="1" ht="31.5">
      <c r="A780" s="95" t="s">
        <v>43</v>
      </c>
      <c r="B780" s="31" t="s">
        <v>362</v>
      </c>
      <c r="C780" s="31">
        <v>200</v>
      </c>
      <c r="D780" s="4" t="s">
        <v>140</v>
      </c>
      <c r="E780" s="4" t="s">
        <v>139</v>
      </c>
      <c r="F780" s="9">
        <f>SUM(Ведомственная!G870)</f>
        <v>303.2</v>
      </c>
      <c r="G780" s="9">
        <f>SUM(Ведомственная!H870)</f>
        <v>253.2</v>
      </c>
      <c r="H780" s="9">
        <f>SUM(Ведомственная!I870)</f>
        <v>253.2</v>
      </c>
    </row>
    <row r="781" spans="1:8" s="27" customFormat="1">
      <c r="A781" s="95" t="s">
        <v>20</v>
      </c>
      <c r="B781" s="31" t="s">
        <v>362</v>
      </c>
      <c r="C781" s="31">
        <v>800</v>
      </c>
      <c r="D781" s="4" t="s">
        <v>140</v>
      </c>
      <c r="E781" s="4" t="s">
        <v>139</v>
      </c>
      <c r="F781" s="9">
        <f>SUM(Ведомственная!G871)</f>
        <v>26.9</v>
      </c>
      <c r="G781" s="9">
        <f>SUM(Ведомственная!H871)</f>
        <v>26.9</v>
      </c>
      <c r="H781" s="9">
        <f>SUM(Ведомственная!I871)</f>
        <v>26.9</v>
      </c>
    </row>
    <row r="782" spans="1:8" s="27" customFormat="1" ht="31.5">
      <c r="A782" s="95" t="s">
        <v>78</v>
      </c>
      <c r="B782" s="31" t="s">
        <v>363</v>
      </c>
      <c r="C782" s="31"/>
      <c r="D782" s="24"/>
      <c r="E782" s="24"/>
      <c r="F782" s="9">
        <f>F783</f>
        <v>754.5</v>
      </c>
      <c r="G782" s="9">
        <f>G783</f>
        <v>676.3</v>
      </c>
      <c r="H782" s="9">
        <f>H783</f>
        <v>676.3</v>
      </c>
    </row>
    <row r="783" spans="1:8" ht="31.5">
      <c r="A783" s="95" t="s">
        <v>43</v>
      </c>
      <c r="B783" s="31" t="s">
        <v>363</v>
      </c>
      <c r="C783" s="31">
        <v>200</v>
      </c>
      <c r="D783" s="4" t="s">
        <v>140</v>
      </c>
      <c r="E783" s="4" t="s">
        <v>139</v>
      </c>
      <c r="F783" s="9">
        <f>SUM(Ведомственная!G873)</f>
        <v>754.5</v>
      </c>
      <c r="G783" s="9">
        <f>SUM(Ведомственная!H873)</f>
        <v>676.3</v>
      </c>
      <c r="H783" s="9">
        <f>SUM(Ведомственная!I873)</f>
        <v>676.3</v>
      </c>
    </row>
    <row r="784" spans="1:8" ht="31.5">
      <c r="A784" s="95" t="s">
        <v>79</v>
      </c>
      <c r="B784" s="31" t="s">
        <v>364</v>
      </c>
      <c r="C784" s="31"/>
      <c r="D784" s="4"/>
      <c r="E784" s="4"/>
      <c r="F784" s="9">
        <f>F785+F786</f>
        <v>982.6</v>
      </c>
      <c r="G784" s="9">
        <f>G785+G786</f>
        <v>419.1</v>
      </c>
      <c r="H784" s="9">
        <f>H785+H786</f>
        <v>419.1</v>
      </c>
    </row>
    <row r="785" spans="1:8" ht="31.5">
      <c r="A785" s="95" t="s">
        <v>43</v>
      </c>
      <c r="B785" s="31" t="s">
        <v>364</v>
      </c>
      <c r="C785" s="31">
        <v>200</v>
      </c>
      <c r="D785" s="4" t="s">
        <v>140</v>
      </c>
      <c r="E785" s="4" t="s">
        <v>139</v>
      </c>
      <c r="F785" s="9">
        <f>SUM(Ведомственная!G875)</f>
        <v>949.1</v>
      </c>
      <c r="G785" s="9">
        <f>SUM(Ведомственная!H875)</f>
        <v>385.6</v>
      </c>
      <c r="H785" s="9">
        <f>SUM(Ведомственная!I875)</f>
        <v>385.6</v>
      </c>
    </row>
    <row r="786" spans="1:8">
      <c r="A786" s="95" t="s">
        <v>20</v>
      </c>
      <c r="B786" s="31" t="s">
        <v>364</v>
      </c>
      <c r="C786" s="31">
        <v>800</v>
      </c>
      <c r="D786" s="4" t="s">
        <v>140</v>
      </c>
      <c r="E786" s="4" t="s">
        <v>139</v>
      </c>
      <c r="F786" s="9">
        <f>SUM(Ведомственная!G876)</f>
        <v>33.5</v>
      </c>
      <c r="G786" s="9">
        <f>SUM(Ведомственная!H876)</f>
        <v>33.5</v>
      </c>
      <c r="H786" s="9">
        <f>SUM(Ведомственная!I876)</f>
        <v>33.5</v>
      </c>
    </row>
    <row r="787" spans="1:8" ht="94.5">
      <c r="A787" s="95" t="s">
        <v>644</v>
      </c>
      <c r="B787" s="22" t="s">
        <v>219</v>
      </c>
      <c r="C787" s="4"/>
      <c r="D787" s="4"/>
      <c r="E787" s="4"/>
      <c r="F787" s="7">
        <f>SUM(F788+F814+F823+F828)+F817+F820</f>
        <v>309444.30000000005</v>
      </c>
      <c r="G787" s="7">
        <f>SUM(G788+G814+G823+G828)+G817+G820</f>
        <v>267597.7</v>
      </c>
      <c r="H787" s="7">
        <f>SUM(H788+H814+H823+H828)+H817+H820</f>
        <v>276863.60000000003</v>
      </c>
    </row>
    <row r="788" spans="1:8">
      <c r="A788" s="95" t="s">
        <v>29</v>
      </c>
      <c r="B788" s="4" t="s">
        <v>510</v>
      </c>
      <c r="C788" s="4"/>
      <c r="D788" s="4"/>
      <c r="E788" s="4"/>
      <c r="F788" s="7">
        <f>SUM(F789+F797+F800+F802+F804+F810+F807+F794)+F812</f>
        <v>36748.100000000006</v>
      </c>
      <c r="G788" s="7">
        <f>SUM(G789+G797+G800+G802+G804+G810+G807+G794)+G812</f>
        <v>33098.100000000006</v>
      </c>
      <c r="H788" s="7">
        <f>SUM(H789+H797+H800+H802+H804+H810+H807+H794)+H812</f>
        <v>33098.100000000006</v>
      </c>
    </row>
    <row r="789" spans="1:8">
      <c r="A789" s="95" t="s">
        <v>218</v>
      </c>
      <c r="B789" s="4" t="s">
        <v>511</v>
      </c>
      <c r="C789" s="4"/>
      <c r="D789" s="4"/>
      <c r="E789" s="4"/>
      <c r="F789" s="7">
        <f>SUM(F790:F793)</f>
        <v>19526</v>
      </c>
      <c r="G789" s="7">
        <f t="shared" ref="G789:H789" si="215">SUM(G790:G793)</f>
        <v>15876</v>
      </c>
      <c r="H789" s="7">
        <f t="shared" si="215"/>
        <v>15876</v>
      </c>
    </row>
    <row r="790" spans="1:8" ht="63">
      <c r="A790" s="95" t="s">
        <v>42</v>
      </c>
      <c r="B790" s="4" t="s">
        <v>511</v>
      </c>
      <c r="C790" s="4" t="s">
        <v>70</v>
      </c>
      <c r="D790" s="4" t="s">
        <v>140</v>
      </c>
      <c r="E790" s="4" t="s">
        <v>28</v>
      </c>
      <c r="F790" s="7">
        <f>SUM(Ведомственная!G778)</f>
        <v>8575</v>
      </c>
      <c r="G790" s="7">
        <f>SUM(Ведомственная!H778)</f>
        <v>8575</v>
      </c>
      <c r="H790" s="7">
        <f>SUM(Ведомственная!I778)</f>
        <v>8575</v>
      </c>
    </row>
    <row r="791" spans="1:8" ht="31.5">
      <c r="A791" s="95" t="s">
        <v>43</v>
      </c>
      <c r="B791" s="4" t="s">
        <v>511</v>
      </c>
      <c r="C791" s="4" t="s">
        <v>72</v>
      </c>
      <c r="D791" s="4" t="s">
        <v>140</v>
      </c>
      <c r="E791" s="4" t="s">
        <v>28</v>
      </c>
      <c r="F791" s="7">
        <f>SUM(Ведомственная!G779)</f>
        <v>5561</v>
      </c>
      <c r="G791" s="7">
        <f>SUM(Ведомственная!H779)</f>
        <v>5561</v>
      </c>
      <c r="H791" s="7">
        <f>SUM(Ведомственная!I779)</f>
        <v>5561</v>
      </c>
    </row>
    <row r="792" spans="1:8">
      <c r="A792" s="95" t="s">
        <v>34</v>
      </c>
      <c r="B792" s="4" t="s">
        <v>511</v>
      </c>
      <c r="C792" s="4" t="s">
        <v>80</v>
      </c>
      <c r="D792" s="4" t="s">
        <v>140</v>
      </c>
      <c r="E792" s="4" t="s">
        <v>28</v>
      </c>
      <c r="F792" s="7">
        <f>SUM(Ведомственная!G780)</f>
        <v>240</v>
      </c>
      <c r="G792" s="7">
        <f>SUM(Ведомственная!H780)</f>
        <v>240</v>
      </c>
      <c r="H792" s="7">
        <f>SUM(Ведомственная!I780)</f>
        <v>240</v>
      </c>
    </row>
    <row r="793" spans="1:8" ht="31.5">
      <c r="A793" s="95" t="s">
        <v>192</v>
      </c>
      <c r="B793" s="4" t="s">
        <v>511</v>
      </c>
      <c r="C793" s="4" t="s">
        <v>98</v>
      </c>
      <c r="D793" s="4" t="s">
        <v>140</v>
      </c>
      <c r="E793" s="4" t="s">
        <v>28</v>
      </c>
      <c r="F793" s="7">
        <f>SUM(Ведомственная!G781)</f>
        <v>5150</v>
      </c>
      <c r="G793" s="7">
        <f>SUM(Ведомственная!H781)</f>
        <v>1500</v>
      </c>
      <c r="H793" s="7">
        <f>SUM(Ведомственная!I781)</f>
        <v>1500</v>
      </c>
    </row>
    <row r="794" spans="1:8" ht="47.25">
      <c r="A794" s="95" t="s">
        <v>727</v>
      </c>
      <c r="B794" s="4" t="s">
        <v>806</v>
      </c>
      <c r="C794" s="4"/>
      <c r="D794" s="4"/>
      <c r="E794" s="4"/>
      <c r="F794" s="7">
        <f>SUM(F795:F796)</f>
        <v>1291.9000000000001</v>
      </c>
      <c r="G794" s="7">
        <f t="shared" ref="G794:H794" si="216">SUM(G795:G796)</f>
        <v>1291.9000000000001</v>
      </c>
      <c r="H794" s="7">
        <f t="shared" si="216"/>
        <v>1291.9000000000001</v>
      </c>
    </row>
    <row r="795" spans="1:8" ht="31.5" hidden="1">
      <c r="A795" s="95" t="s">
        <v>43</v>
      </c>
      <c r="B795" s="4" t="s">
        <v>806</v>
      </c>
      <c r="C795" s="4" t="s">
        <v>72</v>
      </c>
      <c r="D795" s="4" t="s">
        <v>140</v>
      </c>
      <c r="E795" s="4" t="s">
        <v>35</v>
      </c>
      <c r="F795" s="7">
        <f>SUM(Ведомственная!G817)</f>
        <v>0</v>
      </c>
      <c r="G795" s="7">
        <f>SUM(Ведомственная!H817)</f>
        <v>0</v>
      </c>
      <c r="H795" s="7">
        <f>SUM(Ведомственная!I817)</f>
        <v>0</v>
      </c>
    </row>
    <row r="796" spans="1:8" ht="31.5">
      <c r="A796" s="95" t="s">
        <v>192</v>
      </c>
      <c r="B796" s="4" t="s">
        <v>806</v>
      </c>
      <c r="C796" s="4" t="s">
        <v>98</v>
      </c>
      <c r="D796" s="4" t="s">
        <v>140</v>
      </c>
      <c r="E796" s="4" t="s">
        <v>35</v>
      </c>
      <c r="F796" s="7">
        <f>SUM(Ведомственная!G818)</f>
        <v>1291.9000000000001</v>
      </c>
      <c r="G796" s="7">
        <f>SUM(Ведомственная!H818)</f>
        <v>1291.9000000000001</v>
      </c>
      <c r="H796" s="7">
        <f>SUM(Ведомственная!I818)</f>
        <v>1291.9000000000001</v>
      </c>
    </row>
    <row r="797" spans="1:8" ht="31.5">
      <c r="A797" s="95" t="s">
        <v>704</v>
      </c>
      <c r="B797" s="4" t="s">
        <v>799</v>
      </c>
      <c r="C797" s="4"/>
      <c r="D797" s="4"/>
      <c r="E797" s="4"/>
      <c r="F797" s="7">
        <f>SUM(F798:F799)</f>
        <v>4872</v>
      </c>
      <c r="G797" s="7">
        <f t="shared" ref="G797:H797" si="217">SUM(G798:G799)</f>
        <v>4872</v>
      </c>
      <c r="H797" s="7">
        <f t="shared" si="217"/>
        <v>4872</v>
      </c>
    </row>
    <row r="798" spans="1:8" ht="31.5">
      <c r="A798" s="95" t="s">
        <v>43</v>
      </c>
      <c r="B798" s="4" t="s">
        <v>799</v>
      </c>
      <c r="C798" s="4" t="s">
        <v>72</v>
      </c>
      <c r="D798" s="4" t="s">
        <v>140</v>
      </c>
      <c r="E798" s="4" t="s">
        <v>35</v>
      </c>
      <c r="F798" s="7">
        <f>SUM(Ведомственная!G820)</f>
        <v>500</v>
      </c>
      <c r="G798" s="7">
        <f>SUM(Ведомственная!H820)</f>
        <v>0</v>
      </c>
      <c r="H798" s="7">
        <f>SUM(Ведомственная!I820)</f>
        <v>0</v>
      </c>
    </row>
    <row r="799" spans="1:8" ht="31.5">
      <c r="A799" s="95" t="s">
        <v>192</v>
      </c>
      <c r="B799" s="4" t="s">
        <v>799</v>
      </c>
      <c r="C799" s="4" t="s">
        <v>98</v>
      </c>
      <c r="D799" s="4" t="s">
        <v>140</v>
      </c>
      <c r="E799" s="4" t="s">
        <v>35</v>
      </c>
      <c r="F799" s="7">
        <f>SUM(Ведомственная!G821)</f>
        <v>4372</v>
      </c>
      <c r="G799" s="7">
        <f>SUM(Ведомственная!H821)</f>
        <v>4872</v>
      </c>
      <c r="H799" s="7">
        <f>SUM(Ведомственная!I821)</f>
        <v>4872</v>
      </c>
    </row>
    <row r="800" spans="1:8" ht="47.25">
      <c r="A800" s="95" t="s">
        <v>705</v>
      </c>
      <c r="B800" s="4" t="s">
        <v>800</v>
      </c>
      <c r="C800" s="4"/>
      <c r="D800" s="4"/>
      <c r="E800" s="4"/>
      <c r="F800" s="7">
        <f>SUM(F801)</f>
        <v>2583.6999999999998</v>
      </c>
      <c r="G800" s="7">
        <f>SUM(G801)</f>
        <v>2583.6999999999998</v>
      </c>
      <c r="H800" s="7">
        <f>SUM(H801)</f>
        <v>2583.6999999999998</v>
      </c>
    </row>
    <row r="801" spans="1:8" ht="31.5">
      <c r="A801" s="95" t="s">
        <v>192</v>
      </c>
      <c r="B801" s="4" t="s">
        <v>800</v>
      </c>
      <c r="C801" s="4" t="s">
        <v>98</v>
      </c>
      <c r="D801" s="4" t="s">
        <v>140</v>
      </c>
      <c r="E801" s="4" t="s">
        <v>35</v>
      </c>
      <c r="F801" s="7">
        <f>SUM(Ведомственная!G823)</f>
        <v>2583.6999999999998</v>
      </c>
      <c r="G801" s="7">
        <f>SUM(Ведомственная!H823)</f>
        <v>2583.6999999999998</v>
      </c>
      <c r="H801" s="7">
        <f>SUM(Ведомственная!I823)</f>
        <v>2583.6999999999998</v>
      </c>
    </row>
    <row r="802" spans="1:8" ht="47.25">
      <c r="A802" s="95" t="s">
        <v>630</v>
      </c>
      <c r="B802" s="4" t="s">
        <v>801</v>
      </c>
      <c r="C802" s="4"/>
      <c r="D802" s="4"/>
      <c r="E802" s="4"/>
      <c r="F802" s="7">
        <f>SUM(F803)</f>
        <v>1291.9000000000001</v>
      </c>
      <c r="G802" s="7">
        <f>SUM(G803)</f>
        <v>1291.9000000000001</v>
      </c>
      <c r="H802" s="7">
        <f>SUM(H803)</f>
        <v>1291.9000000000001</v>
      </c>
    </row>
    <row r="803" spans="1:8" ht="31.5">
      <c r="A803" s="95" t="s">
        <v>43</v>
      </c>
      <c r="B803" s="4" t="s">
        <v>801</v>
      </c>
      <c r="C803" s="4" t="s">
        <v>72</v>
      </c>
      <c r="D803" s="4" t="s">
        <v>140</v>
      </c>
      <c r="E803" s="4" t="s">
        <v>35</v>
      </c>
      <c r="F803" s="7">
        <f>SUM(Ведомственная!G825)</f>
        <v>1291.9000000000001</v>
      </c>
      <c r="G803" s="7">
        <f>SUM(Ведомственная!H825)</f>
        <v>1291.9000000000001</v>
      </c>
      <c r="H803" s="7">
        <f>SUM(Ведомственная!I825)</f>
        <v>1291.9000000000001</v>
      </c>
    </row>
    <row r="804" spans="1:8" ht="31.5">
      <c r="A804" s="95" t="s">
        <v>564</v>
      </c>
      <c r="B804" s="46" t="s">
        <v>802</v>
      </c>
      <c r="C804" s="4"/>
      <c r="D804" s="4"/>
      <c r="E804" s="4"/>
      <c r="F804" s="7">
        <f>SUM(F805:F806)</f>
        <v>5353.2</v>
      </c>
      <c r="G804" s="7">
        <f t="shared" ref="G804:H804" si="218">SUM(G805:G806)</f>
        <v>5353.2</v>
      </c>
      <c r="H804" s="7">
        <f t="shared" si="218"/>
        <v>5353.2</v>
      </c>
    </row>
    <row r="805" spans="1:8" ht="31.5" hidden="1">
      <c r="A805" s="95" t="s">
        <v>43</v>
      </c>
      <c r="B805" s="46" t="s">
        <v>802</v>
      </c>
      <c r="C805" s="4" t="s">
        <v>72</v>
      </c>
      <c r="D805" s="4" t="s">
        <v>140</v>
      </c>
      <c r="E805" s="4" t="s">
        <v>35</v>
      </c>
      <c r="F805" s="7">
        <f>SUM(Ведомственная!G853)</f>
        <v>46.4</v>
      </c>
      <c r="G805" s="7">
        <f>SUM(Ведомственная!H853)</f>
        <v>0</v>
      </c>
      <c r="H805" s="7">
        <f>SUM(Ведомственная!I853)</f>
        <v>0</v>
      </c>
    </row>
    <row r="806" spans="1:8" ht="31.5">
      <c r="A806" s="95" t="s">
        <v>192</v>
      </c>
      <c r="B806" s="46" t="s">
        <v>802</v>
      </c>
      <c r="C806" s="4" t="s">
        <v>98</v>
      </c>
      <c r="D806" s="4" t="s">
        <v>140</v>
      </c>
      <c r="E806" s="4" t="s">
        <v>45</v>
      </c>
      <c r="F806" s="7">
        <f>SUM(Ведомственная!G854)</f>
        <v>5306.8</v>
      </c>
      <c r="G806" s="7">
        <f>SUM(Ведомственная!H854)</f>
        <v>5353.2</v>
      </c>
      <c r="H806" s="7">
        <f>SUM(Ведомственная!I854)</f>
        <v>5353.2</v>
      </c>
    </row>
    <row r="807" spans="1:8" ht="47.25">
      <c r="A807" s="95" t="s">
        <v>724</v>
      </c>
      <c r="B807" s="4" t="s">
        <v>805</v>
      </c>
      <c r="C807" s="4"/>
      <c r="D807" s="4"/>
      <c r="E807" s="4"/>
      <c r="F807" s="7">
        <f>SUM(F808:F809)</f>
        <v>1291.9000000000001</v>
      </c>
      <c r="G807" s="7">
        <f t="shared" ref="G807:H807" si="219">SUM(G808:G809)</f>
        <v>1291.9000000000001</v>
      </c>
      <c r="H807" s="7">
        <f t="shared" si="219"/>
        <v>1291.9000000000001</v>
      </c>
    </row>
    <row r="808" spans="1:8" ht="31.5" hidden="1">
      <c r="A808" s="95" t="s">
        <v>43</v>
      </c>
      <c r="B808" s="4" t="s">
        <v>805</v>
      </c>
      <c r="C808" s="4" t="s">
        <v>72</v>
      </c>
      <c r="D808" s="4" t="s">
        <v>140</v>
      </c>
      <c r="E808" s="4" t="s">
        <v>35</v>
      </c>
      <c r="F808" s="7">
        <f>SUM(Ведомственная!G829)</f>
        <v>0</v>
      </c>
      <c r="G808" s="7">
        <f>SUM(Ведомственная!H829)</f>
        <v>0</v>
      </c>
      <c r="H808" s="7">
        <f>SUM(Ведомственная!I829)</f>
        <v>0</v>
      </c>
    </row>
    <row r="809" spans="1:8" ht="31.5">
      <c r="A809" s="95" t="s">
        <v>192</v>
      </c>
      <c r="B809" s="4" t="s">
        <v>805</v>
      </c>
      <c r="C809" s="4" t="s">
        <v>98</v>
      </c>
      <c r="D809" s="4" t="s">
        <v>140</v>
      </c>
      <c r="E809" s="4" t="s">
        <v>35</v>
      </c>
      <c r="F809" s="7">
        <f>SUM(Ведомственная!G830)</f>
        <v>1291.9000000000001</v>
      </c>
      <c r="G809" s="7">
        <f>SUM(Ведомственная!H830)</f>
        <v>1291.9000000000001</v>
      </c>
      <c r="H809" s="7">
        <f>SUM(Ведомственная!I830)</f>
        <v>1291.9000000000001</v>
      </c>
    </row>
    <row r="810" spans="1:8" ht="31.5">
      <c r="A810" s="95" t="s">
        <v>889</v>
      </c>
      <c r="B810" s="46" t="s">
        <v>807</v>
      </c>
      <c r="C810" s="4"/>
      <c r="D810" s="4"/>
      <c r="E810" s="4"/>
      <c r="F810" s="7">
        <f>SUM(F811)</f>
        <v>467.4</v>
      </c>
      <c r="G810" s="7">
        <f t="shared" ref="G810:H810" si="220">SUM(G811)</f>
        <v>467.4</v>
      </c>
      <c r="H810" s="7">
        <f t="shared" si="220"/>
        <v>467.4</v>
      </c>
    </row>
    <row r="811" spans="1:8" ht="31.5">
      <c r="A811" s="95" t="s">
        <v>192</v>
      </c>
      <c r="B811" s="46" t="s">
        <v>807</v>
      </c>
      <c r="C811" s="4" t="s">
        <v>98</v>
      </c>
      <c r="D811" s="4" t="s">
        <v>140</v>
      </c>
      <c r="E811" s="4" t="s">
        <v>35</v>
      </c>
      <c r="F811" s="7">
        <f>SUM(Ведомственная!G832)</f>
        <v>467.4</v>
      </c>
      <c r="G811" s="7">
        <f>SUM(Ведомственная!H832)</f>
        <v>467.4</v>
      </c>
      <c r="H811" s="7">
        <f>SUM(Ведомственная!I832)</f>
        <v>467.4</v>
      </c>
    </row>
    <row r="812" spans="1:8" ht="63">
      <c r="A812" s="95" t="s">
        <v>723</v>
      </c>
      <c r="B812" s="46" t="s">
        <v>808</v>
      </c>
      <c r="C812" s="4"/>
      <c r="D812" s="4"/>
      <c r="E812" s="4"/>
      <c r="F812" s="7">
        <f>SUM(F813)</f>
        <v>70.099999999999994</v>
      </c>
      <c r="G812" s="7">
        <f t="shared" ref="G812:H812" si="221">SUM(G813)</f>
        <v>70.099999999999994</v>
      </c>
      <c r="H812" s="7">
        <f t="shared" si="221"/>
        <v>70.099999999999994</v>
      </c>
    </row>
    <row r="813" spans="1:8" ht="31.5">
      <c r="A813" s="95" t="s">
        <v>192</v>
      </c>
      <c r="B813" s="46" t="s">
        <v>808</v>
      </c>
      <c r="C813" s="4" t="s">
        <v>98</v>
      </c>
      <c r="D813" s="4" t="s">
        <v>140</v>
      </c>
      <c r="E813" s="4" t="s">
        <v>45</v>
      </c>
      <c r="F813" s="7">
        <f>SUM(Ведомственная!G856)</f>
        <v>70.099999999999994</v>
      </c>
      <c r="G813" s="7">
        <f>SUM(Ведомственная!H856)</f>
        <v>70.099999999999994</v>
      </c>
      <c r="H813" s="7">
        <f>SUM(Ведомственная!I856)</f>
        <v>70.099999999999994</v>
      </c>
    </row>
    <row r="814" spans="1:8" ht="47.25">
      <c r="A814" s="95" t="s">
        <v>23</v>
      </c>
      <c r="B814" s="22" t="s">
        <v>265</v>
      </c>
      <c r="C814" s="4"/>
      <c r="D814" s="4"/>
      <c r="E814" s="4"/>
      <c r="F814" s="7">
        <f t="shared" ref="F814:H815" si="222">F815</f>
        <v>244127.2</v>
      </c>
      <c r="G814" s="7">
        <f t="shared" si="222"/>
        <v>220055.4</v>
      </c>
      <c r="H814" s="7">
        <f t="shared" si="222"/>
        <v>229321.3</v>
      </c>
    </row>
    <row r="815" spans="1:8">
      <c r="A815" s="95" t="s">
        <v>218</v>
      </c>
      <c r="B815" s="22" t="s">
        <v>266</v>
      </c>
      <c r="C815" s="4"/>
      <c r="D815" s="4"/>
      <c r="E815" s="4"/>
      <c r="F815" s="7">
        <f t="shared" si="222"/>
        <v>244127.2</v>
      </c>
      <c r="G815" s="7">
        <f t="shared" si="222"/>
        <v>220055.4</v>
      </c>
      <c r="H815" s="7">
        <f t="shared" si="222"/>
        <v>229321.3</v>
      </c>
    </row>
    <row r="816" spans="1:8" ht="31.5">
      <c r="A816" s="95" t="s">
        <v>54</v>
      </c>
      <c r="B816" s="22" t="s">
        <v>266</v>
      </c>
      <c r="C816" s="4" t="s">
        <v>98</v>
      </c>
      <c r="D816" s="4" t="s">
        <v>140</v>
      </c>
      <c r="E816" s="4" t="s">
        <v>28</v>
      </c>
      <c r="F816" s="7">
        <f>SUM(Ведомственная!G784)</f>
        <v>244127.2</v>
      </c>
      <c r="G816" s="7">
        <f>SUM(Ведомственная!H784)</f>
        <v>220055.4</v>
      </c>
      <c r="H816" s="7">
        <f>SUM(Ведомственная!I784)</f>
        <v>229321.3</v>
      </c>
    </row>
    <row r="817" spans="1:8" ht="31.5">
      <c r="A817" s="95" t="s">
        <v>221</v>
      </c>
      <c r="B817" s="22" t="s">
        <v>339</v>
      </c>
      <c r="C817" s="4"/>
      <c r="D817" s="4"/>
      <c r="E817" s="4"/>
      <c r="F817" s="7">
        <f t="shared" ref="F817:H818" si="223">F818</f>
        <v>1572</v>
      </c>
      <c r="G817" s="7">
        <f t="shared" si="223"/>
        <v>0</v>
      </c>
      <c r="H817" s="7">
        <f t="shared" si="223"/>
        <v>0</v>
      </c>
    </row>
    <row r="818" spans="1:8">
      <c r="A818" s="95" t="s">
        <v>218</v>
      </c>
      <c r="B818" s="22" t="s">
        <v>340</v>
      </c>
      <c r="C818" s="4"/>
      <c r="D818" s="4"/>
      <c r="E818" s="4"/>
      <c r="F818" s="7">
        <f t="shared" si="223"/>
        <v>1572</v>
      </c>
      <c r="G818" s="7">
        <f t="shared" si="223"/>
        <v>0</v>
      </c>
      <c r="H818" s="7">
        <f t="shared" si="223"/>
        <v>0</v>
      </c>
    </row>
    <row r="819" spans="1:8" ht="31.5">
      <c r="A819" s="95" t="s">
        <v>192</v>
      </c>
      <c r="B819" s="22" t="s">
        <v>340</v>
      </c>
      <c r="C819" s="4" t="s">
        <v>98</v>
      </c>
      <c r="D819" s="4" t="s">
        <v>140</v>
      </c>
      <c r="E819" s="4" t="s">
        <v>28</v>
      </c>
      <c r="F819" s="7">
        <f>SUM(Ведомственная!G787)</f>
        <v>1572</v>
      </c>
      <c r="G819" s="7">
        <f>SUM(Ведомственная!H787)</f>
        <v>0</v>
      </c>
      <c r="H819" s="7">
        <f>SUM(Ведомственная!I787)</f>
        <v>0</v>
      </c>
    </row>
    <row r="820" spans="1:8" ht="31.5" hidden="1">
      <c r="A820" s="95" t="s">
        <v>222</v>
      </c>
      <c r="B820" s="4" t="s">
        <v>349</v>
      </c>
      <c r="C820" s="4"/>
      <c r="D820" s="4"/>
      <c r="E820" s="4"/>
      <c r="F820" s="7">
        <f t="shared" ref="F820:H821" si="224">F821</f>
        <v>3584.2</v>
      </c>
      <c r="G820" s="7">
        <f t="shared" si="224"/>
        <v>0</v>
      </c>
      <c r="H820" s="7">
        <f t="shared" si="224"/>
        <v>0</v>
      </c>
    </row>
    <row r="821" spans="1:8" hidden="1">
      <c r="A821" s="95" t="s">
        <v>218</v>
      </c>
      <c r="B821" s="4" t="s">
        <v>350</v>
      </c>
      <c r="C821" s="4"/>
      <c r="D821" s="4"/>
      <c r="E821" s="4"/>
      <c r="F821" s="7">
        <f t="shared" si="224"/>
        <v>3584.2</v>
      </c>
      <c r="G821" s="7">
        <f t="shared" si="224"/>
        <v>0</v>
      </c>
      <c r="H821" s="7">
        <f t="shared" si="224"/>
        <v>0</v>
      </c>
    </row>
    <row r="822" spans="1:8" ht="31.5" hidden="1">
      <c r="A822" s="95" t="s">
        <v>54</v>
      </c>
      <c r="B822" s="4" t="s">
        <v>350</v>
      </c>
      <c r="C822" s="4" t="s">
        <v>98</v>
      </c>
      <c r="D822" s="4" t="s">
        <v>140</v>
      </c>
      <c r="E822" s="4" t="s">
        <v>28</v>
      </c>
      <c r="F822" s="7">
        <f>SUM(Ведомственная!G790)</f>
        <v>3584.2</v>
      </c>
      <c r="G822" s="7">
        <f>SUM(Ведомственная!H790)</f>
        <v>0</v>
      </c>
      <c r="H822" s="7">
        <f>SUM(Ведомственная!I790)</f>
        <v>0</v>
      </c>
    </row>
    <row r="823" spans="1:8" ht="31.5">
      <c r="A823" s="95" t="s">
        <v>36</v>
      </c>
      <c r="B823" s="4" t="s">
        <v>512</v>
      </c>
      <c r="C823" s="4"/>
      <c r="D823" s="4"/>
      <c r="E823" s="4"/>
      <c r="F823" s="7">
        <f>SUM(F824)</f>
        <v>15802</v>
      </c>
      <c r="G823" s="7">
        <f t="shared" ref="G823:H823" si="225">SUM(G824)</f>
        <v>14444.2</v>
      </c>
      <c r="H823" s="7">
        <f t="shared" si="225"/>
        <v>14444.2</v>
      </c>
    </row>
    <row r="824" spans="1:8">
      <c r="A824" s="95" t="s">
        <v>218</v>
      </c>
      <c r="B824" s="4" t="s">
        <v>513</v>
      </c>
      <c r="C824" s="4"/>
      <c r="D824" s="4"/>
      <c r="E824" s="4"/>
      <c r="F824" s="7">
        <f>SUM(F825:F827)</f>
        <v>15802</v>
      </c>
      <c r="G824" s="7">
        <f t="shared" ref="G824:H824" si="226">SUM(G825:G827)</f>
        <v>14444.2</v>
      </c>
      <c r="H824" s="7">
        <f t="shared" si="226"/>
        <v>14444.2</v>
      </c>
    </row>
    <row r="825" spans="1:8" ht="63">
      <c r="A825" s="95" t="s">
        <v>42</v>
      </c>
      <c r="B825" s="4" t="s">
        <v>513</v>
      </c>
      <c r="C825" s="4" t="s">
        <v>70</v>
      </c>
      <c r="D825" s="4" t="s">
        <v>140</v>
      </c>
      <c r="E825" s="4" t="s">
        <v>28</v>
      </c>
      <c r="F825" s="7">
        <f>SUM(Ведомственная!G793)</f>
        <v>13507.9</v>
      </c>
      <c r="G825" s="7">
        <f>SUM(Ведомственная!H793)</f>
        <v>13066.7</v>
      </c>
      <c r="H825" s="7">
        <f>SUM(Ведомственная!I793)</f>
        <v>13066.7</v>
      </c>
    </row>
    <row r="826" spans="1:8" ht="31.5">
      <c r="A826" s="95" t="s">
        <v>43</v>
      </c>
      <c r="B826" s="4" t="s">
        <v>513</v>
      </c>
      <c r="C826" s="4" t="s">
        <v>72</v>
      </c>
      <c r="D826" s="4" t="s">
        <v>140</v>
      </c>
      <c r="E826" s="4" t="s">
        <v>28</v>
      </c>
      <c r="F826" s="7">
        <f>SUM(Ведомственная!G794)</f>
        <v>2227.9</v>
      </c>
      <c r="G826" s="7">
        <f>SUM(Ведомственная!H794)</f>
        <v>1311.3</v>
      </c>
      <c r="H826" s="7">
        <f>SUM(Ведомственная!I794)</f>
        <v>1311.3</v>
      </c>
    </row>
    <row r="827" spans="1:8">
      <c r="A827" s="95" t="s">
        <v>20</v>
      </c>
      <c r="B827" s="4" t="s">
        <v>513</v>
      </c>
      <c r="C827" s="4" t="s">
        <v>77</v>
      </c>
      <c r="D827" s="4" t="s">
        <v>140</v>
      </c>
      <c r="E827" s="4" t="s">
        <v>28</v>
      </c>
      <c r="F827" s="7">
        <f>SUM(Ведомственная!G795)</f>
        <v>66.2</v>
      </c>
      <c r="G827" s="7">
        <f>SUM(Ведомственная!H795)</f>
        <v>66.2</v>
      </c>
      <c r="H827" s="7">
        <f>SUM(Ведомственная!I795)</f>
        <v>66.2</v>
      </c>
    </row>
    <row r="828" spans="1:8" ht="78.75">
      <c r="A828" s="152" t="s">
        <v>645</v>
      </c>
      <c r="B828" s="46" t="s">
        <v>517</v>
      </c>
      <c r="C828" s="4"/>
      <c r="D828" s="4"/>
      <c r="E828" s="4"/>
      <c r="F828" s="7">
        <f>SUM(F829)+F832</f>
        <v>7610.8</v>
      </c>
      <c r="G828" s="7">
        <f>SUM(G829)+G832</f>
        <v>0</v>
      </c>
      <c r="H828" s="7">
        <f>SUM(H829)+H832</f>
        <v>0</v>
      </c>
    </row>
    <row r="829" spans="1:8" ht="31.5">
      <c r="A829" s="36" t="s">
        <v>706</v>
      </c>
      <c r="B829" s="46" t="s">
        <v>518</v>
      </c>
      <c r="C829" s="4"/>
      <c r="D829" s="4"/>
      <c r="E829" s="4"/>
      <c r="F829" s="7">
        <f>SUM(F830:F831)</f>
        <v>3813.8</v>
      </c>
      <c r="G829" s="7">
        <f t="shared" ref="G829:H829" si="227">SUM(G830:G831)</f>
        <v>0</v>
      </c>
      <c r="H829" s="7">
        <f t="shared" si="227"/>
        <v>0</v>
      </c>
    </row>
    <row r="830" spans="1:8" ht="31.5">
      <c r="A830" s="95" t="s">
        <v>192</v>
      </c>
      <c r="B830" s="46" t="s">
        <v>518</v>
      </c>
      <c r="C830" s="4" t="s">
        <v>98</v>
      </c>
      <c r="D830" s="4" t="s">
        <v>140</v>
      </c>
      <c r="E830" s="4" t="s">
        <v>45</v>
      </c>
      <c r="F830" s="7">
        <f>SUM(Ведомственная!G859)</f>
        <v>3813.8</v>
      </c>
      <c r="G830" s="7">
        <f>SUM(Ведомственная!H859)</f>
        <v>0</v>
      </c>
      <c r="H830" s="7">
        <f>SUM(Ведомственная!I859)</f>
        <v>0</v>
      </c>
    </row>
    <row r="831" spans="1:8">
      <c r="A831" s="95" t="s">
        <v>20</v>
      </c>
      <c r="B831" s="46" t="s">
        <v>518</v>
      </c>
      <c r="C831" s="4" t="s">
        <v>77</v>
      </c>
      <c r="D831" s="4" t="s">
        <v>140</v>
      </c>
      <c r="E831" s="4" t="s">
        <v>45</v>
      </c>
      <c r="F831" s="7">
        <f>SUM(Ведомственная!G860)</f>
        <v>0</v>
      </c>
      <c r="G831" s="7">
        <f>SUM(Ведомственная!H860)</f>
        <v>0</v>
      </c>
      <c r="H831" s="7">
        <f>SUM(Ведомственная!I860)</f>
        <v>0</v>
      </c>
    </row>
    <row r="832" spans="1:8" ht="78.75">
      <c r="A832" s="95" t="s">
        <v>890</v>
      </c>
      <c r="B832" s="46" t="s">
        <v>609</v>
      </c>
      <c r="C832" s="4"/>
      <c r="D832" s="4"/>
      <c r="E832" s="4"/>
      <c r="F832" s="7">
        <f>SUM(F833)</f>
        <v>3797</v>
      </c>
      <c r="G832" s="7">
        <f t="shared" ref="G832:H832" si="228">SUM(G833)</f>
        <v>0</v>
      </c>
      <c r="H832" s="7">
        <f t="shared" si="228"/>
        <v>0</v>
      </c>
    </row>
    <row r="833" spans="1:8" ht="31.5">
      <c r="A833" s="95" t="s">
        <v>192</v>
      </c>
      <c r="B833" s="46" t="s">
        <v>609</v>
      </c>
      <c r="C833" s="4" t="s">
        <v>98</v>
      </c>
      <c r="D833" s="4" t="s">
        <v>140</v>
      </c>
      <c r="E833" s="4" t="s">
        <v>45</v>
      </c>
      <c r="F833" s="7">
        <f>SUM(Ведомственная!G862)</f>
        <v>3797</v>
      </c>
      <c r="G833" s="7">
        <f>SUM(Ведомственная!H862)</f>
        <v>0</v>
      </c>
      <c r="H833" s="7">
        <f>SUM(Ведомственная!I862)</f>
        <v>0</v>
      </c>
    </row>
    <row r="834" spans="1:8" ht="31.5">
      <c r="A834" s="95" t="s">
        <v>224</v>
      </c>
      <c r="B834" s="46" t="s">
        <v>223</v>
      </c>
      <c r="C834" s="4"/>
      <c r="D834" s="4"/>
      <c r="E834" s="4"/>
      <c r="F834" s="7">
        <f>SUM(F846+F835+F853+F859)+F856+F850</f>
        <v>193381.4</v>
      </c>
      <c r="G834" s="7">
        <f t="shared" ref="G834:H834" si="229">SUM(G846+G835+G853+G859)+G856+G850</f>
        <v>5339.1</v>
      </c>
      <c r="H834" s="7">
        <f t="shared" si="229"/>
        <v>16016</v>
      </c>
    </row>
    <row r="835" spans="1:8">
      <c r="A835" s="95" t="s">
        <v>29</v>
      </c>
      <c r="B835" s="4" t="s">
        <v>514</v>
      </c>
      <c r="C835" s="4"/>
      <c r="D835" s="4"/>
      <c r="E835" s="4"/>
      <c r="F835" s="7">
        <f>SUM(F844)+F840+F836+F838+F842</f>
        <v>18620.699999999997</v>
      </c>
      <c r="G835" s="7">
        <f t="shared" ref="G835:H835" si="230">SUM(G844)+G840+G836+G838+G842</f>
        <v>5339.1</v>
      </c>
      <c r="H835" s="7">
        <f t="shared" si="230"/>
        <v>16016</v>
      </c>
    </row>
    <row r="836" spans="1:8">
      <c r="A836" s="95" t="s">
        <v>218</v>
      </c>
      <c r="B836" s="4" t="s">
        <v>515</v>
      </c>
      <c r="C836" s="4"/>
      <c r="D836" s="4"/>
      <c r="E836" s="4"/>
      <c r="F836" s="7">
        <f>SUM(F837)</f>
        <v>0</v>
      </c>
      <c r="G836" s="7">
        <f t="shared" ref="G836:H836" si="231">SUM(G837)</f>
        <v>0</v>
      </c>
      <c r="H836" s="7">
        <f t="shared" si="231"/>
        <v>0</v>
      </c>
    </row>
    <row r="837" spans="1:8" ht="31.5" hidden="1">
      <c r="A837" s="95" t="s">
        <v>192</v>
      </c>
      <c r="B837" s="4" t="s">
        <v>515</v>
      </c>
      <c r="C837" s="4" t="s">
        <v>98</v>
      </c>
      <c r="D837" s="4" t="s">
        <v>140</v>
      </c>
      <c r="E837" s="4" t="s">
        <v>35</v>
      </c>
      <c r="F837" s="7">
        <f>SUM(Ведомственная!G836)</f>
        <v>0</v>
      </c>
      <c r="G837" s="7">
        <f>SUM(Ведомственная!H836)</f>
        <v>0</v>
      </c>
      <c r="H837" s="7">
        <f>SUM(Ведомственная!I836)</f>
        <v>0</v>
      </c>
    </row>
    <row r="838" spans="1:8" ht="31.5">
      <c r="A838" s="104" t="s">
        <v>906</v>
      </c>
      <c r="B838" s="4" t="s">
        <v>907</v>
      </c>
      <c r="C838" s="4"/>
      <c r="D838" s="4"/>
      <c r="E838" s="4"/>
      <c r="F838" s="7">
        <f>SUM(F839)</f>
        <v>0</v>
      </c>
      <c r="G838" s="7">
        <f t="shared" ref="G838:H838" si="232">SUM(G839)</f>
        <v>0</v>
      </c>
      <c r="H838" s="7">
        <f t="shared" si="232"/>
        <v>16016</v>
      </c>
    </row>
    <row r="839" spans="1:8" ht="31.5">
      <c r="A839" s="104" t="s">
        <v>192</v>
      </c>
      <c r="B839" s="4" t="s">
        <v>907</v>
      </c>
      <c r="C839" s="4" t="s">
        <v>98</v>
      </c>
      <c r="D839" s="4"/>
      <c r="E839" s="4"/>
      <c r="F839" s="7">
        <f>SUM(Ведомственная!G838)</f>
        <v>0</v>
      </c>
      <c r="G839" s="7">
        <f>SUM(Ведомственная!H838)</f>
        <v>0</v>
      </c>
      <c r="H839" s="7">
        <f>SUM(Ведомственная!I838)</f>
        <v>16016</v>
      </c>
    </row>
    <row r="840" spans="1:8" ht="47.25">
      <c r="A840" s="95" t="s">
        <v>804</v>
      </c>
      <c r="B840" s="4" t="s">
        <v>803</v>
      </c>
      <c r="C840" s="4"/>
      <c r="D840" s="4"/>
      <c r="E840" s="4"/>
      <c r="F840" s="7">
        <f>SUM(F841)</f>
        <v>9367.9</v>
      </c>
      <c r="G840" s="7">
        <f t="shared" ref="G840:H840" si="233">SUM(G841)</f>
        <v>5339.1</v>
      </c>
      <c r="H840" s="7">
        <f t="shared" si="233"/>
        <v>0</v>
      </c>
    </row>
    <row r="841" spans="1:8" ht="31.5">
      <c r="A841" s="95" t="s">
        <v>192</v>
      </c>
      <c r="B841" s="4" t="s">
        <v>803</v>
      </c>
      <c r="C841" s="4" t="s">
        <v>98</v>
      </c>
      <c r="D841" s="4" t="s">
        <v>140</v>
      </c>
      <c r="E841" s="4" t="s">
        <v>35</v>
      </c>
      <c r="F841" s="7">
        <f>SUM(Ведомственная!G840)</f>
        <v>9367.9</v>
      </c>
      <c r="G841" s="7">
        <f>SUM(Ведомственная!H840)</f>
        <v>5339.1</v>
      </c>
      <c r="H841" s="7">
        <f>SUM(Ведомственная!I840)</f>
        <v>0</v>
      </c>
    </row>
    <row r="842" spans="1:8" ht="31.5">
      <c r="A842" s="147" t="s">
        <v>946</v>
      </c>
      <c r="B842" s="4" t="s">
        <v>945</v>
      </c>
      <c r="C842" s="4"/>
      <c r="D842" s="4"/>
      <c r="E842" s="4"/>
      <c r="F842" s="7">
        <f>SUM(Ведомственная!G841)</f>
        <v>9252.7999999999993</v>
      </c>
      <c r="G842" s="7">
        <f>SUM(Ведомственная!H841)</f>
        <v>0</v>
      </c>
      <c r="H842" s="7">
        <f>SUM(Ведомственная!I841)</f>
        <v>0</v>
      </c>
    </row>
    <row r="843" spans="1:8" ht="31.5">
      <c r="A843" s="147" t="s">
        <v>192</v>
      </c>
      <c r="B843" s="4" t="s">
        <v>945</v>
      </c>
      <c r="C843" s="4" t="s">
        <v>98</v>
      </c>
      <c r="D843" s="4" t="s">
        <v>140</v>
      </c>
      <c r="E843" s="4" t="s">
        <v>35</v>
      </c>
      <c r="F843" s="7">
        <f>SUM(Ведомственная!G842)</f>
        <v>9252.7999999999993</v>
      </c>
      <c r="G843" s="7">
        <f>SUM(Ведомственная!H842)</f>
        <v>0</v>
      </c>
      <c r="H843" s="7">
        <f>SUM(Ведомственная!I842)</f>
        <v>0</v>
      </c>
    </row>
    <row r="844" spans="1:8" hidden="1">
      <c r="A844" s="95" t="s">
        <v>218</v>
      </c>
      <c r="B844" s="4" t="s">
        <v>515</v>
      </c>
      <c r="C844" s="4"/>
      <c r="D844" s="4"/>
      <c r="E844" s="4"/>
      <c r="F844" s="7">
        <f>SUM(F845)</f>
        <v>0</v>
      </c>
      <c r="G844" s="7">
        <f t="shared" ref="G844:H844" si="234">SUM(G845)</f>
        <v>0</v>
      </c>
      <c r="H844" s="7">
        <f t="shared" si="234"/>
        <v>0</v>
      </c>
    </row>
    <row r="845" spans="1:8" ht="31.5" hidden="1">
      <c r="A845" s="95" t="s">
        <v>43</v>
      </c>
      <c r="B845" s="4" t="s">
        <v>515</v>
      </c>
      <c r="C845" s="4" t="s">
        <v>72</v>
      </c>
      <c r="D845" s="4" t="s">
        <v>140</v>
      </c>
      <c r="E845" s="4" t="s">
        <v>28</v>
      </c>
      <c r="F845" s="7">
        <f>SUM(Ведомственная!G799)</f>
        <v>0</v>
      </c>
      <c r="G845" s="7">
        <f>SUM(Ведомственная!H799)</f>
        <v>0</v>
      </c>
      <c r="H845" s="7">
        <f>SUM(Ведомственная!I799)</f>
        <v>0</v>
      </c>
    </row>
    <row r="846" spans="1:8" ht="31.5">
      <c r="A846" s="2" t="s">
        <v>300</v>
      </c>
      <c r="B846" s="31" t="s">
        <v>261</v>
      </c>
      <c r="C846" s="31"/>
      <c r="D846" s="4"/>
      <c r="E846" s="4"/>
      <c r="F846" s="7">
        <f>SUM(F848)+F847</f>
        <v>149446.79999999999</v>
      </c>
      <c r="G846" s="7">
        <f t="shared" ref="G846:H846" si="235">SUM(G848)+G847</f>
        <v>0</v>
      </c>
      <c r="H846" s="7">
        <f t="shared" si="235"/>
        <v>0</v>
      </c>
    </row>
    <row r="847" spans="1:8" ht="31.5">
      <c r="A847" s="2" t="s">
        <v>228</v>
      </c>
      <c r="B847" s="31" t="s">
        <v>261</v>
      </c>
      <c r="C847" s="31">
        <v>400</v>
      </c>
      <c r="D847" s="4" t="s">
        <v>140</v>
      </c>
      <c r="E847" s="4" t="s">
        <v>139</v>
      </c>
      <c r="F847" s="7">
        <f>SUM(Ведомственная!G512)</f>
        <v>47104.1</v>
      </c>
      <c r="G847" s="7">
        <f>SUM(Ведомственная!H512)</f>
        <v>0</v>
      </c>
      <c r="H847" s="7">
        <f>SUM(Ведомственная!I512)</f>
        <v>0</v>
      </c>
    </row>
    <row r="848" spans="1:8" ht="31.5">
      <c r="A848" s="2" t="s">
        <v>927</v>
      </c>
      <c r="B848" s="31" t="s">
        <v>766</v>
      </c>
      <c r="C848" s="31"/>
      <c r="D848" s="4"/>
      <c r="E848" s="4"/>
      <c r="F848" s="7">
        <f>SUM(F849)</f>
        <v>102342.7</v>
      </c>
      <c r="G848" s="7">
        <f t="shared" ref="G848:H848" si="236">SUM(G849)</f>
        <v>0</v>
      </c>
      <c r="H848" s="7">
        <f t="shared" si="236"/>
        <v>0</v>
      </c>
    </row>
    <row r="849" spans="1:8" ht="31.5">
      <c r="A849" s="2" t="s">
        <v>228</v>
      </c>
      <c r="B849" s="31" t="s">
        <v>766</v>
      </c>
      <c r="C849" s="31">
        <v>400</v>
      </c>
      <c r="D849" s="4" t="s">
        <v>140</v>
      </c>
      <c r="E849" s="4" t="s">
        <v>139</v>
      </c>
      <c r="F849" s="7">
        <f>SUM(Ведомственная!G514)</f>
        <v>102342.7</v>
      </c>
      <c r="G849" s="7">
        <f>SUM(Ведомственная!H514)</f>
        <v>0</v>
      </c>
      <c r="H849" s="7">
        <f>SUM(Ведомственная!I514)</f>
        <v>0</v>
      </c>
    </row>
    <row r="850" spans="1:8" ht="31.5">
      <c r="A850" s="95" t="s">
        <v>678</v>
      </c>
      <c r="B850" s="4" t="s">
        <v>742</v>
      </c>
      <c r="C850" s="4"/>
      <c r="D850" s="4"/>
      <c r="E850" s="4"/>
      <c r="F850" s="7">
        <f>SUM(F851)</f>
        <v>5185.1000000000004</v>
      </c>
      <c r="G850" s="7">
        <f t="shared" ref="G850:H850" si="237">SUM(G851)</f>
        <v>0</v>
      </c>
      <c r="H850" s="7">
        <f t="shared" si="237"/>
        <v>0</v>
      </c>
    </row>
    <row r="851" spans="1:8">
      <c r="A851" s="95" t="s">
        <v>218</v>
      </c>
      <c r="B851" s="4" t="s">
        <v>743</v>
      </c>
      <c r="C851" s="4"/>
      <c r="D851" s="4"/>
      <c r="E851" s="4"/>
      <c r="F851" s="7">
        <f>SUM(F852)</f>
        <v>5185.1000000000004</v>
      </c>
      <c r="G851" s="7">
        <f t="shared" ref="G851:H851" si="238">SUM(G852)</f>
        <v>0</v>
      </c>
      <c r="H851" s="7">
        <f t="shared" si="238"/>
        <v>0</v>
      </c>
    </row>
    <row r="852" spans="1:8" ht="31.5">
      <c r="A852" s="95" t="s">
        <v>192</v>
      </c>
      <c r="B852" s="4" t="s">
        <v>743</v>
      </c>
      <c r="C852" s="4" t="s">
        <v>98</v>
      </c>
      <c r="D852" s="4" t="s">
        <v>140</v>
      </c>
      <c r="E852" s="4" t="s">
        <v>28</v>
      </c>
      <c r="F852" s="7">
        <f>SUM(Ведомственная!G802)</f>
        <v>5185.1000000000004</v>
      </c>
      <c r="G852" s="7">
        <f>SUM(Ведомственная!H802)</f>
        <v>0</v>
      </c>
      <c r="H852" s="7">
        <f>SUM(Ведомственная!I802)</f>
        <v>0</v>
      </c>
    </row>
    <row r="853" spans="1:8" ht="31.5">
      <c r="A853" s="95" t="s">
        <v>220</v>
      </c>
      <c r="B853" s="4" t="s">
        <v>267</v>
      </c>
      <c r="C853" s="4"/>
      <c r="D853" s="4"/>
      <c r="E853" s="4"/>
      <c r="F853" s="7">
        <f t="shared" ref="F853:H854" si="239">F854</f>
        <v>1135.8</v>
      </c>
      <c r="G853" s="7">
        <f t="shared" si="239"/>
        <v>0</v>
      </c>
      <c r="H853" s="7">
        <f t="shared" si="239"/>
        <v>0</v>
      </c>
    </row>
    <row r="854" spans="1:8">
      <c r="A854" s="95" t="s">
        <v>218</v>
      </c>
      <c r="B854" s="4" t="s">
        <v>268</v>
      </c>
      <c r="C854" s="4"/>
      <c r="D854" s="4"/>
      <c r="E854" s="4"/>
      <c r="F854" s="7">
        <f t="shared" si="239"/>
        <v>1135.8</v>
      </c>
      <c r="G854" s="7">
        <f t="shared" si="239"/>
        <v>0</v>
      </c>
      <c r="H854" s="7">
        <f t="shared" si="239"/>
        <v>0</v>
      </c>
    </row>
    <row r="855" spans="1:8" ht="31.5">
      <c r="A855" s="95" t="s">
        <v>192</v>
      </c>
      <c r="B855" s="4" t="s">
        <v>268</v>
      </c>
      <c r="C855" s="4" t="s">
        <v>98</v>
      </c>
      <c r="D855" s="4" t="s">
        <v>140</v>
      </c>
      <c r="E855" s="4" t="s">
        <v>28</v>
      </c>
      <c r="F855" s="7">
        <f>SUM(Ведомственная!G805)</f>
        <v>1135.8</v>
      </c>
      <c r="G855" s="7">
        <f>SUM(Ведомственная!H805)</f>
        <v>0</v>
      </c>
      <c r="H855" s="7">
        <f>SUM(Ведомственная!I805)</f>
        <v>0</v>
      </c>
    </row>
    <row r="856" spans="1:8" ht="31.5">
      <c r="A856" s="95" t="s">
        <v>221</v>
      </c>
      <c r="B856" s="4" t="s">
        <v>269</v>
      </c>
      <c r="C856" s="4"/>
      <c r="D856" s="4"/>
      <c r="E856" s="4"/>
      <c r="F856" s="7">
        <f>SUM(F857)</f>
        <v>18157.400000000001</v>
      </c>
      <c r="G856" s="7">
        <f t="shared" ref="G856:H856" si="240">SUM(G857)</f>
        <v>0</v>
      </c>
      <c r="H856" s="7">
        <f t="shared" si="240"/>
        <v>0</v>
      </c>
    </row>
    <row r="857" spans="1:8">
      <c r="A857" s="95" t="s">
        <v>218</v>
      </c>
      <c r="B857" s="4" t="s">
        <v>270</v>
      </c>
      <c r="C857" s="4"/>
      <c r="D857" s="4"/>
      <c r="E857" s="4"/>
      <c r="F857" s="7">
        <f>SUM(F858)</f>
        <v>18157.400000000001</v>
      </c>
      <c r="G857" s="7">
        <f t="shared" ref="G857:H857" si="241">SUM(G858)</f>
        <v>0</v>
      </c>
      <c r="H857" s="7">
        <f t="shared" si="241"/>
        <v>0</v>
      </c>
    </row>
    <row r="858" spans="1:8" ht="31.5">
      <c r="A858" s="95" t="s">
        <v>192</v>
      </c>
      <c r="B858" s="4" t="s">
        <v>270</v>
      </c>
      <c r="C858" s="4" t="s">
        <v>98</v>
      </c>
      <c r="D858" s="4" t="s">
        <v>140</v>
      </c>
      <c r="E858" s="4" t="s">
        <v>35</v>
      </c>
      <c r="F858" s="7">
        <f>SUM(Ведомственная!G808)</f>
        <v>18157.400000000001</v>
      </c>
      <c r="G858" s="7">
        <f>SUM(Ведомственная!H808)</f>
        <v>0</v>
      </c>
      <c r="H858" s="7">
        <f>SUM(Ведомственная!I808)</f>
        <v>0</v>
      </c>
    </row>
    <row r="859" spans="1:8" ht="31.5">
      <c r="A859" s="95" t="s">
        <v>222</v>
      </c>
      <c r="B859" s="4" t="s">
        <v>271</v>
      </c>
      <c r="C859" s="4"/>
      <c r="D859" s="4"/>
      <c r="E859" s="4"/>
      <c r="F859" s="7">
        <f t="shared" ref="F859:H859" si="242">F860</f>
        <v>835.6</v>
      </c>
      <c r="G859" s="7">
        <f t="shared" si="242"/>
        <v>0</v>
      </c>
      <c r="H859" s="7">
        <f t="shared" si="242"/>
        <v>0</v>
      </c>
    </row>
    <row r="860" spans="1:8">
      <c r="A860" s="95" t="s">
        <v>218</v>
      </c>
      <c r="B860" s="4" t="s">
        <v>272</v>
      </c>
      <c r="C860" s="4"/>
      <c r="D860" s="4"/>
      <c r="E860" s="4"/>
      <c r="F860" s="7">
        <f>SUM(F861)</f>
        <v>835.6</v>
      </c>
      <c r="G860" s="7">
        <f t="shared" ref="G860:H860" si="243">SUM(G861)</f>
        <v>0</v>
      </c>
      <c r="H860" s="7">
        <f t="shared" si="243"/>
        <v>0</v>
      </c>
    </row>
    <row r="861" spans="1:8" ht="31.5">
      <c r="A861" s="95" t="s">
        <v>192</v>
      </c>
      <c r="B861" s="4" t="s">
        <v>272</v>
      </c>
      <c r="C861" s="4" t="s">
        <v>98</v>
      </c>
      <c r="D861" s="4" t="s">
        <v>140</v>
      </c>
      <c r="E861" s="4" t="s">
        <v>28</v>
      </c>
      <c r="F861" s="7">
        <f>SUM(Ведомственная!G811)</f>
        <v>835.6</v>
      </c>
      <c r="G861" s="7">
        <f>SUM(Ведомственная!H811)</f>
        <v>0</v>
      </c>
      <c r="H861" s="7">
        <f>SUM(Ведомственная!I811)</f>
        <v>0</v>
      </c>
    </row>
    <row r="862" spans="1:8" s="27" customFormat="1" ht="31.5">
      <c r="A862" s="23" t="s">
        <v>433</v>
      </c>
      <c r="B862" s="29" t="s">
        <v>14</v>
      </c>
      <c r="C862" s="29"/>
      <c r="D862" s="38"/>
      <c r="E862" s="38"/>
      <c r="F862" s="10">
        <f>SUM(F863+F892+F903)+F888</f>
        <v>50959.3</v>
      </c>
      <c r="G862" s="10">
        <f>SUM(G863+G892+G903)+G888</f>
        <v>35039.799999999996</v>
      </c>
      <c r="H862" s="10">
        <f>SUM(H863+H892+H903)+H888</f>
        <v>35039.799999999996</v>
      </c>
    </row>
    <row r="863" spans="1:8" ht="47.25">
      <c r="A863" s="95" t="s">
        <v>64</v>
      </c>
      <c r="B863" s="31" t="s">
        <v>15</v>
      </c>
      <c r="C863" s="31"/>
      <c r="D863" s="96"/>
      <c r="E863" s="96"/>
      <c r="F863" s="9">
        <f>F878+F864+F881</f>
        <v>27509.200000000001</v>
      </c>
      <c r="G863" s="9">
        <f>G878+G864+G881</f>
        <v>24827.899999999998</v>
      </c>
      <c r="H863" s="9">
        <f>H878+H864+H881</f>
        <v>24827.899999999998</v>
      </c>
    </row>
    <row r="864" spans="1:8">
      <c r="A864" s="95" t="s">
        <v>29</v>
      </c>
      <c r="B864" s="31" t="s">
        <v>30</v>
      </c>
      <c r="C864" s="31"/>
      <c r="D864" s="96"/>
      <c r="E864" s="96"/>
      <c r="F864" s="9">
        <f>SUM(F865+F867+F869+F871+F873+F875)</f>
        <v>27509.200000000001</v>
      </c>
      <c r="G864" s="9">
        <f t="shared" ref="G864:H864" si="244">SUM(G865+G867+G869+G871+G873+G875)</f>
        <v>24827.899999999998</v>
      </c>
      <c r="H864" s="9">
        <f t="shared" si="244"/>
        <v>24827.899999999998</v>
      </c>
    </row>
    <row r="865" spans="1:8" ht="31.5">
      <c r="A865" s="95" t="s">
        <v>32</v>
      </c>
      <c r="B865" s="31" t="s">
        <v>33</v>
      </c>
      <c r="C865" s="31"/>
      <c r="D865" s="96"/>
      <c r="E865" s="96"/>
      <c r="F865" s="9">
        <f t="shared" ref="F865:H865" si="245">F866</f>
        <v>18824.5</v>
      </c>
      <c r="G865" s="9">
        <f t="shared" si="245"/>
        <v>18824.5</v>
      </c>
      <c r="H865" s="9">
        <f t="shared" si="245"/>
        <v>18824.5</v>
      </c>
    </row>
    <row r="866" spans="1:8">
      <c r="A866" s="95" t="s">
        <v>34</v>
      </c>
      <c r="B866" s="31" t="s">
        <v>33</v>
      </c>
      <c r="C866" s="31">
        <v>300</v>
      </c>
      <c r="D866" s="96" t="s">
        <v>25</v>
      </c>
      <c r="E866" s="96" t="s">
        <v>28</v>
      </c>
      <c r="F866" s="9">
        <f>SUM(Ведомственная!G589)</f>
        <v>18824.5</v>
      </c>
      <c r="G866" s="9">
        <f>SUM(Ведомственная!H589)</f>
        <v>18824.5</v>
      </c>
      <c r="H866" s="9">
        <f>SUM(Ведомственная!I589)</f>
        <v>18824.5</v>
      </c>
    </row>
    <row r="867" spans="1:8">
      <c r="A867" s="95" t="s">
        <v>46</v>
      </c>
      <c r="B867" s="31" t="s">
        <v>47</v>
      </c>
      <c r="C867" s="31"/>
      <c r="D867" s="96"/>
      <c r="E867" s="96"/>
      <c r="F867" s="9">
        <f>F868</f>
        <v>3700</v>
      </c>
      <c r="G867" s="9">
        <f>G868</f>
        <v>849.8</v>
      </c>
      <c r="H867" s="9">
        <f>H868</f>
        <v>671.1</v>
      </c>
    </row>
    <row r="868" spans="1:8">
      <c r="A868" s="95" t="s">
        <v>34</v>
      </c>
      <c r="B868" s="31" t="s">
        <v>47</v>
      </c>
      <c r="C868" s="31">
        <v>300</v>
      </c>
      <c r="D868" s="96" t="s">
        <v>25</v>
      </c>
      <c r="E868" s="96" t="s">
        <v>45</v>
      </c>
      <c r="F868" s="9">
        <f>SUM(Ведомственная!G644)</f>
        <v>3700</v>
      </c>
      <c r="G868" s="9">
        <f>SUM(Ведомственная!H644)</f>
        <v>849.8</v>
      </c>
      <c r="H868" s="9">
        <f>SUM(Ведомственная!I644)</f>
        <v>671.1</v>
      </c>
    </row>
    <row r="869" spans="1:8" ht="31.5">
      <c r="A869" s="95" t="s">
        <v>48</v>
      </c>
      <c r="B869" s="31" t="s">
        <v>49</v>
      </c>
      <c r="C869" s="31"/>
      <c r="D869" s="96"/>
      <c r="E869" s="96"/>
      <c r="F869" s="9">
        <f>F870</f>
        <v>2237.6999999999998</v>
      </c>
      <c r="G869" s="9">
        <f>G870</f>
        <v>2406.6</v>
      </c>
      <c r="H869" s="9">
        <f>H870</f>
        <v>2585.3000000000002</v>
      </c>
    </row>
    <row r="870" spans="1:8">
      <c r="A870" s="95" t="s">
        <v>34</v>
      </c>
      <c r="B870" s="31" t="s">
        <v>49</v>
      </c>
      <c r="C870" s="31">
        <v>300</v>
      </c>
      <c r="D870" s="96" t="s">
        <v>25</v>
      </c>
      <c r="E870" s="96" t="s">
        <v>45</v>
      </c>
      <c r="F870" s="9">
        <f>SUM(Ведомственная!G646)</f>
        <v>2237.6999999999998</v>
      </c>
      <c r="G870" s="9">
        <f>SUM(Ведомственная!H646)</f>
        <v>2406.6</v>
      </c>
      <c r="H870" s="9">
        <f>SUM(Ведомственная!I646)</f>
        <v>2585.3000000000002</v>
      </c>
    </row>
    <row r="871" spans="1:8" ht="47.25">
      <c r="A871" s="95" t="s">
        <v>337</v>
      </c>
      <c r="B871" s="4" t="s">
        <v>338</v>
      </c>
      <c r="C871" s="96"/>
      <c r="D871" s="96"/>
      <c r="E871" s="96"/>
      <c r="F871" s="9">
        <f>F872</f>
        <v>880</v>
      </c>
      <c r="G871" s="9">
        <f>G872</f>
        <v>880</v>
      </c>
      <c r="H871" s="9">
        <f>H872</f>
        <v>880</v>
      </c>
    </row>
    <row r="872" spans="1:8">
      <c r="A872" s="95" t="s">
        <v>34</v>
      </c>
      <c r="B872" s="4" t="s">
        <v>338</v>
      </c>
      <c r="C872" s="96" t="s">
        <v>80</v>
      </c>
      <c r="D872" s="96" t="s">
        <v>25</v>
      </c>
      <c r="E872" s="96" t="s">
        <v>45</v>
      </c>
      <c r="F872" s="7">
        <f>SUM(Ведомственная!G648)</f>
        <v>880</v>
      </c>
      <c r="G872" s="7">
        <f>SUM(Ведомственная!H648)</f>
        <v>880</v>
      </c>
      <c r="H872" s="7">
        <f>SUM(Ведомственная!I648)</f>
        <v>880</v>
      </c>
    </row>
    <row r="873" spans="1:8" ht="47.25">
      <c r="A873" s="95" t="s">
        <v>692</v>
      </c>
      <c r="B873" s="4" t="s">
        <v>691</v>
      </c>
      <c r="C873" s="4"/>
      <c r="D873" s="96"/>
      <c r="E873" s="96"/>
      <c r="F873" s="7">
        <f>SUM(F874)</f>
        <v>850</v>
      </c>
      <c r="G873" s="7">
        <f t="shared" ref="G873:H873" si="246">SUM(G874)</f>
        <v>850</v>
      </c>
      <c r="H873" s="7">
        <f t="shared" si="246"/>
        <v>850</v>
      </c>
    </row>
    <row r="874" spans="1:8" ht="31.5">
      <c r="A874" s="95" t="s">
        <v>43</v>
      </c>
      <c r="B874" s="4" t="s">
        <v>691</v>
      </c>
      <c r="C874" s="4" t="s">
        <v>72</v>
      </c>
      <c r="D874" s="96" t="s">
        <v>25</v>
      </c>
      <c r="E874" s="96" t="s">
        <v>45</v>
      </c>
      <c r="F874" s="7">
        <f>SUM(Ведомственная!G650)</f>
        <v>850</v>
      </c>
      <c r="G874" s="7">
        <f>SUM(Ведомственная!H650)</f>
        <v>850</v>
      </c>
      <c r="H874" s="7">
        <f>SUM(Ведомственная!I650)</f>
        <v>850</v>
      </c>
    </row>
    <row r="875" spans="1:8">
      <c r="A875" s="95" t="s">
        <v>50</v>
      </c>
      <c r="B875" s="31" t="s">
        <v>51</v>
      </c>
      <c r="C875" s="31"/>
      <c r="D875" s="96"/>
      <c r="E875" s="96"/>
      <c r="F875" s="9">
        <f>F876+F877</f>
        <v>1017</v>
      </c>
      <c r="G875" s="9">
        <f>G876+G877</f>
        <v>1017</v>
      </c>
      <c r="H875" s="9">
        <f>H876+H877</f>
        <v>1017</v>
      </c>
    </row>
    <row r="876" spans="1:8" ht="31.5">
      <c r="A876" s="95" t="s">
        <v>43</v>
      </c>
      <c r="B876" s="31" t="s">
        <v>51</v>
      </c>
      <c r="C876" s="31">
        <v>200</v>
      </c>
      <c r="D876" s="96" t="s">
        <v>25</v>
      </c>
      <c r="E876" s="96" t="s">
        <v>45</v>
      </c>
      <c r="F876" s="9">
        <f>SUM(Ведомственная!G652)</f>
        <v>413</v>
      </c>
      <c r="G876" s="9">
        <f>SUM(Ведомственная!H652)</f>
        <v>413</v>
      </c>
      <c r="H876" s="9">
        <f>SUM(Ведомственная!I652)</f>
        <v>413</v>
      </c>
    </row>
    <row r="877" spans="1:8">
      <c r="A877" s="95" t="s">
        <v>34</v>
      </c>
      <c r="B877" s="31" t="s">
        <v>51</v>
      </c>
      <c r="C877" s="31">
        <v>300</v>
      </c>
      <c r="D877" s="96" t="s">
        <v>25</v>
      </c>
      <c r="E877" s="96" t="s">
        <v>45</v>
      </c>
      <c r="F877" s="9">
        <f>SUM(Ведомственная!G653)</f>
        <v>604</v>
      </c>
      <c r="G877" s="9">
        <f>SUM(Ведомственная!H653)</f>
        <v>604</v>
      </c>
      <c r="H877" s="9">
        <f>SUM(Ведомственная!I653)</f>
        <v>604</v>
      </c>
    </row>
    <row r="878" spans="1:8" ht="47.25" hidden="1">
      <c r="A878" s="95" t="s">
        <v>16</v>
      </c>
      <c r="B878" s="31" t="s">
        <v>17</v>
      </c>
      <c r="C878" s="31"/>
      <c r="D878" s="96"/>
      <c r="E878" s="96"/>
      <c r="F878" s="9">
        <f>SUM(F879)</f>
        <v>0</v>
      </c>
      <c r="G878" s="9">
        <f>SUM(G879)</f>
        <v>0</v>
      </c>
      <c r="H878" s="9">
        <f>SUM(H879)</f>
        <v>0</v>
      </c>
    </row>
    <row r="879" spans="1:8" hidden="1">
      <c r="A879" s="95" t="s">
        <v>18</v>
      </c>
      <c r="B879" s="31" t="s">
        <v>19</v>
      </c>
      <c r="C879" s="31"/>
      <c r="D879" s="96"/>
      <c r="E879" s="96"/>
      <c r="F879" s="9">
        <f>F880</f>
        <v>0</v>
      </c>
      <c r="G879" s="9">
        <f>G880</f>
        <v>0</v>
      </c>
      <c r="H879" s="9">
        <f>H880</f>
        <v>0</v>
      </c>
    </row>
    <row r="880" spans="1:8" hidden="1">
      <c r="A880" s="95" t="s">
        <v>20</v>
      </c>
      <c r="B880" s="31" t="s">
        <v>19</v>
      </c>
      <c r="C880" s="31">
        <v>800</v>
      </c>
      <c r="D880" s="96" t="s">
        <v>11</v>
      </c>
      <c r="E880" s="96" t="s">
        <v>13</v>
      </c>
      <c r="F880" s="9">
        <v>0</v>
      </c>
      <c r="G880" s="9">
        <v>0</v>
      </c>
      <c r="H880" s="9">
        <v>0</v>
      </c>
    </row>
    <row r="881" spans="1:8" ht="31.5" hidden="1">
      <c r="A881" s="95" t="s">
        <v>36</v>
      </c>
      <c r="B881" s="31" t="s">
        <v>37</v>
      </c>
      <c r="C881" s="31"/>
      <c r="D881" s="96"/>
      <c r="E881" s="96"/>
      <c r="F881" s="9">
        <f>SUM(F882)+F885</f>
        <v>0</v>
      </c>
      <c r="G881" s="9">
        <f>SUM(G882)+G885</f>
        <v>0</v>
      </c>
      <c r="H881" s="9">
        <f>SUM(H882)+H885</f>
        <v>0</v>
      </c>
    </row>
    <row r="882" spans="1:8" hidden="1">
      <c r="A882" s="95" t="s">
        <v>38</v>
      </c>
      <c r="B882" s="31" t="s">
        <v>39</v>
      </c>
      <c r="C882" s="31"/>
      <c r="D882" s="96"/>
      <c r="E882" s="96"/>
      <c r="F882" s="9">
        <f>F883</f>
        <v>0</v>
      </c>
      <c r="G882" s="9">
        <f>G883</f>
        <v>0</v>
      </c>
      <c r="H882" s="9">
        <f>H883</f>
        <v>0</v>
      </c>
    </row>
    <row r="883" spans="1:8" ht="47.25" hidden="1">
      <c r="A883" s="95" t="s">
        <v>40</v>
      </c>
      <c r="B883" s="31" t="s">
        <v>41</v>
      </c>
      <c r="C883" s="31"/>
      <c r="D883" s="96"/>
      <c r="E883" s="96"/>
      <c r="F883" s="9">
        <f>SUM(F884:F884)</f>
        <v>0</v>
      </c>
      <c r="G883" s="9">
        <f>SUM(G884:G884)</f>
        <v>0</v>
      </c>
      <c r="H883" s="9">
        <f>SUM(H884:H884)</f>
        <v>0</v>
      </c>
    </row>
    <row r="884" spans="1:8" ht="31.5" hidden="1">
      <c r="A884" s="95" t="s">
        <v>43</v>
      </c>
      <c r="B884" s="31" t="s">
        <v>41</v>
      </c>
      <c r="C884" s="31">
        <v>200</v>
      </c>
      <c r="D884" s="96" t="s">
        <v>89</v>
      </c>
      <c r="E884" s="96" t="s">
        <v>139</v>
      </c>
      <c r="F884" s="9">
        <f>SUM(Ведомственная!G572)</f>
        <v>0</v>
      </c>
      <c r="G884" s="9">
        <f>SUM(Ведомственная!H572)</f>
        <v>0</v>
      </c>
      <c r="H884" s="9">
        <f>SUM(Ведомственная!I572)</f>
        <v>0</v>
      </c>
    </row>
    <row r="885" spans="1:8" hidden="1">
      <c r="A885" s="95" t="s">
        <v>395</v>
      </c>
      <c r="B885" s="31" t="s">
        <v>394</v>
      </c>
      <c r="C885" s="31"/>
      <c r="D885" s="96"/>
      <c r="E885" s="96"/>
      <c r="F885" s="9">
        <f>SUM(F887)</f>
        <v>0</v>
      </c>
      <c r="G885" s="9">
        <f>SUM(G887)</f>
        <v>0</v>
      </c>
      <c r="H885" s="9">
        <f>SUM(H887)</f>
        <v>0</v>
      </c>
    </row>
    <row r="886" spans="1:8" ht="47.25" hidden="1">
      <c r="A886" s="95" t="s">
        <v>401</v>
      </c>
      <c r="B886" s="31" t="s">
        <v>400</v>
      </c>
      <c r="C886" s="31"/>
      <c r="D886" s="96"/>
      <c r="E886" s="96"/>
      <c r="F886" s="9">
        <f>SUM(F887)</f>
        <v>0</v>
      </c>
      <c r="G886" s="9">
        <f>SUM(G887)</f>
        <v>0</v>
      </c>
      <c r="H886" s="9">
        <f>SUM(H887)</f>
        <v>0</v>
      </c>
    </row>
    <row r="887" spans="1:8" ht="31.5" hidden="1">
      <c r="A887" s="95" t="s">
        <v>43</v>
      </c>
      <c r="B887" s="31" t="s">
        <v>400</v>
      </c>
      <c r="C887" s="31">
        <v>200</v>
      </c>
      <c r="D887" s="96" t="s">
        <v>25</v>
      </c>
      <c r="E887" s="96" t="s">
        <v>11</v>
      </c>
      <c r="F887" s="9">
        <f>SUM(Ведомственная!G694)</f>
        <v>0</v>
      </c>
      <c r="G887" s="9">
        <f>SUM(Ведомственная!H694)</f>
        <v>0</v>
      </c>
      <c r="H887" s="9">
        <f>SUM(Ведомственная!I694)</f>
        <v>0</v>
      </c>
    </row>
    <row r="888" spans="1:8">
      <c r="A888" s="98" t="s">
        <v>909</v>
      </c>
      <c r="B888" s="116" t="s">
        <v>910</v>
      </c>
      <c r="C888" s="114"/>
      <c r="D888" s="102"/>
      <c r="E888" s="102"/>
      <c r="F888" s="9">
        <f>SUM(F889)</f>
        <v>57.8</v>
      </c>
      <c r="G888" s="9">
        <f t="shared" ref="G888:H888" si="247">SUM(G889)</f>
        <v>0</v>
      </c>
      <c r="H888" s="9">
        <f t="shared" si="247"/>
        <v>0</v>
      </c>
    </row>
    <row r="889" spans="1:8">
      <c r="A889" s="98" t="s">
        <v>29</v>
      </c>
      <c r="B889" s="116" t="s">
        <v>911</v>
      </c>
      <c r="C889" s="116"/>
      <c r="D889" s="102"/>
      <c r="E889" s="102"/>
      <c r="F889" s="9">
        <f>SUM(F890)</f>
        <v>57.8</v>
      </c>
      <c r="G889" s="9">
        <f t="shared" ref="G889:H889" si="248">SUM(G890)</f>
        <v>0</v>
      </c>
      <c r="H889" s="9">
        <f t="shared" si="248"/>
        <v>0</v>
      </c>
    </row>
    <row r="890" spans="1:8">
      <c r="A890" s="98" t="s">
        <v>31</v>
      </c>
      <c r="B890" s="116" t="s">
        <v>912</v>
      </c>
      <c r="C890" s="116"/>
      <c r="D890" s="102"/>
      <c r="E890" s="102"/>
      <c r="F890" s="9">
        <f>SUM(F891)</f>
        <v>57.8</v>
      </c>
      <c r="G890" s="9">
        <f t="shared" ref="G890:H890" si="249">SUM(G891)</f>
        <v>0</v>
      </c>
      <c r="H890" s="9">
        <f t="shared" si="249"/>
        <v>0</v>
      </c>
    </row>
    <row r="891" spans="1:8">
      <c r="A891" s="144" t="s">
        <v>34</v>
      </c>
      <c r="B891" s="116" t="s">
        <v>912</v>
      </c>
      <c r="C891" s="116">
        <v>300</v>
      </c>
      <c r="D891" s="102" t="s">
        <v>25</v>
      </c>
      <c r="E891" s="102" t="s">
        <v>45</v>
      </c>
      <c r="F891" s="9">
        <f>SUM(Ведомственная!G657)</f>
        <v>57.8</v>
      </c>
      <c r="G891" s="9">
        <f>SUM(Ведомственная!H657)</f>
        <v>0</v>
      </c>
      <c r="H891" s="9">
        <f>SUM(Ведомственная!I657)</f>
        <v>0</v>
      </c>
    </row>
    <row r="892" spans="1:8">
      <c r="A892" s="95" t="s">
        <v>65</v>
      </c>
      <c r="B892" s="31" t="s">
        <v>52</v>
      </c>
      <c r="C892" s="31"/>
      <c r="D892" s="96"/>
      <c r="E892" s="96"/>
      <c r="F892" s="9">
        <f>SUM(F893)</f>
        <v>5521.2</v>
      </c>
      <c r="G892" s="9">
        <f>SUM(G893)</f>
        <v>520.1</v>
      </c>
      <c r="H892" s="9">
        <f>SUM(H893)</f>
        <v>520.1</v>
      </c>
    </row>
    <row r="893" spans="1:8">
      <c r="A893" s="95" t="s">
        <v>29</v>
      </c>
      <c r="B893" s="31" t="s">
        <v>324</v>
      </c>
      <c r="C893" s="31"/>
      <c r="D893" s="37"/>
      <c r="E893" s="37"/>
      <c r="F893" s="9">
        <f>SUM(F894)+F901</f>
        <v>5521.2</v>
      </c>
      <c r="G893" s="9">
        <f>SUM(G894)+G901</f>
        <v>520.1</v>
      </c>
      <c r="H893" s="9">
        <f>SUM(H894)+H901</f>
        <v>520.1</v>
      </c>
    </row>
    <row r="894" spans="1:8">
      <c r="A894" s="95" t="s">
        <v>31</v>
      </c>
      <c r="B894" s="31" t="s">
        <v>325</v>
      </c>
      <c r="C894" s="31"/>
      <c r="D894" s="37"/>
      <c r="E894" s="37"/>
      <c r="F894" s="9">
        <f>SUM(F896:F900)</f>
        <v>5030</v>
      </c>
      <c r="G894" s="9">
        <f>SUM(G895:G899)</f>
        <v>30</v>
      </c>
      <c r="H894" s="9">
        <f>SUM(H895:H899)</f>
        <v>30</v>
      </c>
    </row>
    <row r="895" spans="1:8" ht="31.5" hidden="1">
      <c r="A895" s="95" t="s">
        <v>43</v>
      </c>
      <c r="B895" s="31" t="s">
        <v>325</v>
      </c>
      <c r="C895" s="31">
        <v>200</v>
      </c>
      <c r="D895" s="96" t="s">
        <v>89</v>
      </c>
      <c r="E895" s="96" t="s">
        <v>35</v>
      </c>
      <c r="F895" s="9">
        <f>SUM(Ведомственная!G1043)</f>
        <v>0</v>
      </c>
      <c r="G895" s="9">
        <f>SUM(Ведомственная!H1043)</f>
        <v>0</v>
      </c>
      <c r="H895" s="9">
        <f>SUM(Ведомственная!I1043)</f>
        <v>0</v>
      </c>
    </row>
    <row r="896" spans="1:8" ht="31.5">
      <c r="A896" s="101" t="s">
        <v>43</v>
      </c>
      <c r="B896" s="31" t="s">
        <v>325</v>
      </c>
      <c r="C896" s="31">
        <v>200</v>
      </c>
      <c r="D896" s="102" t="s">
        <v>13</v>
      </c>
      <c r="E896" s="102" t="s">
        <v>28</v>
      </c>
      <c r="F896" s="9">
        <f>SUM(Ведомственная!G1360)</f>
        <v>307.10000000000002</v>
      </c>
      <c r="G896" s="9">
        <f>SUM(Ведомственная!H1360)</f>
        <v>0</v>
      </c>
      <c r="H896" s="9">
        <f>SUM(Ведомственная!I1360)</f>
        <v>0</v>
      </c>
    </row>
    <row r="897" spans="1:8" ht="31.5">
      <c r="A897" s="101" t="s">
        <v>192</v>
      </c>
      <c r="B897" s="31" t="s">
        <v>325</v>
      </c>
      <c r="C897" s="31">
        <v>600</v>
      </c>
      <c r="D897" s="96" t="s">
        <v>13</v>
      </c>
      <c r="E897" s="96" t="s">
        <v>28</v>
      </c>
      <c r="F897" s="9">
        <f>SUM(Ведомственная!G1361)</f>
        <v>1263.5</v>
      </c>
      <c r="G897" s="9">
        <f>SUM(Ведомственная!H1361)</f>
        <v>0</v>
      </c>
      <c r="H897" s="9">
        <f>SUM(Ведомственная!I1361)</f>
        <v>0</v>
      </c>
    </row>
    <row r="898" spans="1:8" ht="31.5" hidden="1">
      <c r="A898" s="95" t="s">
        <v>43</v>
      </c>
      <c r="B898" s="31" t="s">
        <v>325</v>
      </c>
      <c r="C898" s="31">
        <v>200</v>
      </c>
      <c r="D898" s="96" t="s">
        <v>89</v>
      </c>
      <c r="E898" s="96" t="s">
        <v>28</v>
      </c>
      <c r="F898" s="9">
        <f>SUM(Ведомственная!G934)</f>
        <v>0</v>
      </c>
      <c r="G898" s="9">
        <f>SUM(Ведомственная!H934)</f>
        <v>0</v>
      </c>
      <c r="H898" s="9">
        <f>SUM(Ведомственная!I934)</f>
        <v>0</v>
      </c>
    </row>
    <row r="899" spans="1:8" ht="31.5">
      <c r="A899" s="95" t="s">
        <v>192</v>
      </c>
      <c r="B899" s="31" t="s">
        <v>325</v>
      </c>
      <c r="C899" s="31">
        <v>600</v>
      </c>
      <c r="D899" s="96" t="s">
        <v>89</v>
      </c>
      <c r="E899" s="96" t="s">
        <v>35</v>
      </c>
      <c r="F899" s="9">
        <f>SUM(Ведомственная!G1044)</f>
        <v>30</v>
      </c>
      <c r="G899" s="9">
        <f>SUM(Ведомственная!H1044)</f>
        <v>30</v>
      </c>
      <c r="H899" s="9">
        <f>SUM(Ведомственная!I1044)</f>
        <v>30</v>
      </c>
    </row>
    <row r="900" spans="1:8" ht="31.5">
      <c r="A900" s="141" t="s">
        <v>192</v>
      </c>
      <c r="B900" s="31" t="s">
        <v>325</v>
      </c>
      <c r="C900" s="31">
        <v>600</v>
      </c>
      <c r="D900" s="96" t="s">
        <v>89</v>
      </c>
      <c r="E900" s="96" t="s">
        <v>45</v>
      </c>
      <c r="F900" s="9">
        <f>SUM(Ведомственная!G1261)</f>
        <v>3429.4</v>
      </c>
      <c r="G900" s="9">
        <f>SUM(Ведомственная!H1261)</f>
        <v>0</v>
      </c>
      <c r="H900" s="9">
        <f>SUM(Ведомственная!I1261)</f>
        <v>0</v>
      </c>
    </row>
    <row r="901" spans="1:8" ht="47.25">
      <c r="A901" s="104" t="s">
        <v>939</v>
      </c>
      <c r="B901" s="4" t="s">
        <v>908</v>
      </c>
      <c r="C901" s="4"/>
      <c r="D901" s="102"/>
      <c r="E901" s="102"/>
      <c r="F901" s="9">
        <f>SUM(F902)</f>
        <v>491.2</v>
      </c>
      <c r="G901" s="9">
        <f t="shared" ref="G901:H901" si="250">SUM(G902)</f>
        <v>490.1</v>
      </c>
      <c r="H901" s="9">
        <f t="shared" si="250"/>
        <v>490.1</v>
      </c>
    </row>
    <row r="902" spans="1:8" ht="31.5">
      <c r="A902" s="104" t="s">
        <v>192</v>
      </c>
      <c r="B902" s="4" t="s">
        <v>908</v>
      </c>
      <c r="C902" s="4" t="s">
        <v>98</v>
      </c>
      <c r="D902" s="102" t="s">
        <v>140</v>
      </c>
      <c r="E902" s="102" t="s">
        <v>35</v>
      </c>
      <c r="F902" s="9">
        <f>SUM(Ведомственная!G847)</f>
        <v>491.2</v>
      </c>
      <c r="G902" s="9">
        <f>SUM(Ведомственная!H847)</f>
        <v>490.1</v>
      </c>
      <c r="H902" s="9">
        <f>SUM(Ведомственная!I847)</f>
        <v>490.1</v>
      </c>
    </row>
    <row r="903" spans="1:8" ht="47.25">
      <c r="A903" s="95" t="s">
        <v>440</v>
      </c>
      <c r="B903" s="31" t="s">
        <v>61</v>
      </c>
      <c r="C903" s="31"/>
      <c r="D903" s="96"/>
      <c r="E903" s="96"/>
      <c r="F903" s="9">
        <f>SUM(F904+F907+F909+F911)+F915</f>
        <v>17871.100000000002</v>
      </c>
      <c r="G903" s="9">
        <f t="shared" ref="G903:H903" si="251">SUM(G904+G907+G909+G911)+G915</f>
        <v>9691.8000000000011</v>
      </c>
      <c r="H903" s="9">
        <f t="shared" si="251"/>
        <v>9691.8000000000011</v>
      </c>
    </row>
    <row r="904" spans="1:8">
      <c r="A904" s="95" t="s">
        <v>62</v>
      </c>
      <c r="B904" s="31" t="s">
        <v>63</v>
      </c>
      <c r="C904" s="31"/>
      <c r="D904" s="96"/>
      <c r="E904" s="96"/>
      <c r="F904" s="9">
        <f>F905+F906</f>
        <v>9931.2000000000007</v>
      </c>
      <c r="G904" s="9">
        <f t="shared" ref="G904:H904" si="252">G905+G906</f>
        <v>6973.9000000000005</v>
      </c>
      <c r="H904" s="9">
        <f t="shared" si="252"/>
        <v>6973.9000000000005</v>
      </c>
    </row>
    <row r="905" spans="1:8" ht="63">
      <c r="A905" s="95" t="s">
        <v>42</v>
      </c>
      <c r="B905" s="31" t="s">
        <v>63</v>
      </c>
      <c r="C905" s="31">
        <v>100</v>
      </c>
      <c r="D905" s="96" t="s">
        <v>25</v>
      </c>
      <c r="E905" s="96" t="s">
        <v>60</v>
      </c>
      <c r="F905" s="9">
        <f>SUM(Ведомственная!G728)</f>
        <v>9916.6</v>
      </c>
      <c r="G905" s="9">
        <f>SUM(Ведомственная!H728)</f>
        <v>6966.9000000000005</v>
      </c>
      <c r="H905" s="9">
        <f>SUM(Ведомственная!I728)</f>
        <v>6966.9000000000005</v>
      </c>
    </row>
    <row r="906" spans="1:8" ht="31.5">
      <c r="A906" s="95" t="s">
        <v>43</v>
      </c>
      <c r="B906" s="31" t="s">
        <v>63</v>
      </c>
      <c r="C906" s="31">
        <v>200</v>
      </c>
      <c r="D906" s="96" t="s">
        <v>25</v>
      </c>
      <c r="E906" s="96" t="s">
        <v>60</v>
      </c>
      <c r="F906" s="9">
        <f>SUM(Ведомственная!G729)</f>
        <v>14.6</v>
      </c>
      <c r="G906" s="9">
        <f>SUM(Ведомственная!H729)</f>
        <v>7</v>
      </c>
      <c r="H906" s="9">
        <f>SUM(Ведомственная!I729)</f>
        <v>7</v>
      </c>
    </row>
    <row r="907" spans="1:8">
      <c r="A907" s="95" t="s">
        <v>76</v>
      </c>
      <c r="B907" s="31" t="s">
        <v>358</v>
      </c>
      <c r="C907" s="41"/>
      <c r="D907" s="96"/>
      <c r="E907" s="96"/>
      <c r="F907" s="9">
        <f>F908</f>
        <v>696.1</v>
      </c>
      <c r="G907" s="9">
        <f>G908</f>
        <v>535</v>
      </c>
      <c r="H907" s="9">
        <f>H908</f>
        <v>535</v>
      </c>
    </row>
    <row r="908" spans="1:8" ht="31.5">
      <c r="A908" s="95" t="s">
        <v>43</v>
      </c>
      <c r="B908" s="31" t="s">
        <v>358</v>
      </c>
      <c r="C908" s="31">
        <v>200</v>
      </c>
      <c r="D908" s="96" t="s">
        <v>25</v>
      </c>
      <c r="E908" s="96" t="s">
        <v>60</v>
      </c>
      <c r="F908" s="9">
        <f>SUM(Ведомственная!G731)</f>
        <v>696.1</v>
      </c>
      <c r="G908" s="9">
        <f>SUM(Ведомственная!H731)</f>
        <v>535</v>
      </c>
      <c r="H908" s="9">
        <f>SUM(Ведомственная!I731)</f>
        <v>535</v>
      </c>
    </row>
    <row r="909" spans="1:8" ht="31.5">
      <c r="A909" s="95" t="s">
        <v>78</v>
      </c>
      <c r="B909" s="31" t="s">
        <v>359</v>
      </c>
      <c r="C909" s="31"/>
      <c r="D909" s="96"/>
      <c r="E909" s="96"/>
      <c r="F909" s="9">
        <f>F910</f>
        <v>6139.7</v>
      </c>
      <c r="G909" s="9">
        <f>G910</f>
        <v>1121</v>
      </c>
      <c r="H909" s="9">
        <f>H910</f>
        <v>1121</v>
      </c>
    </row>
    <row r="910" spans="1:8" ht="31.5">
      <c r="A910" s="95" t="s">
        <v>43</v>
      </c>
      <c r="B910" s="31" t="s">
        <v>359</v>
      </c>
      <c r="C910" s="31">
        <v>200</v>
      </c>
      <c r="D910" s="96" t="s">
        <v>25</v>
      </c>
      <c r="E910" s="96" t="s">
        <v>60</v>
      </c>
      <c r="F910" s="9">
        <f>SUM(Ведомственная!G733)</f>
        <v>6139.7</v>
      </c>
      <c r="G910" s="9">
        <f>SUM(Ведомственная!H733)</f>
        <v>1121</v>
      </c>
      <c r="H910" s="9">
        <f>SUM(Ведомственная!I733)</f>
        <v>1121</v>
      </c>
    </row>
    <row r="911" spans="1:8" ht="31.5">
      <c r="A911" s="95" t="s">
        <v>79</v>
      </c>
      <c r="B911" s="31" t="s">
        <v>360</v>
      </c>
      <c r="C911" s="31"/>
      <c r="D911" s="96"/>
      <c r="E911" s="96"/>
      <c r="F911" s="9">
        <f>F913+F914+F912</f>
        <v>1079.2</v>
      </c>
      <c r="G911" s="9">
        <f t="shared" ref="G911:H911" si="253">G913+G914+G912</f>
        <v>1037</v>
      </c>
      <c r="H911" s="9">
        <f t="shared" si="253"/>
        <v>1037</v>
      </c>
    </row>
    <row r="912" spans="1:8" ht="31.5" hidden="1">
      <c r="A912" s="95" t="s">
        <v>43</v>
      </c>
      <c r="B912" s="31" t="s">
        <v>360</v>
      </c>
      <c r="C912" s="31">
        <v>200</v>
      </c>
      <c r="D912" s="96" t="s">
        <v>89</v>
      </c>
      <c r="E912" s="96" t="s">
        <v>139</v>
      </c>
      <c r="F912" s="9">
        <f>SUM(Ведомственная!G575)</f>
        <v>0</v>
      </c>
      <c r="G912" s="9">
        <f>SUM(Ведомственная!H575)</f>
        <v>0</v>
      </c>
      <c r="H912" s="9">
        <f>SUM(Ведомственная!I575)</f>
        <v>0</v>
      </c>
    </row>
    <row r="913" spans="1:8" ht="31.5">
      <c r="A913" s="95" t="s">
        <v>43</v>
      </c>
      <c r="B913" s="31" t="s">
        <v>360</v>
      </c>
      <c r="C913" s="31">
        <v>200</v>
      </c>
      <c r="D913" s="96" t="s">
        <v>25</v>
      </c>
      <c r="E913" s="96" t="s">
        <v>60</v>
      </c>
      <c r="F913" s="9">
        <f>SUM(Ведомственная!G735)</f>
        <v>977.4</v>
      </c>
      <c r="G913" s="9">
        <f>SUM(Ведомственная!H735)</f>
        <v>936.9</v>
      </c>
      <c r="H913" s="9">
        <f>SUM(Ведомственная!I735)</f>
        <v>938.7</v>
      </c>
    </row>
    <row r="914" spans="1:8">
      <c r="A914" s="95" t="s">
        <v>20</v>
      </c>
      <c r="B914" s="31" t="s">
        <v>360</v>
      </c>
      <c r="C914" s="31">
        <v>800</v>
      </c>
      <c r="D914" s="96" t="s">
        <v>25</v>
      </c>
      <c r="E914" s="96" t="s">
        <v>60</v>
      </c>
      <c r="F914" s="9">
        <f>SUM(Ведомственная!G736)</f>
        <v>101.8</v>
      </c>
      <c r="G914" s="9">
        <f>SUM(Ведомственная!H736)</f>
        <v>100.1</v>
      </c>
      <c r="H914" s="9">
        <f>SUM(Ведомственная!I736)</f>
        <v>98.3</v>
      </c>
    </row>
    <row r="915" spans="1:8" ht="31.5">
      <c r="A915" s="95" t="s">
        <v>726</v>
      </c>
      <c r="B915" s="31" t="s">
        <v>809</v>
      </c>
      <c r="C915" s="31"/>
      <c r="D915" s="96"/>
      <c r="E915" s="96"/>
      <c r="F915" s="9">
        <f>SUM(F916)</f>
        <v>24.9</v>
      </c>
      <c r="G915" s="9">
        <f t="shared" ref="G915:H915" si="254">SUM(G916)</f>
        <v>24.9</v>
      </c>
      <c r="H915" s="9">
        <f t="shared" si="254"/>
        <v>24.9</v>
      </c>
    </row>
    <row r="916" spans="1:8" ht="63">
      <c r="A916" s="95" t="s">
        <v>42</v>
      </c>
      <c r="B916" s="31" t="s">
        <v>809</v>
      </c>
      <c r="C916" s="31">
        <v>100</v>
      </c>
      <c r="D916" s="96" t="s">
        <v>25</v>
      </c>
      <c r="E916" s="96" t="s">
        <v>60</v>
      </c>
      <c r="F916" s="9">
        <f>SUM(Ведомственная!G738)</f>
        <v>24.9</v>
      </c>
      <c r="G916" s="9">
        <f>SUM(Ведомственная!H738)</f>
        <v>24.9</v>
      </c>
      <c r="H916" s="9">
        <f>SUM(Ведомственная!I738)</f>
        <v>24.9</v>
      </c>
    </row>
    <row r="917" spans="1:8" s="27" customFormat="1" ht="63">
      <c r="A917" s="23" t="s">
        <v>436</v>
      </c>
      <c r="B917" s="29" t="s">
        <v>55</v>
      </c>
      <c r="C917" s="29"/>
      <c r="D917" s="38"/>
      <c r="E917" s="38"/>
      <c r="F917" s="10">
        <f>F918</f>
        <v>3850</v>
      </c>
      <c r="G917" s="10">
        <f>G918</f>
        <v>3850</v>
      </c>
      <c r="H917" s="10">
        <f>H918</f>
        <v>3850</v>
      </c>
    </row>
    <row r="918" spans="1:8">
      <c r="A918" s="95" t="s">
        <v>29</v>
      </c>
      <c r="B918" s="31" t="s">
        <v>56</v>
      </c>
      <c r="C918" s="31"/>
      <c r="D918" s="96"/>
      <c r="E918" s="96"/>
      <c r="F918" s="9">
        <f>SUM(F919)</f>
        <v>3850</v>
      </c>
      <c r="G918" s="9">
        <f>SUM(G919)</f>
        <v>3850</v>
      </c>
      <c r="H918" s="9">
        <f>SUM(H919)</f>
        <v>3850</v>
      </c>
    </row>
    <row r="919" spans="1:8" ht="31.5">
      <c r="A919" s="95" t="s">
        <v>57</v>
      </c>
      <c r="B919" s="31" t="s">
        <v>58</v>
      </c>
      <c r="C919" s="31"/>
      <c r="D919" s="96"/>
      <c r="E919" s="96"/>
      <c r="F919" s="9">
        <f>F920</f>
        <v>3850</v>
      </c>
      <c r="G919" s="9">
        <f>G920</f>
        <v>3850</v>
      </c>
      <c r="H919" s="9">
        <f>H920</f>
        <v>3850</v>
      </c>
    </row>
    <row r="920" spans="1:8" ht="31.5">
      <c r="A920" s="95" t="s">
        <v>43</v>
      </c>
      <c r="B920" s="31" t="s">
        <v>58</v>
      </c>
      <c r="C920" s="31">
        <v>200</v>
      </c>
      <c r="D920" s="96" t="s">
        <v>25</v>
      </c>
      <c r="E920" s="96" t="s">
        <v>45</v>
      </c>
      <c r="F920" s="9">
        <f>SUM(Ведомственная!G661)</f>
        <v>3850</v>
      </c>
      <c r="G920" s="9">
        <f>SUM(Ведомственная!H661)</f>
        <v>3850</v>
      </c>
      <c r="H920" s="9">
        <f>SUM(Ведомственная!I661)</f>
        <v>3850</v>
      </c>
    </row>
    <row r="921" spans="1:8" s="27" customFormat="1" ht="31.5">
      <c r="A921" s="23" t="s">
        <v>600</v>
      </c>
      <c r="B921" s="29" t="s">
        <v>188</v>
      </c>
      <c r="C921" s="29"/>
      <c r="D921" s="38"/>
      <c r="E921" s="38"/>
      <c r="F921" s="10">
        <f>SUM(F922)</f>
        <v>450</v>
      </c>
      <c r="G921" s="10">
        <f t="shared" ref="G921:H921" si="255">SUM(G922)</f>
        <v>234.4</v>
      </c>
      <c r="H921" s="10">
        <f t="shared" si="255"/>
        <v>234.4</v>
      </c>
    </row>
    <row r="922" spans="1:8" ht="31.5">
      <c r="A922" s="95" t="s">
        <v>79</v>
      </c>
      <c r="B922" s="31" t="s">
        <v>384</v>
      </c>
      <c r="C922" s="31"/>
      <c r="D922" s="96"/>
      <c r="E922" s="96"/>
      <c r="F922" s="9">
        <f>SUM(F923:F924)</f>
        <v>450</v>
      </c>
      <c r="G922" s="9">
        <f>SUM(G923:G924)</f>
        <v>234.4</v>
      </c>
      <c r="H922" s="9">
        <f>SUM(H923:H924)</f>
        <v>234.4</v>
      </c>
    </row>
    <row r="923" spans="1:8" ht="31.5">
      <c r="A923" s="95" t="s">
        <v>43</v>
      </c>
      <c r="B923" s="31" t="s">
        <v>384</v>
      </c>
      <c r="C923" s="31">
        <v>200</v>
      </c>
      <c r="D923" s="96" t="s">
        <v>28</v>
      </c>
      <c r="E923" s="96">
        <v>13</v>
      </c>
      <c r="F923" s="9">
        <f>SUM(Ведомственная!G102)</f>
        <v>300</v>
      </c>
      <c r="G923" s="9">
        <f>SUM(Ведомственная!H102)</f>
        <v>84.4</v>
      </c>
      <c r="H923" s="9">
        <f>SUM(Ведомственная!I102)</f>
        <v>84.4</v>
      </c>
    </row>
    <row r="924" spans="1:8">
      <c r="A924" s="95" t="s">
        <v>34</v>
      </c>
      <c r="B924" s="31" t="s">
        <v>384</v>
      </c>
      <c r="C924" s="31">
        <v>300</v>
      </c>
      <c r="D924" s="96" t="s">
        <v>28</v>
      </c>
      <c r="E924" s="96">
        <v>13</v>
      </c>
      <c r="F924" s="9">
        <f>SUM(Ведомственная!G103)</f>
        <v>150</v>
      </c>
      <c r="G924" s="9">
        <f>SUM(Ведомственная!H103)</f>
        <v>150</v>
      </c>
      <c r="H924" s="9">
        <f>SUM(Ведомственная!I103)</f>
        <v>150</v>
      </c>
    </row>
    <row r="925" spans="1:8" s="27" customFormat="1" ht="47.25">
      <c r="A925" s="23" t="s">
        <v>405</v>
      </c>
      <c r="B925" s="29" t="s">
        <v>162</v>
      </c>
      <c r="C925" s="29"/>
      <c r="D925" s="38"/>
      <c r="E925" s="38"/>
      <c r="F925" s="10">
        <f>SUM(F928+F931+F934+F936)+F926</f>
        <v>57403.100000000006</v>
      </c>
      <c r="G925" s="10">
        <f t="shared" ref="G925:H925" si="256">SUM(G928+G931+G934+G936)+G926</f>
        <v>51711.5</v>
      </c>
      <c r="H925" s="10">
        <f t="shared" si="256"/>
        <v>51711.5</v>
      </c>
    </row>
    <row r="926" spans="1:8" s="27" customFormat="1" hidden="1">
      <c r="A926" s="95" t="s">
        <v>551</v>
      </c>
      <c r="B926" s="31" t="s">
        <v>552</v>
      </c>
      <c r="C926" s="31"/>
      <c r="D926" s="96"/>
      <c r="E926" s="96"/>
      <c r="F926" s="9">
        <f>SUM(F927)</f>
        <v>0</v>
      </c>
      <c r="G926" s="9">
        <f t="shared" ref="G926:H926" si="257">SUM(G927)</f>
        <v>0</v>
      </c>
      <c r="H926" s="9">
        <f t="shared" si="257"/>
        <v>0</v>
      </c>
    </row>
    <row r="927" spans="1:8" s="27" customFormat="1" hidden="1">
      <c r="A927" s="95" t="s">
        <v>553</v>
      </c>
      <c r="B927" s="31" t="s">
        <v>552</v>
      </c>
      <c r="C927" s="31">
        <v>700</v>
      </c>
      <c r="D927" s="96" t="s">
        <v>75</v>
      </c>
      <c r="E927" s="96" t="s">
        <v>28</v>
      </c>
      <c r="F927" s="9">
        <f>SUM(Ведомственная!G558)</f>
        <v>0</v>
      </c>
      <c r="G927" s="9">
        <f>SUM(Ведомственная!H558)</f>
        <v>0</v>
      </c>
      <c r="H927" s="9">
        <f>SUM(Ведомственная!I558)</f>
        <v>0</v>
      </c>
    </row>
    <row r="928" spans="1:8">
      <c r="A928" s="95" t="s">
        <v>62</v>
      </c>
      <c r="B928" s="96" t="s">
        <v>163</v>
      </c>
      <c r="C928" s="96"/>
      <c r="D928" s="96"/>
      <c r="E928" s="96"/>
      <c r="F928" s="9">
        <f>SUM(F929:F930)</f>
        <v>46315.5</v>
      </c>
      <c r="G928" s="9">
        <f>SUM(G929:G930)</f>
        <v>40723.800000000003</v>
      </c>
      <c r="H928" s="9">
        <f>SUM(H929:H930)</f>
        <v>40723.800000000003</v>
      </c>
    </row>
    <row r="929" spans="1:8" ht="63">
      <c r="A929" s="95" t="s">
        <v>42</v>
      </c>
      <c r="B929" s="96" t="s">
        <v>163</v>
      </c>
      <c r="C929" s="96" t="s">
        <v>70</v>
      </c>
      <c r="D929" s="96" t="s">
        <v>28</v>
      </c>
      <c r="E929" s="96" t="s">
        <v>60</v>
      </c>
      <c r="F929" s="9">
        <f>SUM(Ведомственная!G520)</f>
        <v>46299.199999999997</v>
      </c>
      <c r="G929" s="9">
        <f>SUM(Ведомственная!H520)</f>
        <v>40707.5</v>
      </c>
      <c r="H929" s="9">
        <f>SUM(Ведомственная!I520)</f>
        <v>40707.5</v>
      </c>
    </row>
    <row r="930" spans="1:8" ht="31.5">
      <c r="A930" s="95" t="s">
        <v>43</v>
      </c>
      <c r="B930" s="96" t="s">
        <v>163</v>
      </c>
      <c r="C930" s="96" t="s">
        <v>72</v>
      </c>
      <c r="D930" s="96" t="s">
        <v>28</v>
      </c>
      <c r="E930" s="96" t="s">
        <v>60</v>
      </c>
      <c r="F930" s="9">
        <f>SUM(Ведомственная!G521)</f>
        <v>16.3</v>
      </c>
      <c r="G930" s="9">
        <f>SUM(Ведомственная!H521)</f>
        <v>16.3</v>
      </c>
      <c r="H930" s="9">
        <f>SUM(Ведомственная!I521)</f>
        <v>16.3</v>
      </c>
    </row>
    <row r="931" spans="1:8">
      <c r="A931" s="95" t="s">
        <v>76</v>
      </c>
      <c r="B931" s="31" t="s">
        <v>165</v>
      </c>
      <c r="C931" s="31"/>
      <c r="D931" s="96"/>
      <c r="E931" s="96"/>
      <c r="F931" s="9">
        <f>SUM(F932:F933)</f>
        <v>225</v>
      </c>
      <c r="G931" s="9">
        <f>SUM(G932:G933)</f>
        <v>224.3</v>
      </c>
      <c r="H931" s="9">
        <f>SUM(H932:H933)</f>
        <v>224.3</v>
      </c>
    </row>
    <row r="932" spans="1:8" ht="31.5">
      <c r="A932" s="95" t="s">
        <v>43</v>
      </c>
      <c r="B932" s="31" t="s">
        <v>165</v>
      </c>
      <c r="C932" s="31">
        <v>200</v>
      </c>
      <c r="D932" s="96" t="s">
        <v>28</v>
      </c>
      <c r="E932" s="96" t="s">
        <v>75</v>
      </c>
      <c r="F932" s="9">
        <f>SUM(Ведомственная!G529)</f>
        <v>223.6</v>
      </c>
      <c r="G932" s="9">
        <f>SUM(Ведомственная!H529)</f>
        <v>222.9</v>
      </c>
      <c r="H932" s="9">
        <f>SUM(Ведомственная!I529)</f>
        <v>222.9</v>
      </c>
    </row>
    <row r="933" spans="1:8">
      <c r="A933" s="95" t="s">
        <v>20</v>
      </c>
      <c r="B933" s="31" t="s">
        <v>165</v>
      </c>
      <c r="C933" s="31">
        <v>800</v>
      </c>
      <c r="D933" s="96" t="s">
        <v>28</v>
      </c>
      <c r="E933" s="96" t="s">
        <v>75</v>
      </c>
      <c r="F933" s="9">
        <f>SUM(Ведомственная!G530)</f>
        <v>1.4</v>
      </c>
      <c r="G933" s="9">
        <f>SUM(Ведомственная!H530)</f>
        <v>1.4</v>
      </c>
      <c r="H933" s="9">
        <f>SUM(Ведомственная!I530)</f>
        <v>1.4</v>
      </c>
    </row>
    <row r="934" spans="1:8" ht="31.5">
      <c r="A934" s="95" t="s">
        <v>78</v>
      </c>
      <c r="B934" s="31" t="s">
        <v>166</v>
      </c>
      <c r="C934" s="31"/>
      <c r="D934" s="96"/>
      <c r="E934" s="96"/>
      <c r="F934" s="9">
        <f>SUM(F935)</f>
        <v>275.8</v>
      </c>
      <c r="G934" s="9">
        <f>SUM(G935)</f>
        <v>276.60000000000002</v>
      </c>
      <c r="H934" s="9">
        <f>SUM(H935)</f>
        <v>276.60000000000002</v>
      </c>
    </row>
    <row r="935" spans="1:8" ht="31.5">
      <c r="A935" s="95" t="s">
        <v>43</v>
      </c>
      <c r="B935" s="31" t="s">
        <v>166</v>
      </c>
      <c r="C935" s="31">
        <v>200</v>
      </c>
      <c r="D935" s="96" t="s">
        <v>28</v>
      </c>
      <c r="E935" s="96" t="s">
        <v>75</v>
      </c>
      <c r="F935" s="9">
        <f>SUM(Ведомственная!G532)</f>
        <v>275.8</v>
      </c>
      <c r="G935" s="9">
        <f>SUM(Ведомственная!H532)</f>
        <v>276.60000000000002</v>
      </c>
      <c r="H935" s="9">
        <f>SUM(Ведомственная!I532)</f>
        <v>276.60000000000002</v>
      </c>
    </row>
    <row r="936" spans="1:8" ht="31.5">
      <c r="A936" s="95" t="s">
        <v>79</v>
      </c>
      <c r="B936" s="31" t="s">
        <v>167</v>
      </c>
      <c r="C936" s="31"/>
      <c r="D936" s="96"/>
      <c r="E936" s="96"/>
      <c r="F936" s="9">
        <f>SUM(F937:F939)</f>
        <v>10586.8</v>
      </c>
      <c r="G936" s="9">
        <f>SUM(G937:G939)</f>
        <v>10486.8</v>
      </c>
      <c r="H936" s="9">
        <f>SUM(H937:H939)</f>
        <v>10486.8</v>
      </c>
    </row>
    <row r="937" spans="1:8" ht="31.5">
      <c r="A937" s="95" t="s">
        <v>43</v>
      </c>
      <c r="B937" s="31" t="s">
        <v>167</v>
      </c>
      <c r="C937" s="31">
        <v>200</v>
      </c>
      <c r="D937" s="96" t="s">
        <v>28</v>
      </c>
      <c r="E937" s="96" t="s">
        <v>75</v>
      </c>
      <c r="F937" s="9">
        <f>SUM(Ведомственная!G534)</f>
        <v>10469.299999999999</v>
      </c>
      <c r="G937" s="9">
        <f>SUM(Ведомственная!H534)</f>
        <v>10369.299999999999</v>
      </c>
      <c r="H937" s="9">
        <f>SUM(Ведомственная!I534)</f>
        <v>10369.299999999999</v>
      </c>
    </row>
    <row r="938" spans="1:8" ht="31.5">
      <c r="A938" s="95" t="s">
        <v>43</v>
      </c>
      <c r="B938" s="31" t="s">
        <v>167</v>
      </c>
      <c r="C938" s="31">
        <v>200</v>
      </c>
      <c r="D938" s="96" t="s">
        <v>89</v>
      </c>
      <c r="E938" s="96" t="s">
        <v>139</v>
      </c>
      <c r="F938" s="9">
        <f>SUM(Ведомственная!G548)</f>
        <v>117.5</v>
      </c>
      <c r="G938" s="9">
        <f>SUM(Ведомственная!H548)</f>
        <v>117.5</v>
      </c>
      <c r="H938" s="9">
        <f>SUM(Ведомственная!I548)</f>
        <v>117.5</v>
      </c>
    </row>
    <row r="939" spans="1:8">
      <c r="A939" s="95" t="s">
        <v>20</v>
      </c>
      <c r="B939" s="31" t="s">
        <v>167</v>
      </c>
      <c r="C939" s="31">
        <v>800</v>
      </c>
      <c r="D939" s="96" t="s">
        <v>28</v>
      </c>
      <c r="E939" s="96" t="s">
        <v>75</v>
      </c>
      <c r="F939" s="9">
        <f>SUM(Ведомственная!G535)</f>
        <v>0</v>
      </c>
      <c r="G939" s="9">
        <f>SUM(Ведомственная!H535)</f>
        <v>0</v>
      </c>
      <c r="H939" s="9">
        <f>SUM(Ведомственная!I535)</f>
        <v>0</v>
      </c>
    </row>
    <row r="940" spans="1:8" s="27" customFormat="1" ht="31.5">
      <c r="A940" s="23" t="s">
        <v>593</v>
      </c>
      <c r="B940" s="29" t="s">
        <v>189</v>
      </c>
      <c r="C940" s="29"/>
      <c r="D940" s="38"/>
      <c r="E940" s="38"/>
      <c r="F940" s="10">
        <f>SUM(F941)</f>
        <v>1300</v>
      </c>
      <c r="G940" s="10">
        <f>SUM(G941)</f>
        <v>290</v>
      </c>
      <c r="H940" s="10">
        <f>SUM(H941)</f>
        <v>290</v>
      </c>
    </row>
    <row r="941" spans="1:8">
      <c r="A941" s="95" t="s">
        <v>29</v>
      </c>
      <c r="B941" s="31" t="s">
        <v>443</v>
      </c>
      <c r="C941" s="31"/>
      <c r="D941" s="96"/>
      <c r="E941" s="96"/>
      <c r="F941" s="9">
        <f>SUM(Ведомственная!G105)</f>
        <v>1300</v>
      </c>
      <c r="G941" s="9">
        <f>SUM(Ведомственная!H105)</f>
        <v>290</v>
      </c>
      <c r="H941" s="9">
        <f>SUM(Ведомственная!I105)</f>
        <v>290</v>
      </c>
    </row>
    <row r="942" spans="1:8" ht="31.5">
      <c r="A942" s="95" t="s">
        <v>43</v>
      </c>
      <c r="B942" s="31" t="s">
        <v>189</v>
      </c>
      <c r="C942" s="31">
        <v>200</v>
      </c>
      <c r="D942" s="96" t="s">
        <v>28</v>
      </c>
      <c r="E942" s="96">
        <v>13</v>
      </c>
      <c r="F942" s="9">
        <f>SUM(Ведомственная!G106)</f>
        <v>1300</v>
      </c>
      <c r="G942" s="9">
        <f>SUM(Ведомственная!H106)</f>
        <v>290</v>
      </c>
      <c r="H942" s="9">
        <f>SUM(Ведомственная!I106)</f>
        <v>290</v>
      </c>
    </row>
    <row r="943" spans="1:8" s="27" customFormat="1" ht="47.25">
      <c r="A943" s="23" t="s">
        <v>441</v>
      </c>
      <c r="B943" s="29" t="s">
        <v>190</v>
      </c>
      <c r="C943" s="29"/>
      <c r="D943" s="38"/>
      <c r="E943" s="38"/>
      <c r="F943" s="10">
        <f>SUM(F944+F946)</f>
        <v>7521.0999999999995</v>
      </c>
      <c r="G943" s="10">
        <f t="shared" ref="G943:H943" si="258">SUM(G944+G946)</f>
        <v>7407.2999999999993</v>
      </c>
      <c r="H943" s="10">
        <f t="shared" si="258"/>
        <v>7407.2999999999993</v>
      </c>
    </row>
    <row r="944" spans="1:8" ht="47.25">
      <c r="A944" s="95" t="s">
        <v>294</v>
      </c>
      <c r="B944" s="31" t="s">
        <v>381</v>
      </c>
      <c r="C944" s="31"/>
      <c r="D944" s="96"/>
      <c r="E944" s="96"/>
      <c r="F944" s="9">
        <f>SUM(F945)</f>
        <v>236.4</v>
      </c>
      <c r="G944" s="9">
        <f>SUM(G945)</f>
        <v>236.4</v>
      </c>
      <c r="H944" s="9">
        <f>SUM(H945)</f>
        <v>236.4</v>
      </c>
    </row>
    <row r="945" spans="1:8" ht="31.5">
      <c r="A945" s="95" t="s">
        <v>192</v>
      </c>
      <c r="B945" s="31" t="s">
        <v>381</v>
      </c>
      <c r="C945" s="31">
        <v>600</v>
      </c>
      <c r="D945" s="96" t="s">
        <v>28</v>
      </c>
      <c r="E945" s="96">
        <v>13</v>
      </c>
      <c r="F945" s="9">
        <f>SUM(Ведомственная!G109)</f>
        <v>236.4</v>
      </c>
      <c r="G945" s="9">
        <f>SUM(Ведомственная!H109)</f>
        <v>236.4</v>
      </c>
      <c r="H945" s="9">
        <f>SUM(Ведомственная!I109)</f>
        <v>236.4</v>
      </c>
    </row>
    <row r="946" spans="1:8" ht="47.25">
      <c r="A946" s="95" t="s">
        <v>23</v>
      </c>
      <c r="B946" s="31" t="s">
        <v>191</v>
      </c>
      <c r="C946" s="31"/>
      <c r="D946" s="96"/>
      <c r="E946" s="96"/>
      <c r="F946" s="9">
        <f>SUM(F947)</f>
        <v>7284.7</v>
      </c>
      <c r="G946" s="9">
        <f>SUM(G947)</f>
        <v>7170.9</v>
      </c>
      <c r="H946" s="9">
        <f>SUM(H947)</f>
        <v>7170.9</v>
      </c>
    </row>
    <row r="947" spans="1:8" ht="31.5">
      <c r="A947" s="95" t="s">
        <v>192</v>
      </c>
      <c r="B947" s="31" t="s">
        <v>191</v>
      </c>
      <c r="C947" s="31">
        <v>600</v>
      </c>
      <c r="D947" s="96" t="s">
        <v>28</v>
      </c>
      <c r="E947" s="96">
        <v>13</v>
      </c>
      <c r="F947" s="9">
        <f>SUM(Ведомственная!G111)</f>
        <v>7284.7</v>
      </c>
      <c r="G947" s="9">
        <f>SUM(Ведомственная!H111)</f>
        <v>7170.9</v>
      </c>
      <c r="H947" s="9">
        <f>SUM(Ведомственная!I111)</f>
        <v>7170.9</v>
      </c>
    </row>
    <row r="948" spans="1:8" s="27" customFormat="1" ht="47.25">
      <c r="A948" s="23" t="s">
        <v>432</v>
      </c>
      <c r="B948" s="29" t="s">
        <v>330</v>
      </c>
      <c r="C948" s="29"/>
      <c r="D948" s="38"/>
      <c r="E948" s="38"/>
      <c r="F948" s="10">
        <f>SUM(F949)</f>
        <v>8000</v>
      </c>
      <c r="G948" s="10">
        <f t="shared" ref="G948:H948" si="259">SUM(G949)</f>
        <v>3000</v>
      </c>
      <c r="H948" s="10">
        <f t="shared" si="259"/>
        <v>3000</v>
      </c>
    </row>
    <row r="949" spans="1:8" ht="63">
      <c r="A949" s="95" t="s">
        <v>606</v>
      </c>
      <c r="B949" s="31" t="s">
        <v>332</v>
      </c>
      <c r="C949" s="31"/>
      <c r="D949" s="96"/>
      <c r="E949" s="96"/>
      <c r="F949" s="9">
        <f>SUM(F950)</f>
        <v>8000</v>
      </c>
      <c r="G949" s="9">
        <f>SUM(G950)</f>
        <v>3000</v>
      </c>
      <c r="H949" s="9">
        <f>SUM(H950)</f>
        <v>3000</v>
      </c>
    </row>
    <row r="950" spans="1:8">
      <c r="A950" s="95" t="s">
        <v>34</v>
      </c>
      <c r="B950" s="31" t="s">
        <v>332</v>
      </c>
      <c r="C950" s="31">
        <v>300</v>
      </c>
      <c r="D950" s="96" t="s">
        <v>25</v>
      </c>
      <c r="E950" s="96" t="s">
        <v>45</v>
      </c>
      <c r="F950" s="9">
        <f>SUM(Ведомственная!G665)</f>
        <v>8000</v>
      </c>
      <c r="G950" s="9">
        <f>SUM(Ведомственная!H665)</f>
        <v>3000</v>
      </c>
      <c r="H950" s="9">
        <f>SUM(Ведомственная!I665)</f>
        <v>3000</v>
      </c>
    </row>
    <row r="951" spans="1:8" ht="47.25">
      <c r="A951" s="23" t="s">
        <v>647</v>
      </c>
      <c r="B951" s="29" t="s">
        <v>566</v>
      </c>
      <c r="C951" s="4"/>
      <c r="D951" s="96"/>
      <c r="E951" s="96"/>
      <c r="F951" s="10">
        <f>SUM(F952)</f>
        <v>70</v>
      </c>
      <c r="G951" s="10">
        <f t="shared" ref="G951:H951" si="260">SUM(G952)</f>
        <v>70</v>
      </c>
      <c r="H951" s="10">
        <f t="shared" si="260"/>
        <v>70</v>
      </c>
    </row>
    <row r="952" spans="1:8">
      <c r="A952" s="95" t="s">
        <v>29</v>
      </c>
      <c r="B952" s="31" t="s">
        <v>567</v>
      </c>
      <c r="C952" s="4"/>
      <c r="D952" s="96"/>
      <c r="E952" s="96"/>
      <c r="F952" s="9">
        <f>SUM(F953)</f>
        <v>70</v>
      </c>
      <c r="G952" s="9">
        <f t="shared" ref="G952:H952" si="261">SUM(G953)</f>
        <v>70</v>
      </c>
      <c r="H952" s="9">
        <f t="shared" si="261"/>
        <v>70</v>
      </c>
    </row>
    <row r="953" spans="1:8" ht="31.5">
      <c r="A953" s="95" t="s">
        <v>43</v>
      </c>
      <c r="B953" s="31" t="s">
        <v>567</v>
      </c>
      <c r="C953" s="4" t="s">
        <v>72</v>
      </c>
      <c r="D953" s="96" t="s">
        <v>89</v>
      </c>
      <c r="E953" s="96" t="s">
        <v>142</v>
      </c>
      <c r="F953" s="9">
        <f>SUM(Ведомственная!G1178)</f>
        <v>70</v>
      </c>
      <c r="G953" s="9">
        <f>SUM(Ведомственная!H1178)</f>
        <v>70</v>
      </c>
      <c r="H953" s="9">
        <f>SUM(Ведомственная!I1178)</f>
        <v>70</v>
      </c>
    </row>
    <row r="954" spans="1:8" s="27" customFormat="1" ht="47.25">
      <c r="A954" s="23" t="s">
        <v>521</v>
      </c>
      <c r="B954" s="29" t="s">
        <v>355</v>
      </c>
      <c r="C954" s="38"/>
      <c r="D954" s="38"/>
      <c r="E954" s="38"/>
      <c r="F954" s="10">
        <f>SUM(F955)</f>
        <v>2145.1</v>
      </c>
      <c r="G954" s="10">
        <f t="shared" ref="G954:H954" si="262">SUM(G955)</f>
        <v>1495.1</v>
      </c>
      <c r="H954" s="10">
        <f t="shared" si="262"/>
        <v>1495.1</v>
      </c>
    </row>
    <row r="955" spans="1:8" ht="31.5">
      <c r="A955" s="95" t="s">
        <v>53</v>
      </c>
      <c r="B955" s="31" t="s">
        <v>356</v>
      </c>
      <c r="C955" s="96"/>
      <c r="D955" s="96"/>
      <c r="E955" s="96"/>
      <c r="F955" s="9">
        <f>SUM(F956)</f>
        <v>2145.1</v>
      </c>
      <c r="G955" s="9">
        <f t="shared" ref="G955:H955" si="263">SUM(G956)</f>
        <v>1495.1</v>
      </c>
      <c r="H955" s="9">
        <f t="shared" si="263"/>
        <v>1495.1</v>
      </c>
    </row>
    <row r="956" spans="1:8" ht="18" customHeight="1">
      <c r="A956" s="95" t="s">
        <v>31</v>
      </c>
      <c r="B956" s="31" t="s">
        <v>357</v>
      </c>
      <c r="C956" s="96"/>
      <c r="D956" s="96"/>
      <c r="E956" s="96"/>
      <c r="F956" s="9">
        <f>SUM(F957)+F958</f>
        <v>2145.1</v>
      </c>
      <c r="G956" s="9">
        <f t="shared" ref="G956:H956" si="264">SUM(G957)+G958</f>
        <v>1495.1</v>
      </c>
      <c r="H956" s="9">
        <f t="shared" si="264"/>
        <v>1495.1</v>
      </c>
    </row>
    <row r="957" spans="1:8" ht="31.5">
      <c r="A957" s="95" t="s">
        <v>192</v>
      </c>
      <c r="B957" s="31" t="s">
        <v>357</v>
      </c>
      <c r="C957" s="96" t="s">
        <v>98</v>
      </c>
      <c r="D957" s="96" t="s">
        <v>25</v>
      </c>
      <c r="E957" s="96" t="s">
        <v>45</v>
      </c>
      <c r="F957" s="9">
        <f>SUM(Ведомственная!G669)+Ведомственная!G766</f>
        <v>1995.1</v>
      </c>
      <c r="G957" s="9">
        <f>SUM(Ведомственная!H669)+Ведомственная!H766</f>
        <v>1495.1</v>
      </c>
      <c r="H957" s="9">
        <f>SUM(Ведомственная!I669)+Ведомственная!I766</f>
        <v>1495.1</v>
      </c>
    </row>
    <row r="958" spans="1:8" ht="31.5">
      <c r="A958" s="95" t="s">
        <v>192</v>
      </c>
      <c r="B958" s="31" t="s">
        <v>357</v>
      </c>
      <c r="C958" s="96" t="s">
        <v>98</v>
      </c>
      <c r="D958" s="96" t="s">
        <v>25</v>
      </c>
      <c r="E958" s="96" t="s">
        <v>60</v>
      </c>
      <c r="F958" s="9">
        <f>SUM(Ведомственная!G499)</f>
        <v>150</v>
      </c>
      <c r="G958" s="9">
        <f>SUM(Ведомственная!H499)</f>
        <v>0</v>
      </c>
      <c r="H958" s="9">
        <f>SUM(Ведомственная!I499)</f>
        <v>0</v>
      </c>
    </row>
    <row r="959" spans="1:8" ht="47.25">
      <c r="A959" s="23" t="s">
        <v>537</v>
      </c>
      <c r="B959" s="29" t="s">
        <v>469</v>
      </c>
      <c r="C959" s="38"/>
      <c r="D959" s="38"/>
      <c r="E959" s="38"/>
      <c r="F959" s="10">
        <f>SUM(F960)</f>
        <v>1445.9</v>
      </c>
      <c r="G959" s="10">
        <f>SUM(G960)</f>
        <v>1045.9000000000001</v>
      </c>
      <c r="H959" s="10">
        <f>SUM(H960)</f>
        <v>1045.9000000000001</v>
      </c>
    </row>
    <row r="960" spans="1:8" ht="47.25">
      <c r="A960" s="95" t="s">
        <v>538</v>
      </c>
      <c r="B960" s="31" t="s">
        <v>783</v>
      </c>
      <c r="C960" s="96"/>
      <c r="D960" s="96"/>
      <c r="E960" s="96"/>
      <c r="F960" s="9">
        <f t="shared" ref="F960:H960" si="265">SUM(F961)</f>
        <v>1445.9</v>
      </c>
      <c r="G960" s="9">
        <f t="shared" si="265"/>
        <v>1045.9000000000001</v>
      </c>
      <c r="H960" s="9">
        <f t="shared" si="265"/>
        <v>1045.9000000000001</v>
      </c>
    </row>
    <row r="961" spans="1:8" ht="31.5">
      <c r="A961" s="34" t="s">
        <v>192</v>
      </c>
      <c r="B961" s="31" t="s">
        <v>783</v>
      </c>
      <c r="C961" s="96" t="s">
        <v>98</v>
      </c>
      <c r="D961" s="96" t="s">
        <v>11</v>
      </c>
      <c r="E961" s="96" t="s">
        <v>22</v>
      </c>
      <c r="F961" s="9">
        <f>SUM(Ведомственная!G259)</f>
        <v>1445.9</v>
      </c>
      <c r="G961" s="9">
        <f>SUM(Ведомственная!H259)</f>
        <v>1045.9000000000001</v>
      </c>
      <c r="H961" s="9">
        <f>SUM(Ведомственная!I259)</f>
        <v>1045.9000000000001</v>
      </c>
    </row>
    <row r="962" spans="1:8" ht="31.5">
      <c r="A962" s="63" t="s">
        <v>466</v>
      </c>
      <c r="B962" s="29" t="s">
        <v>464</v>
      </c>
      <c r="C962" s="38"/>
      <c r="D962" s="38"/>
      <c r="E962" s="38"/>
      <c r="F962" s="10">
        <f>SUM(F963)</f>
        <v>15425.3</v>
      </c>
      <c r="G962" s="10">
        <f t="shared" ref="G962:H962" si="266">SUM(G963)</f>
        <v>2000</v>
      </c>
      <c r="H962" s="10">
        <f t="shared" si="266"/>
        <v>2000</v>
      </c>
    </row>
    <row r="963" spans="1:8" ht="31.5">
      <c r="A963" s="95" t="s">
        <v>79</v>
      </c>
      <c r="B963" s="31" t="s">
        <v>465</v>
      </c>
      <c r="C963" s="96"/>
      <c r="D963" s="96"/>
      <c r="E963" s="96"/>
      <c r="F963" s="9">
        <f>SUM(F964:F965)</f>
        <v>15425.3</v>
      </c>
      <c r="G963" s="9">
        <f t="shared" ref="G963:H963" si="267">SUM(G964:G965)</f>
        <v>2000</v>
      </c>
      <c r="H963" s="9">
        <f t="shared" si="267"/>
        <v>2000</v>
      </c>
    </row>
    <row r="964" spans="1:8" ht="31.5">
      <c r="A964" s="2" t="s">
        <v>43</v>
      </c>
      <c r="B964" s="31" t="s">
        <v>465</v>
      </c>
      <c r="C964" s="96" t="s">
        <v>72</v>
      </c>
      <c r="D964" s="96" t="s">
        <v>28</v>
      </c>
      <c r="E964" s="96" t="s">
        <v>75</v>
      </c>
      <c r="F964" s="9">
        <f>SUM(Ведомственная!G117)</f>
        <v>15425.3</v>
      </c>
      <c r="G964" s="9">
        <f>SUM(Ведомственная!H117)</f>
        <v>2000</v>
      </c>
      <c r="H964" s="9">
        <f>SUM(Ведомственная!I117)</f>
        <v>2000</v>
      </c>
    </row>
    <row r="965" spans="1:8" ht="31.5">
      <c r="A965" s="95" t="s">
        <v>43</v>
      </c>
      <c r="B965" s="31" t="s">
        <v>465</v>
      </c>
      <c r="C965" s="31">
        <v>200</v>
      </c>
      <c r="D965" s="96" t="s">
        <v>89</v>
      </c>
      <c r="E965" s="96" t="s">
        <v>139</v>
      </c>
      <c r="F965" s="9">
        <f>SUM(Ведомственная!G456)</f>
        <v>0</v>
      </c>
      <c r="G965" s="9">
        <f>SUM(Ведомственная!H456)</f>
        <v>0</v>
      </c>
      <c r="H965" s="9">
        <f>SUM(Ведомственная!I456)</f>
        <v>0</v>
      </c>
    </row>
    <row r="966" spans="1:8" ht="47.25">
      <c r="A966" s="23" t="s">
        <v>596</v>
      </c>
      <c r="B966" s="29" t="s">
        <v>597</v>
      </c>
      <c r="C966" s="31"/>
      <c r="D966" s="96"/>
      <c r="E966" s="96"/>
      <c r="F966" s="10">
        <f>SUM(F967+F971)</f>
        <v>5413</v>
      </c>
      <c r="G966" s="10">
        <f t="shared" ref="G966:H966" si="268">SUM(G967+G971)</f>
        <v>5413</v>
      </c>
      <c r="H966" s="10">
        <f t="shared" si="268"/>
        <v>5413</v>
      </c>
    </row>
    <row r="967" spans="1:8" ht="31.5">
      <c r="A967" s="95" t="s">
        <v>380</v>
      </c>
      <c r="B967" s="31" t="s">
        <v>598</v>
      </c>
      <c r="C967" s="31"/>
      <c r="D967" s="96"/>
      <c r="E967" s="96"/>
      <c r="F967" s="9">
        <f>SUM(F968+F969)+F970</f>
        <v>5233</v>
      </c>
      <c r="G967" s="9">
        <f t="shared" ref="G967:H967" si="269">SUM(G968+G969)+G970</f>
        <v>5233</v>
      </c>
      <c r="H967" s="9">
        <f t="shared" si="269"/>
        <v>5233</v>
      </c>
    </row>
    <row r="968" spans="1:8" ht="63">
      <c r="A968" s="2" t="s">
        <v>42</v>
      </c>
      <c r="B968" s="31" t="s">
        <v>598</v>
      </c>
      <c r="C968" s="31">
        <v>100</v>
      </c>
      <c r="D968" s="96" t="s">
        <v>28</v>
      </c>
      <c r="E968" s="96" t="s">
        <v>11</v>
      </c>
      <c r="F968" s="9">
        <f>SUM(Ведомственная!G57)</f>
        <v>4830.6000000000004</v>
      </c>
      <c r="G968" s="9">
        <f>SUM(Ведомственная!H57)</f>
        <v>4200.2</v>
      </c>
      <c r="H968" s="9">
        <f>SUM(Ведомственная!I57)</f>
        <v>4200.2</v>
      </c>
    </row>
    <row r="969" spans="1:8" ht="31.5">
      <c r="A969" s="95" t="s">
        <v>43</v>
      </c>
      <c r="B969" s="31" t="s">
        <v>774</v>
      </c>
      <c r="C969" s="31">
        <v>200</v>
      </c>
      <c r="D969" s="96" t="s">
        <v>28</v>
      </c>
      <c r="E969" s="96" t="s">
        <v>11</v>
      </c>
      <c r="F969" s="9">
        <f>SUM(Ведомственная!G58)</f>
        <v>402.4</v>
      </c>
      <c r="G969" s="9">
        <f>SUM(Ведомственная!H58)</f>
        <v>1032.8</v>
      </c>
      <c r="H969" s="9">
        <f>SUM(Ведомственная!I58)</f>
        <v>1032.8</v>
      </c>
    </row>
    <row r="970" spans="1:8" ht="31.5">
      <c r="A970" s="95" t="s">
        <v>43</v>
      </c>
      <c r="B970" s="31" t="s">
        <v>774</v>
      </c>
      <c r="C970" s="31">
        <v>200</v>
      </c>
      <c r="D970" s="96" t="s">
        <v>89</v>
      </c>
      <c r="E970" s="96" t="s">
        <v>139</v>
      </c>
      <c r="F970" s="9">
        <f>SUM(Ведомственная!G461)</f>
        <v>0</v>
      </c>
      <c r="G970" s="9">
        <f>SUM(Ведомственная!H461)</f>
        <v>0</v>
      </c>
      <c r="H970" s="9">
        <f>SUM(Ведомственная!I461)</f>
        <v>0</v>
      </c>
    </row>
    <row r="971" spans="1:8" ht="31.5">
      <c r="A971" s="95" t="s">
        <v>79</v>
      </c>
      <c r="B971" s="31" t="s">
        <v>599</v>
      </c>
      <c r="C971" s="31"/>
      <c r="D971" s="96"/>
      <c r="E971" s="96"/>
      <c r="F971" s="9">
        <f>SUM(F972:F973)</f>
        <v>180</v>
      </c>
      <c r="G971" s="9">
        <f>SUM(G972:G973)</f>
        <v>180</v>
      </c>
      <c r="H971" s="9">
        <f>SUM(H972:H973)</f>
        <v>180</v>
      </c>
    </row>
    <row r="972" spans="1:8" ht="31.5">
      <c r="A972" s="95" t="s">
        <v>43</v>
      </c>
      <c r="B972" s="31" t="s">
        <v>599</v>
      </c>
      <c r="C972" s="31">
        <v>200</v>
      </c>
      <c r="D972" s="96" t="s">
        <v>28</v>
      </c>
      <c r="E972" s="96">
        <v>13</v>
      </c>
      <c r="F972" s="9">
        <f>SUM(Ведомственная!G120)</f>
        <v>180</v>
      </c>
      <c r="G972" s="9">
        <f>SUM(Ведомственная!H120)</f>
        <v>180</v>
      </c>
      <c r="H972" s="9">
        <f>SUM(Ведомственная!I120)</f>
        <v>180</v>
      </c>
    </row>
    <row r="973" spans="1:8">
      <c r="A973" s="95" t="s">
        <v>34</v>
      </c>
      <c r="B973" s="31" t="s">
        <v>599</v>
      </c>
      <c r="C973" s="31">
        <v>300</v>
      </c>
      <c r="D973" s="96" t="s">
        <v>28</v>
      </c>
      <c r="E973" s="96">
        <v>13</v>
      </c>
      <c r="F973" s="9">
        <f>SUM(Ведомственная!G121)</f>
        <v>0</v>
      </c>
      <c r="G973" s="9">
        <f>SUM(Ведомственная!H121)</f>
        <v>0</v>
      </c>
      <c r="H973" s="9">
        <f>SUM(Ведомственная!I121)</f>
        <v>0</v>
      </c>
    </row>
    <row r="974" spans="1:8" s="27" customFormat="1">
      <c r="A974" s="23" t="s">
        <v>160</v>
      </c>
      <c r="B974" s="24" t="s">
        <v>161</v>
      </c>
      <c r="C974" s="24"/>
      <c r="D974" s="24"/>
      <c r="E974" s="24"/>
      <c r="F974" s="26">
        <f>SUM(F975+F981+F1004+F1013+F985+F990+F992+F995+F997)+F1011+F1006+F983+F1016+F977+F979</f>
        <v>88248.499999999985</v>
      </c>
      <c r="G974" s="26">
        <f t="shared" ref="G974:H974" si="270">SUM(G975+G981+G1004+G1013+G985+G990+G992+G995+G997)+G1011+G1006+G983+G1016+G977+G979</f>
        <v>66582.299999999988</v>
      </c>
      <c r="H974" s="26">
        <f t="shared" si="270"/>
        <v>160188.60000000003</v>
      </c>
    </row>
    <row r="975" spans="1:8" ht="31.5">
      <c r="A975" s="95" t="s">
        <v>607</v>
      </c>
      <c r="B975" s="31" t="s">
        <v>169</v>
      </c>
      <c r="C975" s="31"/>
      <c r="D975" s="96"/>
      <c r="E975" s="96"/>
      <c r="F975" s="9">
        <f>SUM(F976)</f>
        <v>33983.199999999997</v>
      </c>
      <c r="G975" s="9">
        <f>SUM(G976)</f>
        <v>22992.1</v>
      </c>
      <c r="H975" s="9">
        <f>SUM(H976)</f>
        <v>126022.7</v>
      </c>
    </row>
    <row r="976" spans="1:8">
      <c r="A976" s="95" t="s">
        <v>20</v>
      </c>
      <c r="B976" s="31" t="s">
        <v>169</v>
      </c>
      <c r="C976" s="31">
        <v>800</v>
      </c>
      <c r="D976" s="96">
        <v>10</v>
      </c>
      <c r="E976" s="96" t="s">
        <v>60</v>
      </c>
      <c r="F976" s="9">
        <f>SUM(Ведомственная!G553)</f>
        <v>33983.199999999997</v>
      </c>
      <c r="G976" s="9">
        <f>SUM(Ведомственная!H553)</f>
        <v>22992.1</v>
      </c>
      <c r="H976" s="9">
        <f>SUM(Ведомственная!I553)</f>
        <v>126022.7</v>
      </c>
    </row>
    <row r="977" spans="1:9" ht="47.25">
      <c r="A977" s="95" t="s">
        <v>608</v>
      </c>
      <c r="B977" s="31" t="s">
        <v>168</v>
      </c>
      <c r="C977" s="31"/>
      <c r="D977" s="96"/>
      <c r="E977" s="96"/>
      <c r="F977" s="9">
        <f>SUM(F978)</f>
        <v>9798.1</v>
      </c>
      <c r="G977" s="9">
        <f t="shared" ref="G977:H977" si="271">SUM(G978)</f>
        <v>0</v>
      </c>
      <c r="H977" s="9">
        <f t="shared" si="271"/>
        <v>0</v>
      </c>
    </row>
    <row r="978" spans="1:9">
      <c r="A978" s="95" t="s">
        <v>20</v>
      </c>
      <c r="B978" s="31" t="s">
        <v>168</v>
      </c>
      <c r="C978" s="31">
        <v>800</v>
      </c>
      <c r="D978" s="96" t="s">
        <v>28</v>
      </c>
      <c r="E978" s="96" t="s">
        <v>75</v>
      </c>
      <c r="F978" s="9">
        <f>SUM(Ведомственная!G538)</f>
        <v>9798.1</v>
      </c>
      <c r="G978" s="9">
        <f>SUM(Ведомственная!H538)</f>
        <v>0</v>
      </c>
      <c r="H978" s="9">
        <f>SUM(Ведомственная!I538)</f>
        <v>0</v>
      </c>
    </row>
    <row r="979" spans="1:9">
      <c r="A979" s="95" t="s">
        <v>739</v>
      </c>
      <c r="B979" s="96" t="s">
        <v>738</v>
      </c>
      <c r="C979" s="31"/>
      <c r="D979" s="96"/>
      <c r="E979" s="96"/>
      <c r="F979" s="9">
        <f>SUM(F980)</f>
        <v>1859.2</v>
      </c>
      <c r="G979" s="9">
        <f t="shared" ref="G979:H979" si="272">SUM(G980)</f>
        <v>0</v>
      </c>
      <c r="H979" s="9">
        <f t="shared" si="272"/>
        <v>0</v>
      </c>
    </row>
    <row r="980" spans="1:9">
      <c r="A980" s="95" t="s">
        <v>20</v>
      </c>
      <c r="B980" s="96" t="s">
        <v>738</v>
      </c>
      <c r="C980" s="31">
        <v>800</v>
      </c>
      <c r="D980" s="96" t="s">
        <v>60</v>
      </c>
      <c r="E980" s="96" t="s">
        <v>139</v>
      </c>
      <c r="F980" s="9">
        <f>SUM(Ведомственная!G543)</f>
        <v>1859.2</v>
      </c>
      <c r="G980" s="9">
        <f>SUM(Ведомственная!H543)</f>
        <v>0</v>
      </c>
      <c r="H980" s="9">
        <f>SUM(Ведомственная!I543)</f>
        <v>0</v>
      </c>
    </row>
    <row r="981" spans="1:9">
      <c r="A981" s="95" t="s">
        <v>627</v>
      </c>
      <c r="B981" s="96" t="s">
        <v>164</v>
      </c>
      <c r="C981" s="31"/>
      <c r="D981" s="96"/>
      <c r="E981" s="96"/>
      <c r="F981" s="9">
        <f>SUM(F982)</f>
        <v>2500</v>
      </c>
      <c r="G981" s="9">
        <f>SUM(G982)</f>
        <v>0</v>
      </c>
      <c r="H981" s="9">
        <f>SUM(H982)</f>
        <v>0</v>
      </c>
    </row>
    <row r="982" spans="1:9">
      <c r="A982" s="95" t="s">
        <v>20</v>
      </c>
      <c r="B982" s="96" t="s">
        <v>164</v>
      </c>
      <c r="C982" s="31">
        <v>800</v>
      </c>
      <c r="D982" s="96" t="s">
        <v>28</v>
      </c>
      <c r="E982" s="96" t="s">
        <v>140</v>
      </c>
      <c r="F982" s="9">
        <f>SUM(Ведомственная!G525)</f>
        <v>2500</v>
      </c>
      <c r="G982" s="9">
        <f>SUM(Ведомственная!H525)</f>
        <v>0</v>
      </c>
      <c r="H982" s="9">
        <f>SUM(Ведомственная!I525)</f>
        <v>0</v>
      </c>
    </row>
    <row r="983" spans="1:9" ht="31.5">
      <c r="A983" s="2" t="s">
        <v>262</v>
      </c>
      <c r="B983" s="4" t="s">
        <v>263</v>
      </c>
      <c r="C983" s="4"/>
      <c r="D983" s="4"/>
      <c r="E983" s="4"/>
      <c r="F983" s="7">
        <f t="shared" ref="F983:H983" si="273">SUM(F984)</f>
        <v>500</v>
      </c>
      <c r="G983" s="7">
        <f t="shared" si="273"/>
        <v>500</v>
      </c>
      <c r="H983" s="7">
        <f t="shared" si="273"/>
        <v>500</v>
      </c>
    </row>
    <row r="984" spans="1:9" ht="31.5">
      <c r="A984" s="2" t="s">
        <v>43</v>
      </c>
      <c r="B984" s="4" t="s">
        <v>263</v>
      </c>
      <c r="C984" s="4" t="s">
        <v>72</v>
      </c>
      <c r="D984" s="4" t="s">
        <v>45</v>
      </c>
      <c r="E984" s="4" t="s">
        <v>25</v>
      </c>
      <c r="F984" s="7">
        <f>SUM(Ведомственная!G166)</f>
        <v>500</v>
      </c>
      <c r="G984" s="7">
        <f>SUM(Ведомственная!H166)</f>
        <v>500</v>
      </c>
      <c r="H984" s="7">
        <f>SUM(Ведомственная!I166)</f>
        <v>500</v>
      </c>
    </row>
    <row r="985" spans="1:9">
      <c r="A985" s="95" t="s">
        <v>62</v>
      </c>
      <c r="B985" s="4" t="s">
        <v>82</v>
      </c>
      <c r="C985" s="4"/>
      <c r="D985" s="4"/>
      <c r="E985" s="4"/>
      <c r="F985" s="7">
        <f>SUM(F986+F988)+F989+F987</f>
        <v>22781.3</v>
      </c>
      <c r="G985" s="7">
        <f t="shared" ref="G985:H985" si="274">SUM(G986+G988)+G989+G987</f>
        <v>20456</v>
      </c>
      <c r="H985" s="7">
        <f t="shared" si="274"/>
        <v>20456</v>
      </c>
      <c r="I985" s="28"/>
    </row>
    <row r="986" spans="1:9" ht="63">
      <c r="A986" s="95" t="s">
        <v>42</v>
      </c>
      <c r="B986" s="4" t="s">
        <v>82</v>
      </c>
      <c r="C986" s="4" t="s">
        <v>70</v>
      </c>
      <c r="D986" s="4" t="s">
        <v>28</v>
      </c>
      <c r="E986" s="4" t="s">
        <v>45</v>
      </c>
      <c r="F986" s="7">
        <f>SUM(Ведомственная!G15)</f>
        <v>22764</v>
      </c>
      <c r="G986" s="7">
        <f>SUM(Ведомственная!H15)</f>
        <v>20441</v>
      </c>
      <c r="H986" s="7">
        <f>SUM(Ведомственная!I15)</f>
        <v>20441</v>
      </c>
    </row>
    <row r="987" spans="1:9" ht="63" hidden="1">
      <c r="A987" s="95" t="s">
        <v>42</v>
      </c>
      <c r="B987" s="4" t="s">
        <v>82</v>
      </c>
      <c r="C987" s="4" t="s">
        <v>70</v>
      </c>
      <c r="D987" s="4" t="s">
        <v>45</v>
      </c>
      <c r="E987" s="4" t="s">
        <v>11</v>
      </c>
      <c r="F987" s="7">
        <f>SUM(Ведомственная!G130)</f>
        <v>0</v>
      </c>
      <c r="G987" s="7">
        <f>SUM(Ведомственная!H130)</f>
        <v>0</v>
      </c>
      <c r="H987" s="7">
        <f>SUM(Ведомственная!I130)</f>
        <v>0</v>
      </c>
    </row>
    <row r="988" spans="1:9">
      <c r="A988" s="95" t="s">
        <v>71</v>
      </c>
      <c r="B988" s="4" t="s">
        <v>82</v>
      </c>
      <c r="C988" s="4" t="s">
        <v>72</v>
      </c>
      <c r="D988" s="4" t="s">
        <v>28</v>
      </c>
      <c r="E988" s="4" t="s">
        <v>45</v>
      </c>
      <c r="F988" s="9">
        <f>SUM(Ведомственная!G16)</f>
        <v>15</v>
      </c>
      <c r="G988" s="9">
        <f>SUM(Ведомственная!H16)</f>
        <v>15</v>
      </c>
      <c r="H988" s="9">
        <f>SUM(Ведомственная!I16)</f>
        <v>15</v>
      </c>
    </row>
    <row r="989" spans="1:9">
      <c r="A989" s="95" t="s">
        <v>34</v>
      </c>
      <c r="B989" s="4" t="s">
        <v>82</v>
      </c>
      <c r="C989" s="4" t="s">
        <v>80</v>
      </c>
      <c r="D989" s="4" t="s">
        <v>28</v>
      </c>
      <c r="E989" s="4" t="s">
        <v>45</v>
      </c>
      <c r="F989" s="9">
        <f>SUM(Ведомственная!G17)</f>
        <v>2.2999999999999998</v>
      </c>
      <c r="G989" s="9">
        <f>SUM(Ведомственная!H17)</f>
        <v>0</v>
      </c>
      <c r="H989" s="9">
        <f>SUM(Ведомственная!I17)</f>
        <v>0</v>
      </c>
    </row>
    <row r="990" spans="1:9">
      <c r="A990" s="95" t="s">
        <v>73</v>
      </c>
      <c r="B990" s="4" t="s">
        <v>83</v>
      </c>
      <c r="C990" s="4"/>
      <c r="D990" s="4"/>
      <c r="E990" s="4"/>
      <c r="F990" s="7">
        <f>SUM(F991)</f>
        <v>3535.9</v>
      </c>
      <c r="G990" s="7">
        <f>SUM(G991)</f>
        <v>2428.4</v>
      </c>
      <c r="H990" s="7">
        <f>SUM(H991)</f>
        <v>2428.4</v>
      </c>
    </row>
    <row r="991" spans="1:9" ht="63">
      <c r="A991" s="95" t="s">
        <v>42</v>
      </c>
      <c r="B991" s="4" t="s">
        <v>83</v>
      </c>
      <c r="C991" s="4" t="s">
        <v>70</v>
      </c>
      <c r="D991" s="4" t="s">
        <v>28</v>
      </c>
      <c r="E991" s="4" t="s">
        <v>45</v>
      </c>
      <c r="F991" s="7">
        <f>SUM(Ведомственная!G19)</f>
        <v>3535.9</v>
      </c>
      <c r="G991" s="7">
        <f>SUM(Ведомственная!H19)</f>
        <v>2428.4</v>
      </c>
      <c r="H991" s="7">
        <f>SUM(Ведомственная!I19)</f>
        <v>2428.4</v>
      </c>
    </row>
    <row r="992" spans="1:9">
      <c r="A992" s="95" t="s">
        <v>76</v>
      </c>
      <c r="B992" s="4" t="s">
        <v>84</v>
      </c>
      <c r="C992" s="4"/>
      <c r="D992" s="4"/>
      <c r="E992" s="4"/>
      <c r="F992" s="9">
        <f>SUM(F993:F994)</f>
        <v>413.6</v>
      </c>
      <c r="G992" s="9">
        <f>SUM(G993:G994)</f>
        <v>391</v>
      </c>
      <c r="H992" s="9">
        <f>SUM(H993:H994)</f>
        <v>391</v>
      </c>
    </row>
    <row r="993" spans="1:8" ht="31.5">
      <c r="A993" s="95" t="s">
        <v>43</v>
      </c>
      <c r="B993" s="4" t="s">
        <v>84</v>
      </c>
      <c r="C993" s="4" t="s">
        <v>72</v>
      </c>
      <c r="D993" s="4" t="s">
        <v>28</v>
      </c>
      <c r="E993" s="4" t="s">
        <v>75</v>
      </c>
      <c r="F993" s="9">
        <f>SUM(Ведомственная!G23)</f>
        <v>404.6</v>
      </c>
      <c r="G993" s="9">
        <f>SUM(Ведомственная!H23)</f>
        <v>382</v>
      </c>
      <c r="H993" s="9">
        <f>SUM(Ведомственная!I23)</f>
        <v>382</v>
      </c>
    </row>
    <row r="994" spans="1:8">
      <c r="A994" s="95" t="s">
        <v>20</v>
      </c>
      <c r="B994" s="4" t="s">
        <v>84</v>
      </c>
      <c r="C994" s="4" t="s">
        <v>77</v>
      </c>
      <c r="D994" s="4" t="s">
        <v>28</v>
      </c>
      <c r="E994" s="4" t="s">
        <v>75</v>
      </c>
      <c r="F994" s="9">
        <f>SUM(Ведомственная!G24)</f>
        <v>9</v>
      </c>
      <c r="G994" s="9">
        <f>SUM(Ведомственная!H24)</f>
        <v>9</v>
      </c>
      <c r="H994" s="9">
        <f>SUM(Ведомственная!I24)</f>
        <v>9</v>
      </c>
    </row>
    <row r="995" spans="1:8" ht="31.5">
      <c r="A995" s="95" t="s">
        <v>78</v>
      </c>
      <c r="B995" s="4" t="s">
        <v>85</v>
      </c>
      <c r="C995" s="4"/>
      <c r="D995" s="4"/>
      <c r="E995" s="4"/>
      <c r="F995" s="9">
        <f>SUM(F996)</f>
        <v>444.7</v>
      </c>
      <c r="G995" s="9">
        <f>SUM(G996)</f>
        <v>444.7</v>
      </c>
      <c r="H995" s="9">
        <f>SUM(H996)</f>
        <v>444.7</v>
      </c>
    </row>
    <row r="996" spans="1:8" ht="31.5">
      <c r="A996" s="95" t="s">
        <v>43</v>
      </c>
      <c r="B996" s="4" t="s">
        <v>85</v>
      </c>
      <c r="C996" s="4" t="s">
        <v>72</v>
      </c>
      <c r="D996" s="4" t="s">
        <v>28</v>
      </c>
      <c r="E996" s="4" t="s">
        <v>75</v>
      </c>
      <c r="F996" s="9">
        <f>SUM(Ведомственная!G26)</f>
        <v>444.7</v>
      </c>
      <c r="G996" s="9">
        <f>SUM(Ведомственная!H26)</f>
        <v>444.7</v>
      </c>
      <c r="H996" s="9">
        <f>SUM(Ведомственная!I26)</f>
        <v>444.7</v>
      </c>
    </row>
    <row r="997" spans="1:8" ht="31.5">
      <c r="A997" s="95" t="s">
        <v>79</v>
      </c>
      <c r="B997" s="4" t="s">
        <v>86</v>
      </c>
      <c r="C997" s="4"/>
      <c r="D997" s="4"/>
      <c r="E997" s="4"/>
      <c r="F997" s="7">
        <f>SUM(F998:F1003)</f>
        <v>6553.2000000000007</v>
      </c>
      <c r="G997" s="7">
        <f>SUM(G998:G1003)</f>
        <v>13812.7</v>
      </c>
      <c r="H997" s="7">
        <f>SUM(H998:H1003)</f>
        <v>4004.2000000000003</v>
      </c>
    </row>
    <row r="998" spans="1:8" ht="31.5">
      <c r="A998" s="95" t="s">
        <v>43</v>
      </c>
      <c r="B998" s="4" t="s">
        <v>86</v>
      </c>
      <c r="C998" s="4" t="s">
        <v>72</v>
      </c>
      <c r="D998" s="4" t="s">
        <v>28</v>
      </c>
      <c r="E998" s="4" t="s">
        <v>75</v>
      </c>
      <c r="F998" s="7">
        <f>SUM(Ведомственная!G28)+Ведомственная!G124</f>
        <v>2946.7</v>
      </c>
      <c r="G998" s="7">
        <f>SUM(Ведомственная!H28)+Ведомственная!H124</f>
        <v>2969.3</v>
      </c>
      <c r="H998" s="7">
        <f>SUM(Ведомственная!I28)+Ведомственная!I124</f>
        <v>2969.3</v>
      </c>
    </row>
    <row r="999" spans="1:8">
      <c r="A999" s="95" t="s">
        <v>34</v>
      </c>
      <c r="B999" s="4" t="s">
        <v>86</v>
      </c>
      <c r="C999" s="4" t="s">
        <v>80</v>
      </c>
      <c r="D999" s="4" t="s">
        <v>28</v>
      </c>
      <c r="E999" s="4" t="s">
        <v>75</v>
      </c>
      <c r="F999" s="7">
        <f>SUM(Ведомственная!G29)</f>
        <v>1034.9000000000001</v>
      </c>
      <c r="G999" s="7">
        <f>SUM(Ведомственная!H29)</f>
        <v>1034.9000000000001</v>
      </c>
      <c r="H999" s="7">
        <f>SUM(Ведомственная!I29)</f>
        <v>1034.9000000000001</v>
      </c>
    </row>
    <row r="1000" spans="1:8">
      <c r="A1000" s="95" t="s">
        <v>20</v>
      </c>
      <c r="B1000" s="4" t="s">
        <v>86</v>
      </c>
      <c r="C1000" s="4" t="s">
        <v>77</v>
      </c>
      <c r="D1000" s="4" t="s">
        <v>28</v>
      </c>
      <c r="E1000" s="4" t="s">
        <v>89</v>
      </c>
      <c r="F1000" s="7">
        <f>SUM(Ведомственная!G72)</f>
        <v>0</v>
      </c>
      <c r="G1000" s="7">
        <f>SUM(Ведомственная!H72)</f>
        <v>9808.5</v>
      </c>
      <c r="H1000" s="7">
        <f>SUM(Ведомственная!I72)</f>
        <v>0</v>
      </c>
    </row>
    <row r="1001" spans="1:8">
      <c r="A1001" s="95" t="s">
        <v>20</v>
      </c>
      <c r="B1001" s="4" t="s">
        <v>86</v>
      </c>
      <c r="C1001" s="4" t="s">
        <v>77</v>
      </c>
      <c r="D1001" s="4" t="s">
        <v>28</v>
      </c>
      <c r="E1001" s="4" t="s">
        <v>75</v>
      </c>
      <c r="F1001" s="7">
        <f>SUM(Ведомственная!G30+Ведомственная!G125)</f>
        <v>2289.5</v>
      </c>
      <c r="G1001" s="7">
        <f>SUM(Ведомственная!H30+Ведомственная!H125)</f>
        <v>0</v>
      </c>
      <c r="H1001" s="7">
        <f>SUM(Ведомственная!I30+Ведомственная!I125)</f>
        <v>0</v>
      </c>
    </row>
    <row r="1002" spans="1:8">
      <c r="A1002" s="155" t="s">
        <v>20</v>
      </c>
      <c r="B1002" s="4" t="s">
        <v>86</v>
      </c>
      <c r="C1002" s="4" t="s">
        <v>77</v>
      </c>
      <c r="D1002" s="4" t="s">
        <v>11</v>
      </c>
      <c r="E1002" s="4" t="s">
        <v>13</v>
      </c>
      <c r="F1002" s="7">
        <f>SUM(Ведомственная!G192)</f>
        <v>282.10000000000002</v>
      </c>
      <c r="G1002" s="7">
        <f>SUM(Ведомственная!H192)</f>
        <v>0</v>
      </c>
      <c r="H1002" s="7">
        <f>SUM(Ведомственная!I192)</f>
        <v>0</v>
      </c>
    </row>
    <row r="1003" spans="1:8" ht="31.5" hidden="1">
      <c r="A1003" s="95" t="s">
        <v>43</v>
      </c>
      <c r="B1003" s="4" t="s">
        <v>86</v>
      </c>
      <c r="C1003" s="4" t="s">
        <v>72</v>
      </c>
      <c r="D1003" s="4" t="s">
        <v>89</v>
      </c>
      <c r="E1003" s="4" t="s">
        <v>139</v>
      </c>
      <c r="F1003" s="7">
        <f>SUM(Ведомственная!G35)</f>
        <v>0</v>
      </c>
      <c r="G1003" s="7">
        <f>SUM(Ведомственная!H35)</f>
        <v>0</v>
      </c>
      <c r="H1003" s="7">
        <f>SUM(Ведомственная!I35)</f>
        <v>0</v>
      </c>
    </row>
    <row r="1004" spans="1:8" ht="47.25">
      <c r="A1004" s="95" t="s">
        <v>178</v>
      </c>
      <c r="B1004" s="96" t="s">
        <v>379</v>
      </c>
      <c r="C1004" s="96"/>
      <c r="D1004" s="96"/>
      <c r="E1004" s="96"/>
      <c r="F1004" s="9">
        <f>SUM(F1005)</f>
        <v>12.1</v>
      </c>
      <c r="G1004" s="9">
        <f>SUM(G1005)</f>
        <v>12.5</v>
      </c>
      <c r="H1004" s="9">
        <f>SUM(H1005)</f>
        <v>162.5</v>
      </c>
    </row>
    <row r="1005" spans="1:8">
      <c r="A1005" s="95" t="s">
        <v>71</v>
      </c>
      <c r="B1005" s="96" t="s">
        <v>379</v>
      </c>
      <c r="C1005" s="96" t="s">
        <v>72</v>
      </c>
      <c r="D1005" s="96" t="s">
        <v>28</v>
      </c>
      <c r="E1005" s="96" t="s">
        <v>139</v>
      </c>
      <c r="F1005" s="9">
        <f>SUM(Ведомственная!G68)</f>
        <v>12.1</v>
      </c>
      <c r="G1005" s="9">
        <f>SUM(Ведомственная!H68)</f>
        <v>12.5</v>
      </c>
      <c r="H1005" s="9">
        <f>SUM(Ведомственная!I68)</f>
        <v>162.5</v>
      </c>
    </row>
    <row r="1006" spans="1:8" ht="31.5">
      <c r="A1006" s="95" t="s">
        <v>194</v>
      </c>
      <c r="B1006" s="96" t="s">
        <v>470</v>
      </c>
      <c r="C1006" s="96"/>
      <c r="D1006" s="96"/>
      <c r="E1006" s="96"/>
      <c r="F1006" s="9">
        <f>SUM(F1007:F1010)</f>
        <v>5581.7000000000007</v>
      </c>
      <c r="G1006" s="9">
        <f>SUM(G1007:G1010)</f>
        <v>5259.4</v>
      </c>
      <c r="H1006" s="9">
        <f>SUM(H1007:H1010)</f>
        <v>5493.6</v>
      </c>
    </row>
    <row r="1007" spans="1:8" ht="63">
      <c r="A1007" s="2" t="s">
        <v>42</v>
      </c>
      <c r="B1007" s="96" t="s">
        <v>470</v>
      </c>
      <c r="C1007" s="96" t="s">
        <v>70</v>
      </c>
      <c r="D1007" s="96" t="s">
        <v>45</v>
      </c>
      <c r="E1007" s="96" t="s">
        <v>11</v>
      </c>
      <c r="F1007" s="9">
        <f>SUM(Ведомственная!G132)</f>
        <v>4877.6000000000004</v>
      </c>
      <c r="G1007" s="9">
        <f>SUM(Ведомственная!H132)</f>
        <v>5259.4</v>
      </c>
      <c r="H1007" s="9">
        <f>SUM(Ведомственная!I132)</f>
        <v>5493.6</v>
      </c>
    </row>
    <row r="1008" spans="1:8" ht="31.5">
      <c r="A1008" s="95" t="s">
        <v>43</v>
      </c>
      <c r="B1008" s="96" t="s">
        <v>470</v>
      </c>
      <c r="C1008" s="96" t="s">
        <v>72</v>
      </c>
      <c r="D1008" s="96" t="s">
        <v>45</v>
      </c>
      <c r="E1008" s="96" t="s">
        <v>11</v>
      </c>
      <c r="F1008" s="9">
        <f>SUM(Ведомственная!G133)</f>
        <v>704.1</v>
      </c>
      <c r="G1008" s="9">
        <f>SUM(Ведомственная!H133)</f>
        <v>0</v>
      </c>
      <c r="H1008" s="9">
        <f>SUM(Ведомственная!I133)</f>
        <v>0</v>
      </c>
    </row>
    <row r="1009" spans="1:8" ht="31.5" hidden="1">
      <c r="A1009" s="95" t="s">
        <v>43</v>
      </c>
      <c r="B1009" s="96" t="s">
        <v>470</v>
      </c>
      <c r="C1009" s="96" t="s">
        <v>72</v>
      </c>
      <c r="D1009" s="96" t="s">
        <v>89</v>
      </c>
      <c r="E1009" s="96" t="s">
        <v>139</v>
      </c>
      <c r="F1009" s="9">
        <f>SUM(Ведомственная!G463)</f>
        <v>0</v>
      </c>
      <c r="G1009" s="9">
        <f>SUM(Ведомственная!H463)</f>
        <v>0</v>
      </c>
      <c r="H1009" s="9">
        <f>SUM(Ведомственная!I463)</f>
        <v>0</v>
      </c>
    </row>
    <row r="1010" spans="1:8" hidden="1">
      <c r="A1010" s="95" t="s">
        <v>20</v>
      </c>
      <c r="B1010" s="96" t="s">
        <v>470</v>
      </c>
      <c r="C1010" s="96" t="s">
        <v>77</v>
      </c>
      <c r="D1010" s="96" t="s">
        <v>45</v>
      </c>
      <c r="E1010" s="96" t="s">
        <v>11</v>
      </c>
      <c r="F1010" s="9">
        <f>SUM(Ведомственная!G134)</f>
        <v>0</v>
      </c>
      <c r="G1010" s="9">
        <f>SUM(Ведомственная!H134)</f>
        <v>0</v>
      </c>
      <c r="H1010" s="9">
        <f>SUM(Ведомственная!I134)</f>
        <v>0</v>
      </c>
    </row>
    <row r="1011" spans="1:8" ht="236.25">
      <c r="A1011" s="95" t="s">
        <v>781</v>
      </c>
      <c r="B1011" s="96" t="s">
        <v>780</v>
      </c>
      <c r="C1011" s="31"/>
      <c r="D1011" s="96"/>
      <c r="E1011" s="96"/>
      <c r="F1011" s="9">
        <f>SUM(Ведомственная!G60)</f>
        <v>124.2</v>
      </c>
      <c r="G1011" s="9">
        <f>SUM(Ведомственная!H60)</f>
        <v>124.2</v>
      </c>
      <c r="H1011" s="9">
        <f>SUM(Ведомственная!I60)</f>
        <v>124.2</v>
      </c>
    </row>
    <row r="1012" spans="1:8" ht="63">
      <c r="A1012" s="95" t="s">
        <v>42</v>
      </c>
      <c r="B1012" s="96" t="s">
        <v>780</v>
      </c>
      <c r="C1012" s="96" t="s">
        <v>70</v>
      </c>
      <c r="D1012" s="96" t="s">
        <v>28</v>
      </c>
      <c r="E1012" s="96" t="s">
        <v>11</v>
      </c>
      <c r="F1012" s="9">
        <f>SUM(Ведомственная!G61)</f>
        <v>124.2</v>
      </c>
      <c r="G1012" s="9">
        <f>SUM(Ведомственная!H61)</f>
        <v>124.2</v>
      </c>
      <c r="H1012" s="9">
        <f>SUM(Ведомственная!I61)</f>
        <v>124.2</v>
      </c>
    </row>
    <row r="1013" spans="1:8" ht="47.25">
      <c r="A1013" s="95" t="s">
        <v>293</v>
      </c>
      <c r="B1013" s="96" t="s">
        <v>782</v>
      </c>
      <c r="C1013" s="31"/>
      <c r="D1013" s="96"/>
      <c r="E1013" s="96"/>
      <c r="F1013" s="9">
        <f>SUM(F1014:F1015)</f>
        <v>161.30000000000001</v>
      </c>
      <c r="G1013" s="9">
        <f>SUM(G1014:G1015)</f>
        <v>161.30000000000001</v>
      </c>
      <c r="H1013" s="9">
        <f>SUM(H1014:H1015)</f>
        <v>161.30000000000001</v>
      </c>
    </row>
    <row r="1014" spans="1:8" ht="63">
      <c r="A1014" s="95" t="s">
        <v>42</v>
      </c>
      <c r="B1014" s="96" t="s">
        <v>782</v>
      </c>
      <c r="C1014" s="96" t="s">
        <v>70</v>
      </c>
      <c r="D1014" s="96" t="s">
        <v>139</v>
      </c>
      <c r="E1014" s="96" t="s">
        <v>139</v>
      </c>
      <c r="F1014" s="9">
        <f>SUM(Ведомственная!G411)</f>
        <v>151.80000000000001</v>
      </c>
      <c r="G1014" s="9">
        <f>SUM(Ведомственная!H411)</f>
        <v>151.80000000000001</v>
      </c>
      <c r="H1014" s="9">
        <f>SUM(Ведомственная!I411)</f>
        <v>151.80000000000001</v>
      </c>
    </row>
    <row r="1015" spans="1:8">
      <c r="A1015" s="95" t="s">
        <v>71</v>
      </c>
      <c r="B1015" s="96" t="s">
        <v>782</v>
      </c>
      <c r="C1015" s="96" t="s">
        <v>72</v>
      </c>
      <c r="D1015" s="96" t="s">
        <v>139</v>
      </c>
      <c r="E1015" s="96" t="s">
        <v>139</v>
      </c>
      <c r="F1015" s="9">
        <f>SUM(Ведомственная!G412)</f>
        <v>9.5</v>
      </c>
      <c r="G1015" s="9">
        <f>SUM(Ведомственная!H412)</f>
        <v>9.5</v>
      </c>
      <c r="H1015" s="9">
        <f>SUM(Ведомственная!I412)</f>
        <v>9.5</v>
      </c>
    </row>
    <row r="1016" spans="1:8" hidden="1">
      <c r="A1016" s="95"/>
      <c r="B1016" s="96" t="s">
        <v>585</v>
      </c>
      <c r="C1016" s="96"/>
      <c r="D1016" s="96"/>
      <c r="E1016" s="96"/>
      <c r="F1016" s="9">
        <f>SUM(F1017)</f>
        <v>0</v>
      </c>
      <c r="G1016" s="9">
        <f t="shared" ref="G1016:H1016" si="275">SUM(G1017)</f>
        <v>0</v>
      </c>
      <c r="H1016" s="9">
        <f t="shared" si="275"/>
        <v>0</v>
      </c>
    </row>
    <row r="1017" spans="1:8" ht="63" hidden="1">
      <c r="A1017" s="95" t="s">
        <v>42</v>
      </c>
      <c r="B1017" s="96" t="s">
        <v>585</v>
      </c>
      <c r="C1017" s="96" t="s">
        <v>70</v>
      </c>
      <c r="D1017" s="96" t="s">
        <v>28</v>
      </c>
      <c r="E1017" s="96" t="s">
        <v>11</v>
      </c>
      <c r="F1017" s="9">
        <f>SUM(Ведомственная!G64)</f>
        <v>0</v>
      </c>
      <c r="G1017" s="9">
        <f>SUM(Ведомственная!H64)</f>
        <v>0</v>
      </c>
      <c r="H1017" s="9">
        <f>SUM(Ведомственная!I64)</f>
        <v>0</v>
      </c>
    </row>
    <row r="1018" spans="1:8">
      <c r="A1018" s="67" t="s">
        <v>509</v>
      </c>
      <c r="B1018" s="31"/>
      <c r="C1018" s="96"/>
      <c r="D1018" s="96"/>
      <c r="E1018" s="96"/>
      <c r="F1018" s="9"/>
      <c r="G1018" s="10">
        <v>85000</v>
      </c>
      <c r="H1018" s="10">
        <v>180000</v>
      </c>
    </row>
    <row r="1019" spans="1:8" s="27" customFormat="1" ht="31.5" customHeight="1">
      <c r="A1019" s="23" t="s">
        <v>159</v>
      </c>
      <c r="B1019" s="24"/>
      <c r="C1019" s="24"/>
      <c r="D1019" s="24"/>
      <c r="E1019" s="24"/>
      <c r="F1019" s="26">
        <f>SUM(F9+F16+F21+F111+F115+F123+F127+F131+F151+F160+F167+F172+F185+F190+F211+F247+F256+F288+F300+F307+F324+F343+F365+F390+F394+F515+F521+F531+F536+F541+F544+F547+F774+F862+F917+F921+F925+F940+F943+F948+F954+F974)+F962+F959+F372+F951+F1018+F966+F512+F164</f>
        <v>8962124.1000000015</v>
      </c>
      <c r="G1019" s="26">
        <f>SUM(G9+G16+G21+G111+G115+G123+G127+G131+G151+G160+G167+G172+G185+G190+G211+G247+G256+G288+G300+G307+G324+G343+G365+G390+G394+G515+G521+G531+G536+G541+G544+G547+G774+G862+G917+G921+G925+G940+G943+G948+G954+G974)+G962+G959+G372+G951+G1018+G966+G512+G164</f>
        <v>6999970.7999999989</v>
      </c>
      <c r="H1019" s="26">
        <f>SUM(H9+H16+H21+H111+H115+H123+H127+H131+H151+H160+H167+H172+H185+H190+H211+H247+H256+H288+H300+H307+H324+H343+H365+H390+H394+H515+H521+H531+H536+H541+H544+H547+H774+H862+H917+H921+H925+H940+H943+H948+H954+H974)+H962+H959+H372+H951+H1018+H966+H512+H164</f>
        <v>7128502.4999999991</v>
      </c>
    </row>
    <row r="1021" spans="1:8">
      <c r="F1021" s="57"/>
      <c r="G1021" s="57"/>
      <c r="H1021" s="57"/>
    </row>
    <row r="1022" spans="1:8">
      <c r="F1022" s="57"/>
      <c r="G1022" s="57"/>
      <c r="H1022" s="57"/>
    </row>
    <row r="1023" spans="1:8">
      <c r="F1023" s="86"/>
      <c r="G1023" s="86"/>
      <c r="H1023" s="86"/>
    </row>
  </sheetData>
  <mergeCells count="1">
    <mergeCell ref="A6:H6"/>
  </mergeCells>
  <pageMargins left="0.70866141732283472" right="0.11811023622047245" top="0.39370078740157483" bottom="0" header="0.11811023622047245" footer="0"/>
  <pageSetup paperSize="9" scale="83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1434"/>
  <sheetViews>
    <sheetView topLeftCell="A1357" zoomScale="90" zoomScaleNormal="90" workbookViewId="0">
      <selection activeCell="A487" sqref="A487"/>
    </sheetView>
  </sheetViews>
  <sheetFormatPr defaultRowHeight="15.7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8" width="20.140625" style="18" customWidth="1"/>
    <col min="9" max="9" width="18.42578125" style="18" customWidth="1"/>
    <col min="10" max="10" width="9.140625" style="8"/>
    <col min="11" max="11" width="16.28515625" style="8" customWidth="1"/>
    <col min="12" max="16384" width="9.140625" style="8"/>
  </cols>
  <sheetData>
    <row r="1" spans="1:9">
      <c r="A1" s="12"/>
      <c r="F1" s="1"/>
      <c r="H1" s="1"/>
      <c r="I1" s="1" t="s">
        <v>633</v>
      </c>
    </row>
    <row r="2" spans="1:9">
      <c r="A2" s="16"/>
      <c r="F2" s="1"/>
      <c r="H2" s="1"/>
      <c r="I2" s="1" t="s">
        <v>0</v>
      </c>
    </row>
    <row r="3" spans="1:9">
      <c r="F3" s="1"/>
      <c r="H3" s="1"/>
      <c r="I3" s="1" t="s">
        <v>1</v>
      </c>
    </row>
    <row r="4" spans="1:9">
      <c r="F4" s="1"/>
      <c r="H4" s="1"/>
      <c r="I4" s="1" t="s">
        <v>2</v>
      </c>
    </row>
    <row r="5" spans="1:9">
      <c r="B5" s="18"/>
      <c r="C5" s="18"/>
      <c r="D5" s="18"/>
      <c r="E5" s="18"/>
      <c r="F5" s="1"/>
      <c r="H5" s="1"/>
      <c r="I5" s="1" t="s">
        <v>988</v>
      </c>
    </row>
    <row r="6" spans="1:9" ht="36.75" customHeight="1">
      <c r="B6" s="19" t="s">
        <v>754</v>
      </c>
      <c r="C6" s="18"/>
      <c r="D6" s="18"/>
      <c r="E6" s="18"/>
      <c r="F6" s="18"/>
    </row>
    <row r="7" spans="1:9">
      <c r="B7" s="20"/>
      <c r="I7" s="18" t="s">
        <v>367</v>
      </c>
    </row>
    <row r="8" spans="1:9">
      <c r="A8" s="164" t="s">
        <v>3</v>
      </c>
      <c r="B8" s="165" t="s">
        <v>4</v>
      </c>
      <c r="C8" s="165"/>
      <c r="D8" s="165"/>
      <c r="E8" s="165"/>
      <c r="F8" s="165"/>
      <c r="G8" s="162" t="s">
        <v>590</v>
      </c>
      <c r="H8" s="162" t="s">
        <v>650</v>
      </c>
      <c r="I8" s="162" t="s">
        <v>753</v>
      </c>
    </row>
    <row r="9" spans="1:9" ht="63">
      <c r="A9" s="164"/>
      <c r="B9" s="4" t="s">
        <v>5</v>
      </c>
      <c r="C9" s="22" t="s">
        <v>6</v>
      </c>
      <c r="D9" s="22" t="s">
        <v>7</v>
      </c>
      <c r="E9" s="22" t="s">
        <v>8</v>
      </c>
      <c r="F9" s="22" t="s">
        <v>132</v>
      </c>
      <c r="G9" s="163"/>
      <c r="H9" s="163"/>
      <c r="I9" s="163"/>
    </row>
    <row r="10" spans="1:9" s="27" customFormat="1">
      <c r="A10" s="23" t="s">
        <v>66</v>
      </c>
      <c r="B10" s="24" t="s">
        <v>67</v>
      </c>
      <c r="C10" s="25"/>
      <c r="D10" s="25"/>
      <c r="E10" s="25"/>
      <c r="F10" s="25"/>
      <c r="G10" s="26">
        <f>SUM(G11)+G32</f>
        <v>31272.100000000002</v>
      </c>
      <c r="H10" s="26">
        <f t="shared" ref="H10:I10" si="0">SUM(H11)+H32</f>
        <v>27724.300000000003</v>
      </c>
      <c r="I10" s="26">
        <f t="shared" si="0"/>
        <v>27724.300000000003</v>
      </c>
    </row>
    <row r="11" spans="1:9">
      <c r="A11" s="95" t="s">
        <v>68</v>
      </c>
      <c r="B11" s="4"/>
      <c r="C11" s="4" t="s">
        <v>28</v>
      </c>
      <c r="D11" s="4"/>
      <c r="E11" s="4"/>
      <c r="F11" s="4"/>
      <c r="G11" s="7">
        <f>SUM(G12+G20)</f>
        <v>31272.100000000002</v>
      </c>
      <c r="H11" s="7">
        <f>SUM(H12+H20)</f>
        <v>27724.300000000003</v>
      </c>
      <c r="I11" s="7">
        <f>SUM(I12+I20)</f>
        <v>27724.300000000003</v>
      </c>
    </row>
    <row r="12" spans="1:9" ht="47.25">
      <c r="A12" s="95" t="s">
        <v>69</v>
      </c>
      <c r="B12" s="4"/>
      <c r="C12" s="4" t="s">
        <v>28</v>
      </c>
      <c r="D12" s="4" t="s">
        <v>45</v>
      </c>
      <c r="E12" s="4"/>
      <c r="F12" s="4"/>
      <c r="G12" s="7">
        <f>SUM(G13)</f>
        <v>26317.200000000001</v>
      </c>
      <c r="H12" s="7">
        <f>SUM(H13)</f>
        <v>22884.400000000001</v>
      </c>
      <c r="I12" s="7">
        <f>SUM(I13)</f>
        <v>22884.400000000001</v>
      </c>
    </row>
    <row r="13" spans="1:9">
      <c r="A13" s="95" t="s">
        <v>160</v>
      </c>
      <c r="B13" s="4"/>
      <c r="C13" s="4" t="s">
        <v>28</v>
      </c>
      <c r="D13" s="4" t="s">
        <v>45</v>
      </c>
      <c r="E13" s="4" t="s">
        <v>161</v>
      </c>
      <c r="F13" s="4"/>
      <c r="G13" s="7">
        <f>SUM(G14)+G18</f>
        <v>26317.200000000001</v>
      </c>
      <c r="H13" s="7">
        <f>SUM(H14)+H18</f>
        <v>22884.400000000001</v>
      </c>
      <c r="I13" s="7">
        <f>SUM(I14)+I18</f>
        <v>22884.400000000001</v>
      </c>
    </row>
    <row r="14" spans="1:9">
      <c r="A14" s="95" t="s">
        <v>62</v>
      </c>
      <c r="B14" s="4"/>
      <c r="C14" s="4" t="s">
        <v>28</v>
      </c>
      <c r="D14" s="4" t="s">
        <v>45</v>
      </c>
      <c r="E14" s="4" t="s">
        <v>82</v>
      </c>
      <c r="F14" s="4"/>
      <c r="G14" s="7">
        <f>SUM(G15+G16)+G17</f>
        <v>22781.3</v>
      </c>
      <c r="H14" s="7">
        <f>SUM(H15+H16)+H17</f>
        <v>20456</v>
      </c>
      <c r="I14" s="7">
        <f>SUM(I15+I16)+I17</f>
        <v>20456</v>
      </c>
    </row>
    <row r="15" spans="1:9" ht="47.25">
      <c r="A15" s="2" t="s">
        <v>42</v>
      </c>
      <c r="B15" s="4"/>
      <c r="C15" s="4" t="s">
        <v>28</v>
      </c>
      <c r="D15" s="4" t="s">
        <v>45</v>
      </c>
      <c r="E15" s="4" t="s">
        <v>82</v>
      </c>
      <c r="F15" s="4" t="s">
        <v>70</v>
      </c>
      <c r="G15" s="7">
        <v>22764</v>
      </c>
      <c r="H15" s="7">
        <v>20441</v>
      </c>
      <c r="I15" s="7">
        <v>20441</v>
      </c>
    </row>
    <row r="16" spans="1:9" ht="31.5">
      <c r="A16" s="95" t="s">
        <v>43</v>
      </c>
      <c r="B16" s="4"/>
      <c r="C16" s="4" t="s">
        <v>28</v>
      </c>
      <c r="D16" s="4" t="s">
        <v>45</v>
      </c>
      <c r="E16" s="4" t="s">
        <v>82</v>
      </c>
      <c r="F16" s="4" t="s">
        <v>72</v>
      </c>
      <c r="G16" s="9">
        <v>15</v>
      </c>
      <c r="H16" s="9">
        <v>15</v>
      </c>
      <c r="I16" s="9">
        <v>15</v>
      </c>
    </row>
    <row r="17" spans="1:9">
      <c r="A17" s="95" t="s">
        <v>34</v>
      </c>
      <c r="B17" s="4"/>
      <c r="C17" s="4" t="s">
        <v>28</v>
      </c>
      <c r="D17" s="4" t="s">
        <v>45</v>
      </c>
      <c r="E17" s="4" t="s">
        <v>82</v>
      </c>
      <c r="F17" s="4" t="s">
        <v>80</v>
      </c>
      <c r="G17" s="9">
        <v>2.2999999999999998</v>
      </c>
      <c r="H17" s="9"/>
      <c r="I17" s="9"/>
    </row>
    <row r="18" spans="1:9">
      <c r="A18" s="95" t="s">
        <v>73</v>
      </c>
      <c r="B18" s="4"/>
      <c r="C18" s="4" t="s">
        <v>28</v>
      </c>
      <c r="D18" s="4" t="s">
        <v>45</v>
      </c>
      <c r="E18" s="4" t="s">
        <v>83</v>
      </c>
      <c r="F18" s="4"/>
      <c r="G18" s="7">
        <f>SUM(G19)</f>
        <v>3535.9</v>
      </c>
      <c r="H18" s="7">
        <f>SUM(H19)</f>
        <v>2428.4</v>
      </c>
      <c r="I18" s="7">
        <f>SUM(I19)</f>
        <v>2428.4</v>
      </c>
    </row>
    <row r="19" spans="1:9" ht="47.25">
      <c r="A19" s="2" t="s">
        <v>42</v>
      </c>
      <c r="B19" s="4"/>
      <c r="C19" s="4" t="s">
        <v>28</v>
      </c>
      <c r="D19" s="4" t="s">
        <v>45</v>
      </c>
      <c r="E19" s="4" t="s">
        <v>83</v>
      </c>
      <c r="F19" s="4" t="s">
        <v>70</v>
      </c>
      <c r="G19" s="7">
        <v>3535.9</v>
      </c>
      <c r="H19" s="7">
        <v>2428.4</v>
      </c>
      <c r="I19" s="7">
        <v>2428.4</v>
      </c>
    </row>
    <row r="20" spans="1:9">
      <c r="A20" s="95" t="s">
        <v>74</v>
      </c>
      <c r="B20" s="4"/>
      <c r="C20" s="4" t="s">
        <v>28</v>
      </c>
      <c r="D20" s="4" t="s">
        <v>75</v>
      </c>
      <c r="E20" s="4"/>
      <c r="F20" s="4"/>
      <c r="G20" s="7">
        <f>SUM(G21)</f>
        <v>4954.9000000000005</v>
      </c>
      <c r="H20" s="7">
        <f>SUM(H21)</f>
        <v>4839.9000000000005</v>
      </c>
      <c r="I20" s="7">
        <f>SUM(I21)</f>
        <v>4839.9000000000005</v>
      </c>
    </row>
    <row r="21" spans="1:9">
      <c r="A21" s="95" t="s">
        <v>160</v>
      </c>
      <c r="B21" s="4"/>
      <c r="C21" s="4" t="s">
        <v>28</v>
      </c>
      <c r="D21" s="4" t="s">
        <v>75</v>
      </c>
      <c r="E21" s="4" t="s">
        <v>161</v>
      </c>
      <c r="F21" s="4"/>
      <c r="G21" s="7">
        <f>SUM(G22+G25+G27)</f>
        <v>4954.9000000000005</v>
      </c>
      <c r="H21" s="7">
        <f>SUM(H22+H25+H27)</f>
        <v>4839.9000000000005</v>
      </c>
      <c r="I21" s="7">
        <f>SUM(I22+I25+I27)</f>
        <v>4839.9000000000005</v>
      </c>
    </row>
    <row r="22" spans="1:9">
      <c r="A22" s="95" t="s">
        <v>76</v>
      </c>
      <c r="B22" s="4"/>
      <c r="C22" s="4" t="s">
        <v>28</v>
      </c>
      <c r="D22" s="4" t="s">
        <v>75</v>
      </c>
      <c r="E22" s="4" t="s">
        <v>84</v>
      </c>
      <c r="F22" s="4"/>
      <c r="G22" s="9">
        <f>SUM(G23:G24)</f>
        <v>413.6</v>
      </c>
      <c r="H22" s="9">
        <f>SUM(H23:H24)</f>
        <v>391</v>
      </c>
      <c r="I22" s="9">
        <f>SUM(I23:I24)</f>
        <v>391</v>
      </c>
    </row>
    <row r="23" spans="1:9" ht="31.5">
      <c r="A23" s="95" t="s">
        <v>43</v>
      </c>
      <c r="B23" s="4"/>
      <c r="C23" s="4" t="s">
        <v>28</v>
      </c>
      <c r="D23" s="4" t="s">
        <v>75</v>
      </c>
      <c r="E23" s="4" t="s">
        <v>84</v>
      </c>
      <c r="F23" s="4" t="s">
        <v>72</v>
      </c>
      <c r="G23" s="9">
        <v>404.6</v>
      </c>
      <c r="H23" s="9">
        <v>382</v>
      </c>
      <c r="I23" s="9">
        <v>382</v>
      </c>
    </row>
    <row r="24" spans="1:9">
      <c r="A24" s="95" t="s">
        <v>20</v>
      </c>
      <c r="B24" s="4"/>
      <c r="C24" s="4" t="s">
        <v>28</v>
      </c>
      <c r="D24" s="4" t="s">
        <v>75</v>
      </c>
      <c r="E24" s="4" t="s">
        <v>84</v>
      </c>
      <c r="F24" s="4" t="s">
        <v>77</v>
      </c>
      <c r="G24" s="9">
        <v>9</v>
      </c>
      <c r="H24" s="9">
        <v>9</v>
      </c>
      <c r="I24" s="9">
        <v>9</v>
      </c>
    </row>
    <row r="25" spans="1:9" ht="31.5">
      <c r="A25" s="95" t="s">
        <v>78</v>
      </c>
      <c r="B25" s="4"/>
      <c r="C25" s="4" t="s">
        <v>28</v>
      </c>
      <c r="D25" s="4" t="s">
        <v>75</v>
      </c>
      <c r="E25" s="4" t="s">
        <v>85</v>
      </c>
      <c r="F25" s="4"/>
      <c r="G25" s="9">
        <f>SUM(G26)</f>
        <v>444.7</v>
      </c>
      <c r="H25" s="9">
        <f>SUM(H26)</f>
        <v>444.7</v>
      </c>
      <c r="I25" s="9">
        <f>SUM(I26)</f>
        <v>444.7</v>
      </c>
    </row>
    <row r="26" spans="1:9" ht="31.5">
      <c r="A26" s="95" t="s">
        <v>43</v>
      </c>
      <c r="B26" s="4"/>
      <c r="C26" s="4" t="s">
        <v>28</v>
      </c>
      <c r="D26" s="4" t="s">
        <v>75</v>
      </c>
      <c r="E26" s="4" t="s">
        <v>85</v>
      </c>
      <c r="F26" s="4" t="s">
        <v>72</v>
      </c>
      <c r="G26" s="9">
        <v>444.7</v>
      </c>
      <c r="H26" s="9">
        <v>444.7</v>
      </c>
      <c r="I26" s="9">
        <v>444.7</v>
      </c>
    </row>
    <row r="27" spans="1:9" ht="31.5">
      <c r="A27" s="95" t="s">
        <v>79</v>
      </c>
      <c r="B27" s="4"/>
      <c r="C27" s="4" t="s">
        <v>28</v>
      </c>
      <c r="D27" s="4" t="s">
        <v>75</v>
      </c>
      <c r="E27" s="4" t="s">
        <v>86</v>
      </c>
      <c r="F27" s="4"/>
      <c r="G27" s="7">
        <f>SUM(G28:G30)</f>
        <v>4096.6000000000004</v>
      </c>
      <c r="H27" s="7">
        <f>SUM(H28:H30)</f>
        <v>4004.2000000000003</v>
      </c>
      <c r="I27" s="7">
        <f>SUM(I28:I30)</f>
        <v>4004.2000000000003</v>
      </c>
    </row>
    <row r="28" spans="1:9" ht="28.5" customHeight="1">
      <c r="A28" s="95" t="s">
        <v>43</v>
      </c>
      <c r="B28" s="4"/>
      <c r="C28" s="4" t="s">
        <v>28</v>
      </c>
      <c r="D28" s="4" t="s">
        <v>75</v>
      </c>
      <c r="E28" s="4" t="s">
        <v>86</v>
      </c>
      <c r="F28" s="4" t="s">
        <v>72</v>
      </c>
      <c r="G28" s="7">
        <v>2946.7</v>
      </c>
      <c r="H28" s="7">
        <v>2969.3</v>
      </c>
      <c r="I28" s="7">
        <v>2969.3</v>
      </c>
    </row>
    <row r="29" spans="1:9" ht="21" customHeight="1">
      <c r="A29" s="95" t="s">
        <v>34</v>
      </c>
      <c r="B29" s="4"/>
      <c r="C29" s="4" t="s">
        <v>28</v>
      </c>
      <c r="D29" s="4" t="s">
        <v>75</v>
      </c>
      <c r="E29" s="4" t="s">
        <v>86</v>
      </c>
      <c r="F29" s="4" t="s">
        <v>80</v>
      </c>
      <c r="G29" s="7">
        <f>919.9+115</f>
        <v>1034.9000000000001</v>
      </c>
      <c r="H29" s="7">
        <f>1034.9</f>
        <v>1034.9000000000001</v>
      </c>
      <c r="I29" s="7">
        <v>1034.9000000000001</v>
      </c>
    </row>
    <row r="30" spans="1:9" ht="22.5" customHeight="1">
      <c r="A30" s="95" t="s">
        <v>20</v>
      </c>
      <c r="B30" s="4"/>
      <c r="C30" s="4" t="s">
        <v>28</v>
      </c>
      <c r="D30" s="4" t="s">
        <v>75</v>
      </c>
      <c r="E30" s="4" t="s">
        <v>86</v>
      </c>
      <c r="F30" s="4" t="s">
        <v>77</v>
      </c>
      <c r="G30" s="7">
        <v>115</v>
      </c>
      <c r="H30" s="7"/>
      <c r="I30" s="7"/>
    </row>
    <row r="31" spans="1:9" ht="22.5" hidden="1" customHeight="1">
      <c r="A31" s="95" t="s">
        <v>88</v>
      </c>
      <c r="B31" s="4"/>
      <c r="C31" s="4" t="s">
        <v>89</v>
      </c>
      <c r="D31" s="4"/>
      <c r="E31" s="4"/>
      <c r="F31" s="4"/>
      <c r="G31" s="7">
        <f t="shared" ref="G31:I34" si="1">SUM(G32)</f>
        <v>0</v>
      </c>
      <c r="H31" s="7">
        <f t="shared" si="1"/>
        <v>0</v>
      </c>
      <c r="I31" s="7">
        <f t="shared" si="1"/>
        <v>0</v>
      </c>
    </row>
    <row r="32" spans="1:9" ht="22.5" hidden="1" customHeight="1">
      <c r="A32" s="2" t="s">
        <v>540</v>
      </c>
      <c r="B32" s="22"/>
      <c r="C32" s="96" t="s">
        <v>89</v>
      </c>
      <c r="D32" s="96" t="s">
        <v>139</v>
      </c>
      <c r="E32" s="4"/>
      <c r="F32" s="4"/>
      <c r="G32" s="7">
        <f t="shared" si="1"/>
        <v>0</v>
      </c>
      <c r="H32" s="7">
        <f t="shared" si="1"/>
        <v>0</v>
      </c>
      <c r="I32" s="7">
        <f t="shared" si="1"/>
        <v>0</v>
      </c>
    </row>
    <row r="33" spans="1:9" ht="22.5" hidden="1" customHeight="1">
      <c r="A33" s="95" t="s">
        <v>160</v>
      </c>
      <c r="B33" s="4"/>
      <c r="C33" s="96" t="s">
        <v>89</v>
      </c>
      <c r="D33" s="96" t="s">
        <v>139</v>
      </c>
      <c r="E33" s="4" t="s">
        <v>161</v>
      </c>
      <c r="F33" s="4"/>
      <c r="G33" s="7">
        <f t="shared" si="1"/>
        <v>0</v>
      </c>
      <c r="H33" s="7">
        <f t="shared" si="1"/>
        <v>0</v>
      </c>
      <c r="I33" s="7">
        <f t="shared" si="1"/>
        <v>0</v>
      </c>
    </row>
    <row r="34" spans="1:9" ht="31.5" hidden="1" customHeight="1">
      <c r="A34" s="95" t="s">
        <v>79</v>
      </c>
      <c r="B34" s="4"/>
      <c r="C34" s="96" t="s">
        <v>89</v>
      </c>
      <c r="D34" s="96" t="s">
        <v>139</v>
      </c>
      <c r="E34" s="4" t="s">
        <v>86</v>
      </c>
      <c r="F34" s="4"/>
      <c r="G34" s="7">
        <f t="shared" si="1"/>
        <v>0</v>
      </c>
      <c r="H34" s="7">
        <f t="shared" si="1"/>
        <v>0</v>
      </c>
      <c r="I34" s="7">
        <f t="shared" si="1"/>
        <v>0</v>
      </c>
    </row>
    <row r="35" spans="1:9" ht="29.25" hidden="1" customHeight="1">
      <c r="A35" s="95" t="s">
        <v>43</v>
      </c>
      <c r="B35" s="4"/>
      <c r="C35" s="96" t="s">
        <v>89</v>
      </c>
      <c r="D35" s="96" t="s">
        <v>139</v>
      </c>
      <c r="E35" s="4" t="s">
        <v>86</v>
      </c>
      <c r="F35" s="4" t="s">
        <v>72</v>
      </c>
      <c r="G35" s="7"/>
      <c r="H35" s="7"/>
      <c r="I35" s="7"/>
    </row>
    <row r="36" spans="1:9" s="27" customFormat="1">
      <c r="A36" s="23" t="s">
        <v>171</v>
      </c>
      <c r="B36" s="25">
        <v>283</v>
      </c>
      <c r="C36" s="29"/>
      <c r="D36" s="29"/>
      <c r="E36" s="29"/>
      <c r="F36" s="29"/>
      <c r="G36" s="30">
        <f>SUM(G37+G126+G169+G413+G479)+G260+G500+G468+G437</f>
        <v>3100949.5999999992</v>
      </c>
      <c r="H36" s="30">
        <f>SUM(H37+H126+H169+H413+H479)+H260+H500+H468+H437</f>
        <v>1418212.6</v>
      </c>
      <c r="I36" s="30">
        <f>SUM(I37+I126+I169+I413+I479)+I260+I500+I468+I437</f>
        <v>1483735.2999999998</v>
      </c>
    </row>
    <row r="37" spans="1:9">
      <c r="A37" s="95" t="s">
        <v>68</v>
      </c>
      <c r="B37" s="22"/>
      <c r="C37" s="96" t="s">
        <v>28</v>
      </c>
      <c r="D37" s="96"/>
      <c r="E37" s="96"/>
      <c r="F37" s="31"/>
      <c r="G37" s="9">
        <f>SUM(G38+G42)+G65+G73+G69</f>
        <v>316177.8</v>
      </c>
      <c r="H37" s="9">
        <f>SUM(H38+H42)+H65+H73+H69</f>
        <v>228828.60000000003</v>
      </c>
      <c r="I37" s="9">
        <f>SUM(I38+I42)+I65+I73+I69</f>
        <v>248340.5</v>
      </c>
    </row>
    <row r="38" spans="1:9" ht="31.5">
      <c r="A38" s="95" t="s">
        <v>135</v>
      </c>
      <c r="B38" s="22"/>
      <c r="C38" s="96" t="s">
        <v>28</v>
      </c>
      <c r="D38" s="96" t="s">
        <v>35</v>
      </c>
      <c r="E38" s="96"/>
      <c r="F38" s="31"/>
      <c r="G38" s="9">
        <f t="shared" ref="G38:I40" si="2">SUM(G39)</f>
        <v>5063.7</v>
      </c>
      <c r="H38" s="9">
        <f t="shared" si="2"/>
        <v>4403.2</v>
      </c>
      <c r="I38" s="9">
        <f t="shared" si="2"/>
        <v>4403.2</v>
      </c>
    </row>
    <row r="39" spans="1:9" ht="31.5">
      <c r="A39" s="95" t="s">
        <v>632</v>
      </c>
      <c r="B39" s="22"/>
      <c r="C39" s="96" t="s">
        <v>28</v>
      </c>
      <c r="D39" s="96" t="s">
        <v>35</v>
      </c>
      <c r="E39" s="31" t="s">
        <v>172</v>
      </c>
      <c r="F39" s="31"/>
      <c r="G39" s="9">
        <f t="shared" si="2"/>
        <v>5063.7</v>
      </c>
      <c r="H39" s="9">
        <f t="shared" si="2"/>
        <v>4403.2</v>
      </c>
      <c r="I39" s="9">
        <f t="shared" si="2"/>
        <v>4403.2</v>
      </c>
    </row>
    <row r="40" spans="1:9">
      <c r="A40" s="95" t="s">
        <v>173</v>
      </c>
      <c r="B40" s="22"/>
      <c r="C40" s="96" t="s">
        <v>28</v>
      </c>
      <c r="D40" s="96" t="s">
        <v>35</v>
      </c>
      <c r="E40" s="96" t="s">
        <v>174</v>
      </c>
      <c r="F40" s="96"/>
      <c r="G40" s="9">
        <f t="shared" si="2"/>
        <v>5063.7</v>
      </c>
      <c r="H40" s="9">
        <f t="shared" si="2"/>
        <v>4403.2</v>
      </c>
      <c r="I40" s="9">
        <f t="shared" si="2"/>
        <v>4403.2</v>
      </c>
    </row>
    <row r="41" spans="1:9" ht="47.25">
      <c r="A41" s="2" t="s">
        <v>42</v>
      </c>
      <c r="B41" s="22"/>
      <c r="C41" s="96" t="s">
        <v>28</v>
      </c>
      <c r="D41" s="96" t="s">
        <v>35</v>
      </c>
      <c r="E41" s="96" t="s">
        <v>174</v>
      </c>
      <c r="F41" s="96" t="s">
        <v>70</v>
      </c>
      <c r="G41" s="9">
        <f>4403.2+660.5</f>
        <v>5063.7</v>
      </c>
      <c r="H41" s="9">
        <v>4403.2</v>
      </c>
      <c r="I41" s="9">
        <v>4403.2</v>
      </c>
    </row>
    <row r="42" spans="1:9" ht="31.5">
      <c r="A42" s="95" t="s">
        <v>212</v>
      </c>
      <c r="B42" s="22"/>
      <c r="C42" s="96" t="s">
        <v>28</v>
      </c>
      <c r="D42" s="96" t="s">
        <v>11</v>
      </c>
      <c r="E42" s="31"/>
      <c r="F42" s="31"/>
      <c r="G42" s="9">
        <f>SUM(G47)+G43+G59+G55</f>
        <v>227725.4</v>
      </c>
      <c r="H42" s="9">
        <f>SUM(H47)+H43+H59+H55</f>
        <v>196928.2</v>
      </c>
      <c r="I42" s="9">
        <f>SUM(I47)+I43+I59+I55</f>
        <v>203426.4</v>
      </c>
    </row>
    <row r="43" spans="1:9" ht="31.5">
      <c r="A43" s="95" t="s">
        <v>404</v>
      </c>
      <c r="B43" s="31"/>
      <c r="C43" s="96" t="s">
        <v>28</v>
      </c>
      <c r="D43" s="96" t="s">
        <v>11</v>
      </c>
      <c r="E43" s="96" t="s">
        <v>179</v>
      </c>
      <c r="F43" s="31"/>
      <c r="G43" s="9">
        <f>SUM(G44)</f>
        <v>872.3</v>
      </c>
      <c r="H43" s="9">
        <f>SUM(H44)</f>
        <v>872.3</v>
      </c>
      <c r="I43" s="9">
        <f>SUM(I44)</f>
        <v>872.3</v>
      </c>
    </row>
    <row r="44" spans="1:9">
      <c r="A44" s="95" t="s">
        <v>378</v>
      </c>
      <c r="B44" s="31"/>
      <c r="C44" s="96" t="s">
        <v>28</v>
      </c>
      <c r="D44" s="96" t="s">
        <v>11</v>
      </c>
      <c r="E44" s="31" t="s">
        <v>779</v>
      </c>
      <c r="F44" s="31"/>
      <c r="G44" s="9">
        <f>SUM(G45:G46)</f>
        <v>872.3</v>
      </c>
      <c r="H44" s="9">
        <f>SUM(H45:H46)</f>
        <v>872.3</v>
      </c>
      <c r="I44" s="9">
        <f>SUM(I45:I46)</f>
        <v>872.3</v>
      </c>
    </row>
    <row r="45" spans="1:9" ht="47.25">
      <c r="A45" s="2" t="s">
        <v>42</v>
      </c>
      <c r="B45" s="31"/>
      <c r="C45" s="96" t="s">
        <v>28</v>
      </c>
      <c r="D45" s="96" t="s">
        <v>11</v>
      </c>
      <c r="E45" s="31" t="s">
        <v>779</v>
      </c>
      <c r="F45" s="31">
        <v>100</v>
      </c>
      <c r="G45" s="9">
        <v>646.5</v>
      </c>
      <c r="H45" s="9">
        <v>646.5</v>
      </c>
      <c r="I45" s="9">
        <v>646.5</v>
      </c>
    </row>
    <row r="46" spans="1:9" ht="31.5">
      <c r="A46" s="95" t="s">
        <v>43</v>
      </c>
      <c r="B46" s="31"/>
      <c r="C46" s="96" t="s">
        <v>28</v>
      </c>
      <c r="D46" s="96" t="s">
        <v>11</v>
      </c>
      <c r="E46" s="31" t="s">
        <v>779</v>
      </c>
      <c r="F46" s="96" t="s">
        <v>72</v>
      </c>
      <c r="G46" s="9">
        <v>225.8</v>
      </c>
      <c r="H46" s="9">
        <v>225.8</v>
      </c>
      <c r="I46" s="9">
        <v>225.8</v>
      </c>
    </row>
    <row r="47" spans="1:9" ht="31.5">
      <c r="A47" s="95" t="s">
        <v>591</v>
      </c>
      <c r="B47" s="22"/>
      <c r="C47" s="96" t="s">
        <v>28</v>
      </c>
      <c r="D47" s="96" t="s">
        <v>11</v>
      </c>
      <c r="E47" s="31" t="s">
        <v>172</v>
      </c>
      <c r="F47" s="31"/>
      <c r="G47" s="9">
        <f>SUM(G48)+G52</f>
        <v>221495.9</v>
      </c>
      <c r="H47" s="9">
        <f t="shared" ref="H47:I47" si="3">SUM(H48)+H52</f>
        <v>190698.7</v>
      </c>
      <c r="I47" s="9">
        <f t="shared" si="3"/>
        <v>197196.9</v>
      </c>
    </row>
    <row r="48" spans="1:9">
      <c r="A48" s="95" t="s">
        <v>62</v>
      </c>
      <c r="B48" s="22"/>
      <c r="C48" s="96" t="s">
        <v>28</v>
      </c>
      <c r="D48" s="96" t="s">
        <v>11</v>
      </c>
      <c r="E48" s="96" t="s">
        <v>176</v>
      </c>
      <c r="F48" s="96"/>
      <c r="G48" s="9">
        <f>SUM(G49:G51)</f>
        <v>221495.9</v>
      </c>
      <c r="H48" s="9">
        <f>SUM(H49:H51)</f>
        <v>190698.7</v>
      </c>
      <c r="I48" s="9">
        <f>SUM(I49:I51)</f>
        <v>197196.9</v>
      </c>
    </row>
    <row r="49" spans="1:9" ht="47.25">
      <c r="A49" s="2" t="s">
        <v>42</v>
      </c>
      <c r="B49" s="22"/>
      <c r="C49" s="96" t="s">
        <v>28</v>
      </c>
      <c r="D49" s="96" t="s">
        <v>11</v>
      </c>
      <c r="E49" s="96" t="s">
        <v>176</v>
      </c>
      <c r="F49" s="96" t="s">
        <v>70</v>
      </c>
      <c r="G49" s="9">
        <v>221392.4</v>
      </c>
      <c r="H49" s="9">
        <v>190595.20000000001</v>
      </c>
      <c r="I49" s="9">
        <v>197093.4</v>
      </c>
    </row>
    <row r="50" spans="1:9" ht="33.75" customHeight="1">
      <c r="A50" s="95" t="s">
        <v>43</v>
      </c>
      <c r="B50" s="22"/>
      <c r="C50" s="96" t="s">
        <v>28</v>
      </c>
      <c r="D50" s="96" t="s">
        <v>11</v>
      </c>
      <c r="E50" s="96" t="s">
        <v>176</v>
      </c>
      <c r="F50" s="96" t="s">
        <v>72</v>
      </c>
      <c r="G50" s="9">
        <v>103.5</v>
      </c>
      <c r="H50" s="9">
        <v>103.5</v>
      </c>
      <c r="I50" s="9">
        <v>103.5</v>
      </c>
    </row>
    <row r="51" spans="1:9" ht="27.75" hidden="1" customHeight="1">
      <c r="A51" s="95" t="s">
        <v>34</v>
      </c>
      <c r="B51" s="22"/>
      <c r="C51" s="96" t="s">
        <v>28</v>
      </c>
      <c r="D51" s="96" t="s">
        <v>11</v>
      </c>
      <c r="E51" s="96" t="s">
        <v>176</v>
      </c>
      <c r="F51" s="96" t="s">
        <v>80</v>
      </c>
      <c r="G51" s="9"/>
      <c r="H51" s="9"/>
      <c r="I51" s="9"/>
    </row>
    <row r="52" spans="1:9" ht="27.75" hidden="1" customHeight="1">
      <c r="A52" s="2" t="s">
        <v>745</v>
      </c>
      <c r="B52" s="22"/>
      <c r="C52" s="96" t="s">
        <v>28</v>
      </c>
      <c r="D52" s="96" t="s">
        <v>11</v>
      </c>
      <c r="E52" s="96" t="s">
        <v>746</v>
      </c>
      <c r="F52" s="96"/>
      <c r="G52" s="9">
        <f>SUM(G53:G54)</f>
        <v>0</v>
      </c>
      <c r="H52" s="9">
        <f t="shared" ref="H52" si="4">SUM(H53)</f>
        <v>0</v>
      </c>
      <c r="I52" s="9">
        <f t="shared" ref="I52" si="5">SUM(I53)</f>
        <v>0</v>
      </c>
    </row>
    <row r="53" spans="1:9" ht="47.25" hidden="1">
      <c r="A53" s="2" t="s">
        <v>42</v>
      </c>
      <c r="B53" s="22"/>
      <c r="C53" s="96" t="s">
        <v>28</v>
      </c>
      <c r="D53" s="96" t="s">
        <v>11</v>
      </c>
      <c r="E53" s="96" t="s">
        <v>746</v>
      </c>
      <c r="F53" s="96" t="s">
        <v>70</v>
      </c>
      <c r="G53" s="9"/>
      <c r="H53" s="9"/>
      <c r="I53" s="9"/>
    </row>
    <row r="54" spans="1:9" ht="27.75" hidden="1" customHeight="1">
      <c r="A54" s="95" t="s">
        <v>34</v>
      </c>
      <c r="B54" s="22"/>
      <c r="C54" s="96" t="s">
        <v>28</v>
      </c>
      <c r="D54" s="96" t="s">
        <v>11</v>
      </c>
      <c r="E54" s="96" t="s">
        <v>746</v>
      </c>
      <c r="F54" s="96" t="s">
        <v>80</v>
      </c>
      <c r="G54" s="9"/>
      <c r="H54" s="9"/>
      <c r="I54" s="9"/>
    </row>
    <row r="55" spans="1:9" ht="31.5">
      <c r="A55" s="95" t="s">
        <v>601</v>
      </c>
      <c r="B55" s="22"/>
      <c r="C55" s="96" t="s">
        <v>28</v>
      </c>
      <c r="D55" s="96" t="s">
        <v>11</v>
      </c>
      <c r="E55" s="96" t="s">
        <v>597</v>
      </c>
      <c r="F55" s="96"/>
      <c r="G55" s="9">
        <f>SUM(G56)</f>
        <v>5233</v>
      </c>
      <c r="H55" s="9">
        <f>SUM(H56)</f>
        <v>5233</v>
      </c>
      <c r="I55" s="9">
        <f>SUM(I56)</f>
        <v>5233</v>
      </c>
    </row>
    <row r="56" spans="1:9" ht="31.5">
      <c r="A56" s="95" t="s">
        <v>380</v>
      </c>
      <c r="B56" s="22"/>
      <c r="C56" s="96" t="s">
        <v>28</v>
      </c>
      <c r="D56" s="96" t="s">
        <v>11</v>
      </c>
      <c r="E56" s="96" t="s">
        <v>774</v>
      </c>
      <c r="F56" s="96"/>
      <c r="G56" s="9">
        <f>SUM(G57:G58)</f>
        <v>5233</v>
      </c>
      <c r="H56" s="9">
        <f>SUM(H57:H58)</f>
        <v>5233</v>
      </c>
      <c r="I56" s="9">
        <f>SUM(I57:I58)</f>
        <v>5233</v>
      </c>
    </row>
    <row r="57" spans="1:9" ht="47.25">
      <c r="A57" s="2" t="s">
        <v>42</v>
      </c>
      <c r="B57" s="22"/>
      <c r="C57" s="96" t="s">
        <v>28</v>
      </c>
      <c r="D57" s="96" t="s">
        <v>11</v>
      </c>
      <c r="E57" s="96" t="s">
        <v>774</v>
      </c>
      <c r="F57" s="31">
        <v>100</v>
      </c>
      <c r="G57" s="9">
        <v>4830.6000000000004</v>
      </c>
      <c r="H57" s="9">
        <v>4200.2</v>
      </c>
      <c r="I57" s="9">
        <v>4200.2</v>
      </c>
    </row>
    <row r="58" spans="1:9" ht="31.5">
      <c r="A58" s="95" t="s">
        <v>43</v>
      </c>
      <c r="B58" s="22"/>
      <c r="C58" s="96" t="s">
        <v>28</v>
      </c>
      <c r="D58" s="96" t="s">
        <v>11</v>
      </c>
      <c r="E58" s="96" t="s">
        <v>774</v>
      </c>
      <c r="F58" s="96" t="s">
        <v>72</v>
      </c>
      <c r="G58" s="9">
        <v>402.4</v>
      </c>
      <c r="H58" s="9">
        <v>1032.8</v>
      </c>
      <c r="I58" s="9">
        <v>1032.8</v>
      </c>
    </row>
    <row r="59" spans="1:9">
      <c r="A59" s="95" t="s">
        <v>160</v>
      </c>
      <c r="B59" s="22"/>
      <c r="C59" s="96" t="s">
        <v>28</v>
      </c>
      <c r="D59" s="96" t="s">
        <v>11</v>
      </c>
      <c r="E59" s="96" t="s">
        <v>161</v>
      </c>
      <c r="F59" s="96"/>
      <c r="G59" s="9">
        <f>SUM(G60)+G63</f>
        <v>124.2</v>
      </c>
      <c r="H59" s="9">
        <f t="shared" ref="H59:I59" si="6">SUM(H60)+H63</f>
        <v>124.2</v>
      </c>
      <c r="I59" s="9">
        <f t="shared" si="6"/>
        <v>124.2</v>
      </c>
    </row>
    <row r="60" spans="1:9" ht="189.75" customHeight="1">
      <c r="A60" s="95" t="s">
        <v>781</v>
      </c>
      <c r="B60" s="22"/>
      <c r="C60" s="96" t="s">
        <v>28</v>
      </c>
      <c r="D60" s="96" t="s">
        <v>11</v>
      </c>
      <c r="E60" s="96" t="s">
        <v>780</v>
      </c>
      <c r="F60" s="31"/>
      <c r="G60" s="9">
        <f>SUM(G61:G62)</f>
        <v>124.2</v>
      </c>
      <c r="H60" s="9">
        <f>SUM(H61:H62)</f>
        <v>124.2</v>
      </c>
      <c r="I60" s="9">
        <f>SUM(I61:I62)</f>
        <v>124.2</v>
      </c>
    </row>
    <row r="61" spans="1:9" ht="47.25">
      <c r="A61" s="2" t="s">
        <v>42</v>
      </c>
      <c r="B61" s="22"/>
      <c r="C61" s="96" t="s">
        <v>28</v>
      </c>
      <c r="D61" s="96" t="s">
        <v>11</v>
      </c>
      <c r="E61" s="96" t="s">
        <v>780</v>
      </c>
      <c r="F61" s="96" t="s">
        <v>70</v>
      </c>
      <c r="G61" s="9">
        <v>124.2</v>
      </c>
      <c r="H61" s="9">
        <v>124.2</v>
      </c>
      <c r="I61" s="9">
        <v>124.2</v>
      </c>
    </row>
    <row r="62" spans="1:9" ht="27.75" hidden="1" customHeight="1">
      <c r="A62" s="95" t="s">
        <v>43</v>
      </c>
      <c r="B62" s="22"/>
      <c r="C62" s="96" t="s">
        <v>28</v>
      </c>
      <c r="D62" s="96" t="s">
        <v>11</v>
      </c>
      <c r="E62" s="96"/>
      <c r="F62" s="96" t="s">
        <v>72</v>
      </c>
      <c r="G62" s="9"/>
      <c r="H62" s="9"/>
      <c r="I62" s="9"/>
    </row>
    <row r="63" spans="1:9" hidden="1">
      <c r="A63" s="95"/>
      <c r="B63" s="96"/>
      <c r="C63" s="96" t="s">
        <v>28</v>
      </c>
      <c r="D63" s="96" t="s">
        <v>11</v>
      </c>
      <c r="E63" s="96" t="s">
        <v>585</v>
      </c>
      <c r="F63" s="31"/>
      <c r="G63" s="9">
        <f>SUM(G64:G64)</f>
        <v>0</v>
      </c>
      <c r="H63" s="9">
        <f>SUM(H64:H64)</f>
        <v>0</v>
      </c>
      <c r="I63" s="9">
        <f>SUM(I64:I64)</f>
        <v>0</v>
      </c>
    </row>
    <row r="64" spans="1:9" ht="47.25" hidden="1">
      <c r="A64" s="2" t="s">
        <v>42</v>
      </c>
      <c r="B64" s="96"/>
      <c r="C64" s="96" t="s">
        <v>28</v>
      </c>
      <c r="D64" s="96" t="s">
        <v>11</v>
      </c>
      <c r="E64" s="96" t="s">
        <v>585</v>
      </c>
      <c r="F64" s="96" t="s">
        <v>70</v>
      </c>
      <c r="G64" s="9"/>
      <c r="H64" s="9"/>
      <c r="I64" s="9"/>
    </row>
    <row r="65" spans="1:9">
      <c r="A65" s="95" t="s">
        <v>138</v>
      </c>
      <c r="B65" s="22"/>
      <c r="C65" s="96" t="s">
        <v>28</v>
      </c>
      <c r="D65" s="96" t="s">
        <v>139</v>
      </c>
      <c r="E65" s="96"/>
      <c r="F65" s="96"/>
      <c r="G65" s="9">
        <f t="shared" ref="G65:I67" si="7">SUM(G66)</f>
        <v>12.1</v>
      </c>
      <c r="H65" s="9">
        <f t="shared" si="7"/>
        <v>12.5</v>
      </c>
      <c r="I65" s="9">
        <f t="shared" si="7"/>
        <v>162.5</v>
      </c>
    </row>
    <row r="66" spans="1:9">
      <c r="A66" s="95" t="s">
        <v>376</v>
      </c>
      <c r="B66" s="22"/>
      <c r="C66" s="96" t="s">
        <v>28</v>
      </c>
      <c r="D66" s="96" t="s">
        <v>139</v>
      </c>
      <c r="E66" s="96" t="s">
        <v>161</v>
      </c>
      <c r="F66" s="96"/>
      <c r="G66" s="9">
        <f t="shared" si="7"/>
        <v>12.1</v>
      </c>
      <c r="H66" s="9">
        <f t="shared" si="7"/>
        <v>12.5</v>
      </c>
      <c r="I66" s="9">
        <f t="shared" si="7"/>
        <v>162.5</v>
      </c>
    </row>
    <row r="67" spans="1:9" ht="47.25">
      <c r="A67" s="95" t="s">
        <v>178</v>
      </c>
      <c r="B67" s="22"/>
      <c r="C67" s="96" t="s">
        <v>28</v>
      </c>
      <c r="D67" s="96" t="s">
        <v>139</v>
      </c>
      <c r="E67" s="96" t="s">
        <v>379</v>
      </c>
      <c r="F67" s="96"/>
      <c r="G67" s="9">
        <f t="shared" si="7"/>
        <v>12.1</v>
      </c>
      <c r="H67" s="9">
        <f t="shared" si="7"/>
        <v>12.5</v>
      </c>
      <c r="I67" s="9">
        <f t="shared" si="7"/>
        <v>162.5</v>
      </c>
    </row>
    <row r="68" spans="1:9" ht="31.5">
      <c r="A68" s="95" t="s">
        <v>43</v>
      </c>
      <c r="B68" s="22"/>
      <c r="C68" s="96" t="s">
        <v>28</v>
      </c>
      <c r="D68" s="96" t="s">
        <v>139</v>
      </c>
      <c r="E68" s="96" t="s">
        <v>379</v>
      </c>
      <c r="F68" s="96" t="s">
        <v>72</v>
      </c>
      <c r="G68" s="9">
        <v>12.1</v>
      </c>
      <c r="H68" s="9">
        <v>12.5</v>
      </c>
      <c r="I68" s="9">
        <v>162.5</v>
      </c>
    </row>
    <row r="69" spans="1:9">
      <c r="A69" s="95" t="s">
        <v>399</v>
      </c>
      <c r="B69" s="22"/>
      <c r="C69" s="96" t="s">
        <v>28</v>
      </c>
      <c r="D69" s="96" t="s">
        <v>89</v>
      </c>
      <c r="E69" s="96"/>
      <c r="F69" s="96"/>
      <c r="G69" s="9">
        <f t="shared" ref="G69:I71" si="8">SUM(G70)</f>
        <v>0</v>
      </c>
      <c r="H69" s="9">
        <f t="shared" si="8"/>
        <v>9808.5</v>
      </c>
      <c r="I69" s="9">
        <f t="shared" si="8"/>
        <v>0</v>
      </c>
    </row>
    <row r="70" spans="1:9">
      <c r="A70" s="95" t="s">
        <v>160</v>
      </c>
      <c r="B70" s="22"/>
      <c r="C70" s="96" t="s">
        <v>28</v>
      </c>
      <c r="D70" s="96" t="s">
        <v>89</v>
      </c>
      <c r="E70" s="96" t="s">
        <v>161</v>
      </c>
      <c r="F70" s="96"/>
      <c r="G70" s="9">
        <f t="shared" si="8"/>
        <v>0</v>
      </c>
      <c r="H70" s="9">
        <f t="shared" si="8"/>
        <v>9808.5</v>
      </c>
      <c r="I70" s="9">
        <f t="shared" si="8"/>
        <v>0</v>
      </c>
    </row>
    <row r="71" spans="1:9" ht="31.5">
      <c r="A71" s="95" t="s">
        <v>79</v>
      </c>
      <c r="B71" s="22"/>
      <c r="C71" s="96" t="s">
        <v>28</v>
      </c>
      <c r="D71" s="96" t="s">
        <v>89</v>
      </c>
      <c r="E71" s="96" t="s">
        <v>86</v>
      </c>
      <c r="F71" s="96"/>
      <c r="G71" s="9">
        <f t="shared" si="8"/>
        <v>0</v>
      </c>
      <c r="H71" s="9">
        <f t="shared" si="8"/>
        <v>9808.5</v>
      </c>
      <c r="I71" s="9">
        <f t="shared" si="8"/>
        <v>0</v>
      </c>
    </row>
    <row r="72" spans="1:9">
      <c r="A72" s="95" t="s">
        <v>20</v>
      </c>
      <c r="B72" s="22"/>
      <c r="C72" s="96" t="s">
        <v>28</v>
      </c>
      <c r="D72" s="96" t="s">
        <v>89</v>
      </c>
      <c r="E72" s="96" t="s">
        <v>86</v>
      </c>
      <c r="F72" s="96" t="s">
        <v>77</v>
      </c>
      <c r="G72" s="9"/>
      <c r="H72" s="9">
        <v>9808.5</v>
      </c>
      <c r="I72" s="9"/>
    </row>
    <row r="73" spans="1:9">
      <c r="A73" s="95" t="s">
        <v>74</v>
      </c>
      <c r="B73" s="22"/>
      <c r="C73" s="96" t="s">
        <v>28</v>
      </c>
      <c r="D73" s="96" t="s">
        <v>75</v>
      </c>
      <c r="E73" s="96"/>
      <c r="F73" s="31"/>
      <c r="G73" s="9">
        <f>SUM(G74+G77+G87+G100+G104+G107+G122)+G115+G118+G96</f>
        <v>83376.599999999991</v>
      </c>
      <c r="H73" s="9">
        <f t="shared" ref="H73:I73" si="9">SUM(H74+H77+H87+H100+H104+H107+H122)+H115+H118+H96</f>
        <v>17676.199999999997</v>
      </c>
      <c r="I73" s="9">
        <f t="shared" si="9"/>
        <v>40348.399999999994</v>
      </c>
    </row>
    <row r="74" spans="1:9" ht="31.5">
      <c r="A74" s="95" t="s">
        <v>520</v>
      </c>
      <c r="B74" s="22"/>
      <c r="C74" s="96" t="s">
        <v>28</v>
      </c>
      <c r="D74" s="96" t="s">
        <v>75</v>
      </c>
      <c r="E74" s="96" t="s">
        <v>180</v>
      </c>
      <c r="F74" s="31"/>
      <c r="G74" s="9">
        <f t="shared" ref="G74:I75" si="10">SUM(G75)</f>
        <v>150</v>
      </c>
      <c r="H74" s="9">
        <f t="shared" si="10"/>
        <v>150</v>
      </c>
      <c r="I74" s="9">
        <f t="shared" si="10"/>
        <v>150</v>
      </c>
    </row>
    <row r="75" spans="1:9" ht="25.5" customHeight="1">
      <c r="A75" s="95" t="s">
        <v>79</v>
      </c>
      <c r="B75" s="22"/>
      <c r="C75" s="96" t="s">
        <v>28</v>
      </c>
      <c r="D75" s="96" t="s">
        <v>75</v>
      </c>
      <c r="E75" s="31" t="s">
        <v>442</v>
      </c>
      <c r="F75" s="31"/>
      <c r="G75" s="9">
        <f t="shared" si="10"/>
        <v>150</v>
      </c>
      <c r="H75" s="9">
        <f t="shared" si="10"/>
        <v>150</v>
      </c>
      <c r="I75" s="9">
        <f t="shared" si="10"/>
        <v>150</v>
      </c>
    </row>
    <row r="76" spans="1:9" ht="30.75" customHeight="1">
      <c r="A76" s="95" t="s">
        <v>43</v>
      </c>
      <c r="B76" s="22"/>
      <c r="C76" s="96" t="s">
        <v>28</v>
      </c>
      <c r="D76" s="96" t="s">
        <v>75</v>
      </c>
      <c r="E76" s="31" t="s">
        <v>442</v>
      </c>
      <c r="F76" s="31">
        <v>200</v>
      </c>
      <c r="G76" s="9">
        <v>150</v>
      </c>
      <c r="H76" s="9">
        <v>150</v>
      </c>
      <c r="I76" s="9">
        <v>150</v>
      </c>
    </row>
    <row r="77" spans="1:9" ht="31.5">
      <c r="A77" s="95" t="s">
        <v>591</v>
      </c>
      <c r="B77" s="22"/>
      <c r="C77" s="96" t="s">
        <v>28</v>
      </c>
      <c r="D77" s="96" t="s">
        <v>75</v>
      </c>
      <c r="E77" s="31" t="s">
        <v>172</v>
      </c>
      <c r="F77" s="31"/>
      <c r="G77" s="9">
        <f>SUM(G78+G81+G83)</f>
        <v>46146.2</v>
      </c>
      <c r="H77" s="9">
        <f>SUM(H78+H81+H83)</f>
        <v>6140.3</v>
      </c>
      <c r="I77" s="9">
        <f>SUM(I78+I81+I83)</f>
        <v>22296.6</v>
      </c>
    </row>
    <row r="78" spans="1:9">
      <c r="A78" s="95" t="s">
        <v>76</v>
      </c>
      <c r="B78" s="22"/>
      <c r="C78" s="96" t="s">
        <v>28</v>
      </c>
      <c r="D78" s="96" t="s">
        <v>75</v>
      </c>
      <c r="E78" s="31" t="s">
        <v>181</v>
      </c>
      <c r="F78" s="31"/>
      <c r="G78" s="9">
        <f>SUM(G79:G80)</f>
        <v>5178.0999999999995</v>
      </c>
      <c r="H78" s="9">
        <f>SUM(H79:H80)</f>
        <v>1088.9000000000001</v>
      </c>
      <c r="I78" s="9">
        <f>SUM(I79:I80)</f>
        <v>3678.1</v>
      </c>
    </row>
    <row r="79" spans="1:9" ht="31.5">
      <c r="A79" s="95" t="s">
        <v>43</v>
      </c>
      <c r="B79" s="22"/>
      <c r="C79" s="96" t="s">
        <v>28</v>
      </c>
      <c r="D79" s="96" t="s">
        <v>75</v>
      </c>
      <c r="E79" s="31" t="s">
        <v>181</v>
      </c>
      <c r="F79" s="31">
        <v>200</v>
      </c>
      <c r="G79" s="9">
        <v>5089.2</v>
      </c>
      <c r="H79" s="9">
        <v>1000</v>
      </c>
      <c r="I79" s="9">
        <v>3589.2</v>
      </c>
    </row>
    <row r="80" spans="1:9">
      <c r="A80" s="95" t="s">
        <v>20</v>
      </c>
      <c r="B80" s="22"/>
      <c r="C80" s="96" t="s">
        <v>28</v>
      </c>
      <c r="D80" s="96" t="s">
        <v>75</v>
      </c>
      <c r="E80" s="31" t="s">
        <v>181</v>
      </c>
      <c r="F80" s="31">
        <v>800</v>
      </c>
      <c r="G80" s="9">
        <v>88.9</v>
      </c>
      <c r="H80" s="9">
        <v>88.9</v>
      </c>
      <c r="I80" s="9">
        <v>88.9</v>
      </c>
    </row>
    <row r="81" spans="1:9" ht="31.5">
      <c r="A81" s="95" t="s">
        <v>78</v>
      </c>
      <c r="B81" s="22"/>
      <c r="C81" s="96" t="s">
        <v>28</v>
      </c>
      <c r="D81" s="96" t="s">
        <v>75</v>
      </c>
      <c r="E81" s="31" t="s">
        <v>182</v>
      </c>
      <c r="F81" s="31"/>
      <c r="G81" s="9">
        <f>SUM(G82)</f>
        <v>23166.5</v>
      </c>
      <c r="H81" s="9">
        <f>SUM(H82)</f>
        <v>1000</v>
      </c>
      <c r="I81" s="9">
        <f>SUM(I82)</f>
        <v>8149.4</v>
      </c>
    </row>
    <row r="82" spans="1:9" ht="31.5">
      <c r="A82" s="95" t="s">
        <v>43</v>
      </c>
      <c r="B82" s="22"/>
      <c r="C82" s="96" t="s">
        <v>28</v>
      </c>
      <c r="D82" s="96" t="s">
        <v>75</v>
      </c>
      <c r="E82" s="31" t="s">
        <v>182</v>
      </c>
      <c r="F82" s="31">
        <v>200</v>
      </c>
      <c r="G82" s="9">
        <v>23166.5</v>
      </c>
      <c r="H82" s="9">
        <v>1000</v>
      </c>
      <c r="I82" s="9">
        <v>8149.4</v>
      </c>
    </row>
    <row r="83" spans="1:9" ht="31.5">
      <c r="A83" s="95" t="s">
        <v>79</v>
      </c>
      <c r="B83" s="22"/>
      <c r="C83" s="96" t="s">
        <v>28</v>
      </c>
      <c r="D83" s="96" t="s">
        <v>75</v>
      </c>
      <c r="E83" s="31" t="s">
        <v>183</v>
      </c>
      <c r="F83" s="31"/>
      <c r="G83" s="9">
        <f>SUM(G84:G86)</f>
        <v>17801.599999999999</v>
      </c>
      <c r="H83" s="9">
        <f>SUM(H84:H86)</f>
        <v>4051.4</v>
      </c>
      <c r="I83" s="9">
        <f>SUM(I84:I86)</f>
        <v>10469.1</v>
      </c>
    </row>
    <row r="84" spans="1:9" ht="33" customHeight="1">
      <c r="A84" s="95" t="s">
        <v>43</v>
      </c>
      <c r="B84" s="22"/>
      <c r="C84" s="96" t="s">
        <v>28</v>
      </c>
      <c r="D84" s="96" t="s">
        <v>75</v>
      </c>
      <c r="E84" s="31" t="s">
        <v>183</v>
      </c>
      <c r="F84" s="31">
        <v>200</v>
      </c>
      <c r="G84" s="9">
        <v>12818.5</v>
      </c>
      <c r="H84" s="9">
        <v>1000</v>
      </c>
      <c r="I84" s="9">
        <v>7417.7</v>
      </c>
    </row>
    <row r="85" spans="1:9">
      <c r="A85" s="95" t="s">
        <v>34</v>
      </c>
      <c r="B85" s="22"/>
      <c r="C85" s="96" t="s">
        <v>28</v>
      </c>
      <c r="D85" s="96" t="s">
        <v>75</v>
      </c>
      <c r="E85" s="31" t="s">
        <v>183</v>
      </c>
      <c r="F85" s="31">
        <v>300</v>
      </c>
      <c r="G85" s="9">
        <v>400</v>
      </c>
      <c r="H85" s="9">
        <v>400</v>
      </c>
      <c r="I85" s="9">
        <v>400</v>
      </c>
    </row>
    <row r="86" spans="1:9">
      <c r="A86" s="95" t="s">
        <v>20</v>
      </c>
      <c r="B86" s="22"/>
      <c r="C86" s="96" t="s">
        <v>28</v>
      </c>
      <c r="D86" s="96" t="s">
        <v>75</v>
      </c>
      <c r="E86" s="31" t="s">
        <v>183</v>
      </c>
      <c r="F86" s="31">
        <v>800</v>
      </c>
      <c r="G86" s="9">
        <v>4583.1000000000004</v>
      </c>
      <c r="H86" s="9">
        <v>2651.4</v>
      </c>
      <c r="I86" s="9">
        <v>2651.4</v>
      </c>
    </row>
    <row r="87" spans="1:9" ht="31.5">
      <c r="A87" s="95" t="s">
        <v>406</v>
      </c>
      <c r="B87" s="22"/>
      <c r="C87" s="96" t="s">
        <v>28</v>
      </c>
      <c r="D87" s="96" t="s">
        <v>75</v>
      </c>
      <c r="E87" s="31" t="s">
        <v>184</v>
      </c>
      <c r="F87" s="31"/>
      <c r="G87" s="9">
        <f>SUM(G88)+G92</f>
        <v>9962.5</v>
      </c>
      <c r="H87" s="9">
        <f>SUM(H88)+H92</f>
        <v>1207.2</v>
      </c>
      <c r="I87" s="9">
        <f>SUM(I88)+I92</f>
        <v>7723.1</v>
      </c>
    </row>
    <row r="88" spans="1:9" ht="47.25">
      <c r="A88" s="95" t="s">
        <v>407</v>
      </c>
      <c r="B88" s="22"/>
      <c r="C88" s="96" t="s">
        <v>28</v>
      </c>
      <c r="D88" s="96" t="s">
        <v>75</v>
      </c>
      <c r="E88" s="31" t="s">
        <v>185</v>
      </c>
      <c r="F88" s="31"/>
      <c r="G88" s="9">
        <f>SUM(G89)</f>
        <v>9962.5</v>
      </c>
      <c r="H88" s="9">
        <f>SUM(H89)</f>
        <v>1207.2</v>
      </c>
      <c r="I88" s="9">
        <f>SUM(I89)</f>
        <v>7723.1</v>
      </c>
    </row>
    <row r="89" spans="1:9" ht="31.5">
      <c r="A89" s="95" t="s">
        <v>348</v>
      </c>
      <c r="B89" s="22"/>
      <c r="C89" s="96" t="s">
        <v>28</v>
      </c>
      <c r="D89" s="96" t="s">
        <v>75</v>
      </c>
      <c r="E89" s="31" t="s">
        <v>186</v>
      </c>
      <c r="F89" s="31"/>
      <c r="G89" s="9">
        <f>SUM(G90:G91)</f>
        <v>9962.5</v>
      </c>
      <c r="H89" s="9">
        <f>SUM(H90:H91)</f>
        <v>1207.2</v>
      </c>
      <c r="I89" s="9">
        <f>SUM(I90:I91)</f>
        <v>7723.1</v>
      </c>
    </row>
    <row r="90" spans="1:9" ht="31.5">
      <c r="A90" s="95" t="s">
        <v>43</v>
      </c>
      <c r="B90" s="22"/>
      <c r="C90" s="96" t="s">
        <v>28</v>
      </c>
      <c r="D90" s="96" t="s">
        <v>75</v>
      </c>
      <c r="E90" s="31" t="s">
        <v>186</v>
      </c>
      <c r="F90" s="31">
        <v>200</v>
      </c>
      <c r="G90" s="9">
        <v>9952.5</v>
      </c>
      <c r="H90" s="9">
        <f>2000-802.8</f>
        <v>1197.2</v>
      </c>
      <c r="I90" s="9">
        <v>7713.1</v>
      </c>
    </row>
    <row r="91" spans="1:9">
      <c r="A91" s="95" t="s">
        <v>20</v>
      </c>
      <c r="B91" s="22"/>
      <c r="C91" s="96" t="s">
        <v>28</v>
      </c>
      <c r="D91" s="96" t="s">
        <v>75</v>
      </c>
      <c r="E91" s="31" t="s">
        <v>186</v>
      </c>
      <c r="F91" s="31">
        <v>800</v>
      </c>
      <c r="G91" s="9">
        <v>10</v>
      </c>
      <c r="H91" s="9">
        <v>10</v>
      </c>
      <c r="I91" s="9">
        <v>10</v>
      </c>
    </row>
    <row r="92" spans="1:9" ht="31.5" hidden="1">
      <c r="A92" s="95" t="s">
        <v>408</v>
      </c>
      <c r="B92" s="22"/>
      <c r="C92" s="96" t="s">
        <v>28</v>
      </c>
      <c r="D92" s="96" t="s">
        <v>75</v>
      </c>
      <c r="E92" s="31" t="s">
        <v>198</v>
      </c>
      <c r="F92" s="31"/>
      <c r="G92" s="9">
        <f>SUM(G93)</f>
        <v>0</v>
      </c>
      <c r="H92" s="9">
        <f>SUM(H93)</f>
        <v>0</v>
      </c>
      <c r="I92" s="9">
        <f>SUM(I93)</f>
        <v>0</v>
      </c>
    </row>
    <row r="93" spans="1:9" ht="45" hidden="1" customHeight="1">
      <c r="A93" s="95" t="s">
        <v>348</v>
      </c>
      <c r="B93" s="22"/>
      <c r="C93" s="96" t="s">
        <v>28</v>
      </c>
      <c r="D93" s="96" t="s">
        <v>75</v>
      </c>
      <c r="E93" s="31" t="s">
        <v>426</v>
      </c>
      <c r="F93" s="31"/>
      <c r="G93" s="9">
        <f>SUM(G94:G95)</f>
        <v>0</v>
      </c>
      <c r="H93" s="9">
        <f>SUM(H94:H95)</f>
        <v>0</v>
      </c>
      <c r="I93" s="9">
        <f>SUM(I94:I95)</f>
        <v>0</v>
      </c>
    </row>
    <row r="94" spans="1:9" ht="28.5" hidden="1" customHeight="1">
      <c r="A94" s="95" t="s">
        <v>43</v>
      </c>
      <c r="B94" s="22"/>
      <c r="C94" s="96" t="s">
        <v>28</v>
      </c>
      <c r="D94" s="96" t="s">
        <v>75</v>
      </c>
      <c r="E94" s="31" t="s">
        <v>426</v>
      </c>
      <c r="F94" s="31">
        <v>200</v>
      </c>
      <c r="G94" s="9"/>
      <c r="H94" s="9">
        <v>0</v>
      </c>
      <c r="I94" s="9">
        <v>0</v>
      </c>
    </row>
    <row r="95" spans="1:9" hidden="1">
      <c r="A95" s="95" t="s">
        <v>20</v>
      </c>
      <c r="B95" s="22"/>
      <c r="C95" s="96" t="s">
        <v>28</v>
      </c>
      <c r="D95" s="96" t="s">
        <v>75</v>
      </c>
      <c r="E95" s="31" t="s">
        <v>426</v>
      </c>
      <c r="F95" s="31">
        <v>800</v>
      </c>
      <c r="G95" s="9">
        <v>0</v>
      </c>
      <c r="H95" s="9"/>
      <c r="I95" s="9"/>
    </row>
    <row r="96" spans="1:9" ht="31.5">
      <c r="A96" s="153" t="s">
        <v>430</v>
      </c>
      <c r="B96" s="154"/>
      <c r="C96" s="154" t="s">
        <v>28</v>
      </c>
      <c r="D96" s="154" t="s">
        <v>75</v>
      </c>
      <c r="E96" s="154" t="s">
        <v>187</v>
      </c>
      <c r="F96" s="154"/>
      <c r="G96" s="9">
        <f>G97</f>
        <v>67</v>
      </c>
      <c r="H96" s="9">
        <f t="shared" ref="H96:I96" si="11">H97</f>
        <v>67</v>
      </c>
      <c r="I96" s="9">
        <f t="shared" si="11"/>
        <v>67</v>
      </c>
    </row>
    <row r="97" spans="1:9" ht="31.5">
      <c r="A97" s="153" t="s">
        <v>581</v>
      </c>
      <c r="B97" s="154"/>
      <c r="C97" s="154" t="s">
        <v>28</v>
      </c>
      <c r="D97" s="154" t="s">
        <v>75</v>
      </c>
      <c r="E97" s="154" t="s">
        <v>579</v>
      </c>
      <c r="F97" s="154"/>
      <c r="G97" s="9">
        <f>SUM(G98)</f>
        <v>67</v>
      </c>
      <c r="H97" s="9">
        <f t="shared" ref="H97:I98" si="12">SUM(H98)</f>
        <v>67</v>
      </c>
      <c r="I97" s="9">
        <f t="shared" si="12"/>
        <v>67</v>
      </c>
    </row>
    <row r="98" spans="1:9">
      <c r="A98" s="153" t="s">
        <v>29</v>
      </c>
      <c r="B98" s="154"/>
      <c r="C98" s="154" t="s">
        <v>28</v>
      </c>
      <c r="D98" s="154" t="s">
        <v>75</v>
      </c>
      <c r="E98" s="154" t="s">
        <v>580</v>
      </c>
      <c r="F98" s="154"/>
      <c r="G98" s="9">
        <f>SUM(G99)</f>
        <v>67</v>
      </c>
      <c r="H98" s="9">
        <f t="shared" si="12"/>
        <v>67</v>
      </c>
      <c r="I98" s="9">
        <f t="shared" si="12"/>
        <v>67</v>
      </c>
    </row>
    <row r="99" spans="1:9" ht="31.5">
      <c r="A99" s="153" t="s">
        <v>43</v>
      </c>
      <c r="B99" s="154"/>
      <c r="C99" s="154" t="s">
        <v>28</v>
      </c>
      <c r="D99" s="154" t="s">
        <v>75</v>
      </c>
      <c r="E99" s="154" t="s">
        <v>580</v>
      </c>
      <c r="F99" s="154" t="s">
        <v>72</v>
      </c>
      <c r="G99" s="9">
        <v>67</v>
      </c>
      <c r="H99" s="9">
        <v>67</v>
      </c>
      <c r="I99" s="9">
        <v>67</v>
      </c>
    </row>
    <row r="100" spans="1:9" ht="39.75" customHeight="1">
      <c r="A100" s="95" t="s">
        <v>592</v>
      </c>
      <c r="B100" s="22"/>
      <c r="C100" s="96" t="s">
        <v>28</v>
      </c>
      <c r="D100" s="96" t="s">
        <v>75</v>
      </c>
      <c r="E100" s="31" t="s">
        <v>188</v>
      </c>
      <c r="F100" s="31"/>
      <c r="G100" s="9">
        <f>SUM(G101)</f>
        <v>450</v>
      </c>
      <c r="H100" s="9">
        <f>SUM(H101)</f>
        <v>234.4</v>
      </c>
      <c r="I100" s="9">
        <f>SUM(I101)</f>
        <v>234.4</v>
      </c>
    </row>
    <row r="101" spans="1:9" ht="42.75" customHeight="1">
      <c r="A101" s="95" t="s">
        <v>79</v>
      </c>
      <c r="B101" s="22"/>
      <c r="C101" s="96" t="s">
        <v>28</v>
      </c>
      <c r="D101" s="96" t="s">
        <v>75</v>
      </c>
      <c r="E101" s="31" t="s">
        <v>384</v>
      </c>
      <c r="F101" s="31"/>
      <c r="G101" s="9">
        <f>SUM(G102:G103)</f>
        <v>450</v>
      </c>
      <c r="H101" s="9">
        <f>SUM(H102:H103)</f>
        <v>234.4</v>
      </c>
      <c r="I101" s="9">
        <f>SUM(I102:I103)</f>
        <v>234.4</v>
      </c>
    </row>
    <row r="102" spans="1:9" ht="31.5">
      <c r="A102" s="95" t="s">
        <v>43</v>
      </c>
      <c r="B102" s="22"/>
      <c r="C102" s="96" t="s">
        <v>28</v>
      </c>
      <c r="D102" s="96" t="s">
        <v>75</v>
      </c>
      <c r="E102" s="31" t="s">
        <v>384</v>
      </c>
      <c r="F102" s="31">
        <v>200</v>
      </c>
      <c r="G102" s="9">
        <v>300</v>
      </c>
      <c r="H102" s="9">
        <v>84.4</v>
      </c>
      <c r="I102" s="9">
        <v>84.4</v>
      </c>
    </row>
    <row r="103" spans="1:9">
      <c r="A103" s="95" t="s">
        <v>34</v>
      </c>
      <c r="B103" s="22"/>
      <c r="C103" s="96" t="s">
        <v>28</v>
      </c>
      <c r="D103" s="96" t="s">
        <v>75</v>
      </c>
      <c r="E103" s="31" t="s">
        <v>384</v>
      </c>
      <c r="F103" s="31">
        <v>300</v>
      </c>
      <c r="G103" s="9">
        <v>150</v>
      </c>
      <c r="H103" s="9">
        <v>150</v>
      </c>
      <c r="I103" s="9">
        <v>150</v>
      </c>
    </row>
    <row r="104" spans="1:9" ht="31.5">
      <c r="A104" s="95" t="s">
        <v>593</v>
      </c>
      <c r="B104" s="22"/>
      <c r="C104" s="96" t="s">
        <v>28</v>
      </c>
      <c r="D104" s="96" t="s">
        <v>75</v>
      </c>
      <c r="E104" s="31" t="s">
        <v>189</v>
      </c>
      <c r="F104" s="31"/>
      <c r="G104" s="9">
        <f t="shared" ref="G104:I105" si="13">SUM(G105)</f>
        <v>1300</v>
      </c>
      <c r="H104" s="9">
        <f t="shared" si="13"/>
        <v>290</v>
      </c>
      <c r="I104" s="9">
        <f t="shared" si="13"/>
        <v>290</v>
      </c>
    </row>
    <row r="105" spans="1:9">
      <c r="A105" s="2" t="s">
        <v>29</v>
      </c>
      <c r="B105" s="22"/>
      <c r="C105" s="96" t="s">
        <v>28</v>
      </c>
      <c r="D105" s="96" t="s">
        <v>75</v>
      </c>
      <c r="E105" s="31" t="s">
        <v>443</v>
      </c>
      <c r="F105" s="31"/>
      <c r="G105" s="9">
        <f t="shared" si="13"/>
        <v>1300</v>
      </c>
      <c r="H105" s="9">
        <f t="shared" si="13"/>
        <v>290</v>
      </c>
      <c r="I105" s="9">
        <f t="shared" si="13"/>
        <v>290</v>
      </c>
    </row>
    <row r="106" spans="1:9" ht="31.5">
      <c r="A106" s="95" t="s">
        <v>43</v>
      </c>
      <c r="B106" s="22"/>
      <c r="C106" s="96" t="s">
        <v>28</v>
      </c>
      <c r="D106" s="96" t="s">
        <v>75</v>
      </c>
      <c r="E106" s="31" t="s">
        <v>443</v>
      </c>
      <c r="F106" s="31">
        <v>200</v>
      </c>
      <c r="G106" s="9">
        <v>1300</v>
      </c>
      <c r="H106" s="9">
        <v>290</v>
      </c>
      <c r="I106" s="9">
        <v>290</v>
      </c>
    </row>
    <row r="107" spans="1:9" ht="31.5">
      <c r="A107" s="95" t="s">
        <v>409</v>
      </c>
      <c r="B107" s="22"/>
      <c r="C107" s="96" t="s">
        <v>28</v>
      </c>
      <c r="D107" s="96" t="s">
        <v>75</v>
      </c>
      <c r="E107" s="31" t="s">
        <v>190</v>
      </c>
      <c r="F107" s="31"/>
      <c r="G107" s="9">
        <f>SUM(G108)+G110</f>
        <v>7521.0999999999995</v>
      </c>
      <c r="H107" s="9">
        <f>SUM(H108)+H110</f>
        <v>7407.2999999999993</v>
      </c>
      <c r="I107" s="9">
        <f>SUM(I108)+I110</f>
        <v>7407.2999999999993</v>
      </c>
    </row>
    <row r="108" spans="1:9" ht="31.5">
      <c r="A108" s="95" t="s">
        <v>294</v>
      </c>
      <c r="B108" s="22"/>
      <c r="C108" s="96" t="s">
        <v>28</v>
      </c>
      <c r="D108" s="96" t="s">
        <v>75</v>
      </c>
      <c r="E108" s="31" t="s">
        <v>381</v>
      </c>
      <c r="F108" s="31"/>
      <c r="G108" s="9">
        <f>SUM(G109)</f>
        <v>236.4</v>
      </c>
      <c r="H108" s="9">
        <f>SUM(H109)</f>
        <v>236.4</v>
      </c>
      <c r="I108" s="9">
        <f>SUM(I109)</f>
        <v>236.4</v>
      </c>
    </row>
    <row r="109" spans="1:9" ht="31.5">
      <c r="A109" s="95" t="s">
        <v>192</v>
      </c>
      <c r="B109" s="22"/>
      <c r="C109" s="96" t="s">
        <v>28</v>
      </c>
      <c r="D109" s="96" t="s">
        <v>75</v>
      </c>
      <c r="E109" s="31" t="s">
        <v>381</v>
      </c>
      <c r="F109" s="31">
        <v>600</v>
      </c>
      <c r="G109" s="9">
        <v>236.4</v>
      </c>
      <c r="H109" s="9">
        <v>236.4</v>
      </c>
      <c r="I109" s="9">
        <v>236.4</v>
      </c>
    </row>
    <row r="110" spans="1:9" ht="47.25">
      <c r="A110" s="95" t="s">
        <v>23</v>
      </c>
      <c r="B110" s="22"/>
      <c r="C110" s="96" t="s">
        <v>28</v>
      </c>
      <c r="D110" s="96" t="s">
        <v>75</v>
      </c>
      <c r="E110" s="31" t="s">
        <v>191</v>
      </c>
      <c r="F110" s="31"/>
      <c r="G110" s="9">
        <f>SUM(G111)</f>
        <v>7284.7</v>
      </c>
      <c r="H110" s="9">
        <f>SUM(H111)</f>
        <v>7170.9</v>
      </c>
      <c r="I110" s="9">
        <f>SUM(I111)</f>
        <v>7170.9</v>
      </c>
    </row>
    <row r="111" spans="1:9" ht="31.5">
      <c r="A111" s="95" t="s">
        <v>192</v>
      </c>
      <c r="B111" s="22"/>
      <c r="C111" s="96" t="s">
        <v>28</v>
      </c>
      <c r="D111" s="96" t="s">
        <v>75</v>
      </c>
      <c r="E111" s="31" t="s">
        <v>191</v>
      </c>
      <c r="F111" s="31">
        <v>600</v>
      </c>
      <c r="G111" s="9">
        <v>7284.7</v>
      </c>
      <c r="H111" s="9">
        <v>7170.9</v>
      </c>
      <c r="I111" s="9">
        <v>7170.9</v>
      </c>
    </row>
    <row r="112" spans="1:9" hidden="1">
      <c r="A112" s="95" t="s">
        <v>122</v>
      </c>
      <c r="B112" s="22"/>
      <c r="C112" s="96" t="s">
        <v>28</v>
      </c>
      <c r="D112" s="96" t="s">
        <v>75</v>
      </c>
      <c r="E112" s="31" t="s">
        <v>333</v>
      </c>
      <c r="F112" s="31"/>
      <c r="G112" s="9">
        <f t="shared" ref="G112:I113" si="14">SUM(G113)</f>
        <v>0</v>
      </c>
      <c r="H112" s="9">
        <f t="shared" si="14"/>
        <v>0</v>
      </c>
      <c r="I112" s="9">
        <f t="shared" si="14"/>
        <v>0</v>
      </c>
    </row>
    <row r="113" spans="1:9" hidden="1">
      <c r="A113" s="95" t="s">
        <v>319</v>
      </c>
      <c r="B113" s="22"/>
      <c r="C113" s="96" t="s">
        <v>28</v>
      </c>
      <c r="D113" s="96" t="s">
        <v>75</v>
      </c>
      <c r="E113" s="31" t="s">
        <v>334</v>
      </c>
      <c r="F113" s="31"/>
      <c r="G113" s="9">
        <f t="shared" si="14"/>
        <v>0</v>
      </c>
      <c r="H113" s="9">
        <f t="shared" si="14"/>
        <v>0</v>
      </c>
      <c r="I113" s="9">
        <f t="shared" si="14"/>
        <v>0</v>
      </c>
    </row>
    <row r="114" spans="1:9" ht="31.5" hidden="1">
      <c r="A114" s="95" t="s">
        <v>192</v>
      </c>
      <c r="B114" s="22"/>
      <c r="C114" s="96" t="s">
        <v>28</v>
      </c>
      <c r="D114" s="96" t="s">
        <v>75</v>
      </c>
      <c r="E114" s="31" t="s">
        <v>334</v>
      </c>
      <c r="F114" s="31">
        <v>600</v>
      </c>
      <c r="G114" s="9"/>
      <c r="H114" s="9"/>
      <c r="I114" s="9"/>
    </row>
    <row r="115" spans="1:9" ht="31.5">
      <c r="A115" s="2" t="s">
        <v>466</v>
      </c>
      <c r="B115" s="22"/>
      <c r="C115" s="96" t="s">
        <v>28</v>
      </c>
      <c r="D115" s="96" t="s">
        <v>75</v>
      </c>
      <c r="E115" s="31" t="s">
        <v>464</v>
      </c>
      <c r="F115" s="31"/>
      <c r="G115" s="9">
        <f t="shared" ref="G115:I116" si="15">SUM(G116)</f>
        <v>15425.3</v>
      </c>
      <c r="H115" s="9">
        <f t="shared" si="15"/>
        <v>2000</v>
      </c>
      <c r="I115" s="9">
        <f t="shared" si="15"/>
        <v>2000</v>
      </c>
    </row>
    <row r="116" spans="1:9" ht="31.5">
      <c r="A116" s="95" t="s">
        <v>79</v>
      </c>
      <c r="B116" s="22"/>
      <c r="C116" s="96" t="s">
        <v>28</v>
      </c>
      <c r="D116" s="96" t="s">
        <v>75</v>
      </c>
      <c r="E116" s="31" t="s">
        <v>465</v>
      </c>
      <c r="F116" s="31"/>
      <c r="G116" s="9">
        <f t="shared" si="15"/>
        <v>15425.3</v>
      </c>
      <c r="H116" s="9">
        <f t="shared" si="15"/>
        <v>2000</v>
      </c>
      <c r="I116" s="9">
        <f t="shared" si="15"/>
        <v>2000</v>
      </c>
    </row>
    <row r="117" spans="1:9" ht="31.5">
      <c r="A117" s="2" t="s">
        <v>43</v>
      </c>
      <c r="B117" s="22"/>
      <c r="C117" s="96" t="s">
        <v>28</v>
      </c>
      <c r="D117" s="96" t="s">
        <v>75</v>
      </c>
      <c r="E117" s="31" t="s">
        <v>465</v>
      </c>
      <c r="F117" s="31">
        <v>200</v>
      </c>
      <c r="G117" s="9">
        <v>15425.3</v>
      </c>
      <c r="H117" s="9">
        <v>2000</v>
      </c>
      <c r="I117" s="9">
        <v>2000</v>
      </c>
    </row>
    <row r="118" spans="1:9" ht="31.5">
      <c r="A118" s="2" t="s">
        <v>596</v>
      </c>
      <c r="B118" s="22"/>
      <c r="C118" s="96" t="s">
        <v>28</v>
      </c>
      <c r="D118" s="96" t="s">
        <v>75</v>
      </c>
      <c r="E118" s="31" t="s">
        <v>597</v>
      </c>
      <c r="F118" s="31"/>
      <c r="G118" s="9">
        <f>SUM(G119)</f>
        <v>180</v>
      </c>
      <c r="H118" s="9">
        <f t="shared" ref="H118:I119" si="16">SUM(H119)</f>
        <v>180</v>
      </c>
      <c r="I118" s="9">
        <f t="shared" si="16"/>
        <v>180</v>
      </c>
    </row>
    <row r="119" spans="1:9" ht="31.5">
      <c r="A119" s="2" t="s">
        <v>79</v>
      </c>
      <c r="B119" s="22"/>
      <c r="C119" s="96" t="s">
        <v>28</v>
      </c>
      <c r="D119" s="96" t="s">
        <v>75</v>
      </c>
      <c r="E119" s="31" t="s">
        <v>599</v>
      </c>
      <c r="F119" s="31"/>
      <c r="G119" s="9">
        <f>SUM(G120:G121)</f>
        <v>180</v>
      </c>
      <c r="H119" s="9">
        <f t="shared" si="16"/>
        <v>180</v>
      </c>
      <c r="I119" s="9">
        <f t="shared" si="16"/>
        <v>180</v>
      </c>
    </row>
    <row r="120" spans="1:9" ht="30.75" customHeight="1">
      <c r="A120" s="2" t="s">
        <v>43</v>
      </c>
      <c r="B120" s="22"/>
      <c r="C120" s="96" t="s">
        <v>28</v>
      </c>
      <c r="D120" s="96" t="s">
        <v>75</v>
      </c>
      <c r="E120" s="31" t="s">
        <v>599</v>
      </c>
      <c r="F120" s="31">
        <v>200</v>
      </c>
      <c r="G120" s="9">
        <v>180</v>
      </c>
      <c r="H120" s="9">
        <v>180</v>
      </c>
      <c r="I120" s="9">
        <v>180</v>
      </c>
    </row>
    <row r="121" spans="1:9" hidden="1">
      <c r="A121" s="2" t="s">
        <v>34</v>
      </c>
      <c r="B121" s="22"/>
      <c r="C121" s="96" t="s">
        <v>28</v>
      </c>
      <c r="D121" s="96" t="s">
        <v>75</v>
      </c>
      <c r="E121" s="31" t="s">
        <v>599</v>
      </c>
      <c r="F121" s="31">
        <v>300</v>
      </c>
      <c r="G121" s="9"/>
      <c r="H121" s="9"/>
      <c r="I121" s="9"/>
    </row>
    <row r="122" spans="1:9">
      <c r="A122" s="95" t="s">
        <v>160</v>
      </c>
      <c r="B122" s="22"/>
      <c r="C122" s="96" t="s">
        <v>28</v>
      </c>
      <c r="D122" s="96" t="s">
        <v>75</v>
      </c>
      <c r="E122" s="31" t="s">
        <v>161</v>
      </c>
      <c r="F122" s="31"/>
      <c r="G122" s="9">
        <f>G123</f>
        <v>2174.5</v>
      </c>
      <c r="H122" s="9">
        <f t="shared" ref="H122:I122" si="17">H123</f>
        <v>0</v>
      </c>
      <c r="I122" s="9">
        <f t="shared" si="17"/>
        <v>0</v>
      </c>
    </row>
    <row r="123" spans="1:9" ht="31.5">
      <c r="A123" s="95" t="s">
        <v>79</v>
      </c>
      <c r="B123" s="22"/>
      <c r="C123" s="96" t="s">
        <v>28</v>
      </c>
      <c r="D123" s="96" t="s">
        <v>75</v>
      </c>
      <c r="E123" s="31" t="s">
        <v>86</v>
      </c>
      <c r="F123" s="31"/>
      <c r="G123" s="9">
        <f>G125+G124</f>
        <v>2174.5</v>
      </c>
      <c r="H123" s="9">
        <f t="shared" ref="H123:I123" si="18">H125+H124</f>
        <v>0</v>
      </c>
      <c r="I123" s="9">
        <f t="shared" si="18"/>
        <v>0</v>
      </c>
    </row>
    <row r="124" spans="1:9" ht="14.25" hidden="1" customHeight="1">
      <c r="A124" s="2" t="s">
        <v>43</v>
      </c>
      <c r="B124" s="22"/>
      <c r="C124" s="96" t="s">
        <v>28</v>
      </c>
      <c r="D124" s="96" t="s">
        <v>75</v>
      </c>
      <c r="E124" s="31" t="s">
        <v>86</v>
      </c>
      <c r="F124" s="31">
        <v>200</v>
      </c>
      <c r="G124" s="9"/>
      <c r="H124" s="9"/>
      <c r="I124" s="9"/>
    </row>
    <row r="125" spans="1:9" ht="14.25" customHeight="1">
      <c r="A125" s="95" t="s">
        <v>20</v>
      </c>
      <c r="B125" s="22"/>
      <c r="C125" s="96" t="s">
        <v>28</v>
      </c>
      <c r="D125" s="96" t="s">
        <v>75</v>
      </c>
      <c r="E125" s="31" t="s">
        <v>86</v>
      </c>
      <c r="F125" s="31">
        <v>800</v>
      </c>
      <c r="G125" s="9">
        <v>2174.5</v>
      </c>
      <c r="H125" s="9"/>
      <c r="I125" s="9"/>
    </row>
    <row r="126" spans="1:9">
      <c r="A126" s="95" t="s">
        <v>193</v>
      </c>
      <c r="B126" s="22"/>
      <c r="C126" s="96" t="s">
        <v>45</v>
      </c>
      <c r="D126" s="96"/>
      <c r="E126" s="96"/>
      <c r="F126" s="96"/>
      <c r="G126" s="9">
        <f>SUM(G127)+G135+G145</f>
        <v>49545.2</v>
      </c>
      <c r="H126" s="9">
        <f t="shared" ref="H126:I126" si="19">SUM(H127)+H135+H145</f>
        <v>32035.600000000002</v>
      </c>
      <c r="I126" s="9">
        <f t="shared" si="19"/>
        <v>32269.8</v>
      </c>
    </row>
    <row r="127" spans="1:9">
      <c r="A127" s="33" t="s">
        <v>141</v>
      </c>
      <c r="B127" s="31"/>
      <c r="C127" s="96" t="s">
        <v>45</v>
      </c>
      <c r="D127" s="96" t="s">
        <v>11</v>
      </c>
      <c r="E127" s="96"/>
      <c r="F127" s="96"/>
      <c r="G127" s="9">
        <f t="shared" ref="G127:I127" si="20">SUM(G128)</f>
        <v>5581.7000000000007</v>
      </c>
      <c r="H127" s="9">
        <f t="shared" si="20"/>
        <v>5259.4</v>
      </c>
      <c r="I127" s="9">
        <f t="shared" si="20"/>
        <v>5493.6</v>
      </c>
    </row>
    <row r="128" spans="1:9">
      <c r="A128" s="95" t="s">
        <v>160</v>
      </c>
      <c r="B128" s="22"/>
      <c r="C128" s="96" t="s">
        <v>45</v>
      </c>
      <c r="D128" s="96" t="s">
        <v>11</v>
      </c>
      <c r="E128" s="31" t="s">
        <v>161</v>
      </c>
      <c r="F128" s="96"/>
      <c r="G128" s="9">
        <f>SUM(G131)+G129</f>
        <v>5581.7000000000007</v>
      </c>
      <c r="H128" s="9">
        <f>SUM(H131)</f>
        <v>5259.4</v>
      </c>
      <c r="I128" s="9">
        <f>SUM(I131)</f>
        <v>5493.6</v>
      </c>
    </row>
    <row r="129" spans="1:9" hidden="1">
      <c r="A129" s="33" t="s">
        <v>62</v>
      </c>
      <c r="B129" s="31"/>
      <c r="C129" s="96" t="s">
        <v>45</v>
      </c>
      <c r="D129" s="96" t="s">
        <v>11</v>
      </c>
      <c r="E129" s="96" t="s">
        <v>82</v>
      </c>
      <c r="F129" s="96"/>
      <c r="G129" s="9">
        <f>SUM(G130)</f>
        <v>0</v>
      </c>
      <c r="H129" s="9"/>
      <c r="I129" s="9"/>
    </row>
    <row r="130" spans="1:9" ht="47.25" hidden="1">
      <c r="A130" s="2" t="s">
        <v>42</v>
      </c>
      <c r="B130" s="31"/>
      <c r="C130" s="96" t="s">
        <v>45</v>
      </c>
      <c r="D130" s="96" t="s">
        <v>11</v>
      </c>
      <c r="E130" s="96" t="s">
        <v>82</v>
      </c>
      <c r="F130" s="96" t="s">
        <v>70</v>
      </c>
      <c r="G130" s="9"/>
      <c r="H130" s="9"/>
      <c r="I130" s="9"/>
    </row>
    <row r="131" spans="1:9" ht="31.5">
      <c r="A131" s="95" t="s">
        <v>194</v>
      </c>
      <c r="B131" s="22"/>
      <c r="C131" s="96" t="s">
        <v>45</v>
      </c>
      <c r="D131" s="96" t="s">
        <v>11</v>
      </c>
      <c r="E131" s="96" t="s">
        <v>470</v>
      </c>
      <c r="F131" s="96"/>
      <c r="G131" s="9">
        <f>SUM(G132:G134)</f>
        <v>5581.7000000000007</v>
      </c>
      <c r="H131" s="9">
        <f>SUM(H132:H134)</f>
        <v>5259.4</v>
      </c>
      <c r="I131" s="9">
        <f>SUM(I132:I134)</f>
        <v>5493.6</v>
      </c>
    </row>
    <row r="132" spans="1:9" ht="47.25">
      <c r="A132" s="2" t="s">
        <v>42</v>
      </c>
      <c r="B132" s="22"/>
      <c r="C132" s="96" t="s">
        <v>45</v>
      </c>
      <c r="D132" s="96" t="s">
        <v>11</v>
      </c>
      <c r="E132" s="96" t="s">
        <v>470</v>
      </c>
      <c r="F132" s="96" t="s">
        <v>70</v>
      </c>
      <c r="G132" s="9">
        <v>4877.6000000000004</v>
      </c>
      <c r="H132" s="9">
        <v>5259.4</v>
      </c>
      <c r="I132" s="9">
        <v>5493.6</v>
      </c>
    </row>
    <row r="133" spans="1:9" ht="31.5">
      <c r="A133" s="95" t="s">
        <v>43</v>
      </c>
      <c r="B133" s="22"/>
      <c r="C133" s="96" t="s">
        <v>45</v>
      </c>
      <c r="D133" s="96" t="s">
        <v>11</v>
      </c>
      <c r="E133" s="96" t="s">
        <v>470</v>
      </c>
      <c r="F133" s="96" t="s">
        <v>72</v>
      </c>
      <c r="G133" s="9">
        <v>704.1</v>
      </c>
      <c r="H133" s="9"/>
      <c r="I133" s="9"/>
    </row>
    <row r="134" spans="1:9" hidden="1">
      <c r="A134" s="95" t="s">
        <v>20</v>
      </c>
      <c r="B134" s="22"/>
      <c r="C134" s="96" t="s">
        <v>45</v>
      </c>
      <c r="D134" s="96" t="s">
        <v>11</v>
      </c>
      <c r="E134" s="96" t="s">
        <v>470</v>
      </c>
      <c r="F134" s="96" t="s">
        <v>77</v>
      </c>
      <c r="G134" s="9"/>
      <c r="H134" s="9"/>
      <c r="I134" s="9"/>
    </row>
    <row r="135" spans="1:9">
      <c r="A135" s="2" t="s">
        <v>558</v>
      </c>
      <c r="B135" s="4"/>
      <c r="C135" s="4" t="s">
        <v>45</v>
      </c>
      <c r="D135" s="4" t="s">
        <v>142</v>
      </c>
      <c r="E135" s="4"/>
      <c r="F135" s="4"/>
      <c r="G135" s="7">
        <f>SUM(G136)</f>
        <v>28164.199999999997</v>
      </c>
      <c r="H135" s="7">
        <f t="shared" ref="H135:I135" si="21">SUM(H136)</f>
        <v>24815.5</v>
      </c>
      <c r="I135" s="7">
        <f t="shared" si="21"/>
        <v>24815.5</v>
      </c>
    </row>
    <row r="136" spans="1:9" ht="31.5">
      <c r="A136" s="2" t="s">
        <v>410</v>
      </c>
      <c r="B136" s="4"/>
      <c r="C136" s="4" t="s">
        <v>45</v>
      </c>
      <c r="D136" s="4" t="s">
        <v>142</v>
      </c>
      <c r="E136" s="4" t="s">
        <v>234</v>
      </c>
      <c r="F136" s="4"/>
      <c r="G136" s="7">
        <f>SUM(G137)</f>
        <v>28164.199999999997</v>
      </c>
      <c r="H136" s="7">
        <f t="shared" ref="H136:I136" si="22">SUM(H137)</f>
        <v>24815.5</v>
      </c>
      <c r="I136" s="7">
        <f t="shared" si="22"/>
        <v>24815.5</v>
      </c>
    </row>
    <row r="137" spans="1:9" ht="31.5">
      <c r="A137" s="2" t="s">
        <v>411</v>
      </c>
      <c r="B137" s="4"/>
      <c r="C137" s="4" t="s">
        <v>45</v>
      </c>
      <c r="D137" s="4" t="s">
        <v>142</v>
      </c>
      <c r="E137" s="4" t="s">
        <v>235</v>
      </c>
      <c r="F137" s="4"/>
      <c r="G137" s="7">
        <f>SUM(G138,G141)</f>
        <v>28164.199999999997</v>
      </c>
      <c r="H137" s="7">
        <f>SUM(H138,H141)</f>
        <v>24815.5</v>
      </c>
      <c r="I137" s="7">
        <f>SUM(I138,I141)</f>
        <v>24815.5</v>
      </c>
    </row>
    <row r="138" spans="1:9">
      <c r="A138" s="2" t="s">
        <v>29</v>
      </c>
      <c r="B138" s="4"/>
      <c r="C138" s="4" t="s">
        <v>45</v>
      </c>
      <c r="D138" s="4" t="s">
        <v>142</v>
      </c>
      <c r="E138" s="4" t="s">
        <v>236</v>
      </c>
      <c r="F138" s="4"/>
      <c r="G138" s="7">
        <f>SUM(G139)</f>
        <v>52</v>
      </c>
      <c r="H138" s="7">
        <f t="shared" ref="H138:I138" si="23">SUM(H139)</f>
        <v>52</v>
      </c>
      <c r="I138" s="7">
        <f t="shared" si="23"/>
        <v>52</v>
      </c>
    </row>
    <row r="139" spans="1:9" ht="31.5">
      <c r="A139" s="2" t="s">
        <v>232</v>
      </c>
      <c r="B139" s="4"/>
      <c r="C139" s="4" t="s">
        <v>45</v>
      </c>
      <c r="D139" s="4" t="s">
        <v>142</v>
      </c>
      <c r="E139" s="4" t="s">
        <v>238</v>
      </c>
      <c r="F139" s="4"/>
      <c r="G139" s="7">
        <f>SUM(G140)</f>
        <v>52</v>
      </c>
      <c r="H139" s="7">
        <f>SUM(H140)</f>
        <v>52</v>
      </c>
      <c r="I139" s="7">
        <f>SUM(I140)</f>
        <v>52</v>
      </c>
    </row>
    <row r="140" spans="1:9" ht="31.5">
      <c r="A140" s="2" t="s">
        <v>43</v>
      </c>
      <c r="B140" s="4"/>
      <c r="C140" s="4" t="s">
        <v>45</v>
      </c>
      <c r="D140" s="4" t="s">
        <v>142</v>
      </c>
      <c r="E140" s="4" t="s">
        <v>238</v>
      </c>
      <c r="F140" s="4" t="s">
        <v>72</v>
      </c>
      <c r="G140" s="7">
        <v>52</v>
      </c>
      <c r="H140" s="7">
        <v>52</v>
      </c>
      <c r="I140" s="7">
        <v>52</v>
      </c>
    </row>
    <row r="141" spans="1:9" ht="31.5">
      <c r="A141" s="2" t="s">
        <v>36</v>
      </c>
      <c r="B141" s="4"/>
      <c r="C141" s="4" t="s">
        <v>45</v>
      </c>
      <c r="D141" s="4" t="s">
        <v>142</v>
      </c>
      <c r="E141" s="4" t="s">
        <v>239</v>
      </c>
      <c r="F141" s="4"/>
      <c r="G141" s="7">
        <f>SUM(G142:G144)</f>
        <v>28112.199999999997</v>
      </c>
      <c r="H141" s="7">
        <f>SUM(H142:H144)</f>
        <v>24763.5</v>
      </c>
      <c r="I141" s="7">
        <f>SUM(I142:I144)</f>
        <v>24763.5</v>
      </c>
    </row>
    <row r="142" spans="1:9" ht="47.25">
      <c r="A142" s="2" t="s">
        <v>42</v>
      </c>
      <c r="B142" s="4"/>
      <c r="C142" s="4" t="s">
        <v>45</v>
      </c>
      <c r="D142" s="4" t="s">
        <v>142</v>
      </c>
      <c r="E142" s="4" t="s">
        <v>239</v>
      </c>
      <c r="F142" s="4" t="s">
        <v>70</v>
      </c>
      <c r="G142" s="7">
        <f>21448.1+880.6</f>
        <v>22328.699999999997</v>
      </c>
      <c r="H142" s="7">
        <v>21448.1</v>
      </c>
      <c r="I142" s="7">
        <v>21448.1</v>
      </c>
    </row>
    <row r="143" spans="1:9" ht="31.5">
      <c r="A143" s="2" t="s">
        <v>43</v>
      </c>
      <c r="B143" s="4"/>
      <c r="C143" s="4" t="s">
        <v>45</v>
      </c>
      <c r="D143" s="4" t="s">
        <v>142</v>
      </c>
      <c r="E143" s="4" t="s">
        <v>239</v>
      </c>
      <c r="F143" s="4" t="s">
        <v>72</v>
      </c>
      <c r="G143" s="7">
        <v>5624.6</v>
      </c>
      <c r="H143" s="7">
        <v>3253.7</v>
      </c>
      <c r="I143" s="7">
        <v>3253.7</v>
      </c>
    </row>
    <row r="144" spans="1:9">
      <c r="A144" s="2" t="s">
        <v>20</v>
      </c>
      <c r="B144" s="4"/>
      <c r="C144" s="4" t="s">
        <v>45</v>
      </c>
      <c r="D144" s="4" t="s">
        <v>142</v>
      </c>
      <c r="E144" s="4" t="s">
        <v>239</v>
      </c>
      <c r="F144" s="4" t="s">
        <v>77</v>
      </c>
      <c r="G144" s="7">
        <v>158.9</v>
      </c>
      <c r="H144" s="7">
        <v>61.7</v>
      </c>
      <c r="I144" s="7">
        <v>61.7</v>
      </c>
    </row>
    <row r="145" spans="1:9" ht="31.5">
      <c r="A145" s="2" t="s">
        <v>559</v>
      </c>
      <c r="B145" s="4"/>
      <c r="C145" s="4" t="s">
        <v>45</v>
      </c>
      <c r="D145" s="4" t="s">
        <v>25</v>
      </c>
      <c r="E145" s="4"/>
      <c r="F145" s="4"/>
      <c r="G145" s="7">
        <f>SUM(G146)+G164+G160</f>
        <v>15799.300000000001</v>
      </c>
      <c r="H145" s="7">
        <f>SUM(H146)+H164+H160</f>
        <v>1960.7</v>
      </c>
      <c r="I145" s="7">
        <f>SUM(I146)+I164+I160</f>
        <v>1960.7</v>
      </c>
    </row>
    <row r="146" spans="1:9" ht="31.5">
      <c r="A146" s="2" t="s">
        <v>410</v>
      </c>
      <c r="B146" s="4"/>
      <c r="C146" s="4" t="s">
        <v>45</v>
      </c>
      <c r="D146" s="4" t="s">
        <v>25</v>
      </c>
      <c r="E146" s="4" t="s">
        <v>234</v>
      </c>
      <c r="F146" s="4"/>
      <c r="G146" s="7">
        <f>SUM(G147+G151)+G157</f>
        <v>15287.300000000001</v>
      </c>
      <c r="H146" s="7">
        <f>SUM(H147+H151)+H157</f>
        <v>1448.7</v>
      </c>
      <c r="I146" s="7">
        <f>SUM(I147+I151)+I157</f>
        <v>1448.7</v>
      </c>
    </row>
    <row r="147" spans="1:9" ht="31.5">
      <c r="A147" s="2" t="s">
        <v>411</v>
      </c>
      <c r="B147" s="4"/>
      <c r="C147" s="4" t="s">
        <v>45</v>
      </c>
      <c r="D147" s="4" t="s">
        <v>25</v>
      </c>
      <c r="E147" s="4" t="s">
        <v>235</v>
      </c>
      <c r="F147" s="4"/>
      <c r="G147" s="7">
        <f>SUM(G148)</f>
        <v>1100</v>
      </c>
      <c r="H147" s="7">
        <f t="shared" ref="H147:I148" si="24">SUM(H148)</f>
        <v>550</v>
      </c>
      <c r="I147" s="7">
        <f t="shared" si="24"/>
        <v>550</v>
      </c>
    </row>
    <row r="148" spans="1:9">
      <c r="A148" s="2" t="s">
        <v>29</v>
      </c>
      <c r="B148" s="4"/>
      <c r="C148" s="4" t="s">
        <v>45</v>
      </c>
      <c r="D148" s="4" t="s">
        <v>25</v>
      </c>
      <c r="E148" s="4" t="s">
        <v>236</v>
      </c>
      <c r="F148" s="4"/>
      <c r="G148" s="7">
        <f>SUM(G149)</f>
        <v>1100</v>
      </c>
      <c r="H148" s="7">
        <f t="shared" si="24"/>
        <v>550</v>
      </c>
      <c r="I148" s="7">
        <f t="shared" si="24"/>
        <v>550</v>
      </c>
    </row>
    <row r="149" spans="1:9" ht="31.5">
      <c r="A149" s="2" t="s">
        <v>231</v>
      </c>
      <c r="B149" s="4"/>
      <c r="C149" s="4" t="s">
        <v>45</v>
      </c>
      <c r="D149" s="4" t="s">
        <v>25</v>
      </c>
      <c r="E149" s="4" t="s">
        <v>237</v>
      </c>
      <c r="F149" s="4"/>
      <c r="G149" s="7">
        <f>SUM(G150)</f>
        <v>1100</v>
      </c>
      <c r="H149" s="7">
        <f t="shared" ref="H149:I149" si="25">SUM(H150)</f>
        <v>550</v>
      </c>
      <c r="I149" s="7">
        <f t="shared" si="25"/>
        <v>550</v>
      </c>
    </row>
    <row r="150" spans="1:9" ht="31.5">
      <c r="A150" s="2" t="s">
        <v>43</v>
      </c>
      <c r="B150" s="4"/>
      <c r="C150" s="4" t="s">
        <v>45</v>
      </c>
      <c r="D150" s="4" t="s">
        <v>25</v>
      </c>
      <c r="E150" s="4" t="s">
        <v>237</v>
      </c>
      <c r="F150" s="4" t="s">
        <v>72</v>
      </c>
      <c r="G150" s="7">
        <v>1100</v>
      </c>
      <c r="H150" s="7">
        <v>550</v>
      </c>
      <c r="I150" s="7">
        <v>550</v>
      </c>
    </row>
    <row r="151" spans="1:9" ht="47.25">
      <c r="A151" s="2" t="s">
        <v>233</v>
      </c>
      <c r="B151" s="4"/>
      <c r="C151" s="4" t="s">
        <v>45</v>
      </c>
      <c r="D151" s="4" t="s">
        <v>25</v>
      </c>
      <c r="E151" s="4" t="s">
        <v>240</v>
      </c>
      <c r="F151" s="4"/>
      <c r="G151" s="7">
        <f t="shared" ref="G151:I153" si="26">SUM(G152)</f>
        <v>14001.300000000001</v>
      </c>
      <c r="H151" s="7">
        <f t="shared" si="26"/>
        <v>712.7</v>
      </c>
      <c r="I151" s="7">
        <f t="shared" si="26"/>
        <v>712.7</v>
      </c>
    </row>
    <row r="152" spans="1:9">
      <c r="A152" s="2" t="s">
        <v>29</v>
      </c>
      <c r="B152" s="4"/>
      <c r="C152" s="4" t="s">
        <v>45</v>
      </c>
      <c r="D152" s="4" t="s">
        <v>25</v>
      </c>
      <c r="E152" s="4" t="s">
        <v>241</v>
      </c>
      <c r="F152" s="4"/>
      <c r="G152" s="7">
        <f>SUM(G153)+G155</f>
        <v>14001.300000000001</v>
      </c>
      <c r="H152" s="7">
        <f>SUM(H153)+H155</f>
        <v>712.7</v>
      </c>
      <c r="I152" s="7">
        <f>SUM(I153)+I155</f>
        <v>712.7</v>
      </c>
    </row>
    <row r="153" spans="1:9" ht="31.5">
      <c r="A153" s="2" t="s">
        <v>231</v>
      </c>
      <c r="B153" s="4"/>
      <c r="C153" s="4" t="s">
        <v>45</v>
      </c>
      <c r="D153" s="4" t="s">
        <v>25</v>
      </c>
      <c r="E153" s="4" t="s">
        <v>894</v>
      </c>
      <c r="F153" s="4"/>
      <c r="G153" s="7">
        <f t="shared" si="26"/>
        <v>8395.7000000000007</v>
      </c>
      <c r="H153" s="7">
        <f t="shared" si="26"/>
        <v>712.7</v>
      </c>
      <c r="I153" s="7">
        <f t="shared" si="26"/>
        <v>712.7</v>
      </c>
    </row>
    <row r="154" spans="1:9" ht="31.5">
      <c r="A154" s="2" t="s">
        <v>43</v>
      </c>
      <c r="B154" s="4"/>
      <c r="C154" s="4" t="s">
        <v>45</v>
      </c>
      <c r="D154" s="4" t="s">
        <v>25</v>
      </c>
      <c r="E154" s="4" t="s">
        <v>894</v>
      </c>
      <c r="F154" s="4" t="s">
        <v>72</v>
      </c>
      <c r="G154" s="7">
        <v>8395.7000000000007</v>
      </c>
      <c r="H154" s="7">
        <v>712.7</v>
      </c>
      <c r="I154" s="7">
        <v>712.7</v>
      </c>
    </row>
    <row r="155" spans="1:9" ht="31.5">
      <c r="A155" s="2" t="s">
        <v>937</v>
      </c>
      <c r="B155" s="4"/>
      <c r="C155" s="4" t="s">
        <v>45</v>
      </c>
      <c r="D155" s="4" t="s">
        <v>25</v>
      </c>
      <c r="E155" s="4" t="s">
        <v>936</v>
      </c>
      <c r="F155" s="4"/>
      <c r="G155" s="7">
        <f>SUM(G156)</f>
        <v>5605.6</v>
      </c>
      <c r="H155" s="7">
        <f t="shared" ref="H155:I155" si="27">SUM(H156)</f>
        <v>0</v>
      </c>
      <c r="I155" s="7">
        <f t="shared" si="27"/>
        <v>0</v>
      </c>
    </row>
    <row r="156" spans="1:9" ht="31.5">
      <c r="A156" s="2" t="s">
        <v>43</v>
      </c>
      <c r="B156" s="4"/>
      <c r="C156" s="4" t="s">
        <v>45</v>
      </c>
      <c r="D156" s="4" t="s">
        <v>25</v>
      </c>
      <c r="E156" s="4" t="s">
        <v>936</v>
      </c>
      <c r="F156" s="4" t="s">
        <v>72</v>
      </c>
      <c r="G156" s="7">
        <v>5605.6</v>
      </c>
      <c r="H156" s="7">
        <v>0</v>
      </c>
      <c r="I156" s="7">
        <v>0</v>
      </c>
    </row>
    <row r="157" spans="1:9" ht="31.5">
      <c r="A157" s="2" t="s">
        <v>412</v>
      </c>
      <c r="B157" s="4"/>
      <c r="C157" s="4" t="s">
        <v>45</v>
      </c>
      <c r="D157" s="4" t="s">
        <v>25</v>
      </c>
      <c r="E157" s="4" t="s">
        <v>242</v>
      </c>
      <c r="F157" s="4"/>
      <c r="G157" s="7">
        <f t="shared" ref="G157:I158" si="28">SUM(G158)</f>
        <v>186</v>
      </c>
      <c r="H157" s="7">
        <f t="shared" si="28"/>
        <v>186</v>
      </c>
      <c r="I157" s="7">
        <f t="shared" si="28"/>
        <v>186</v>
      </c>
    </row>
    <row r="158" spans="1:9">
      <c r="A158" s="2" t="s">
        <v>29</v>
      </c>
      <c r="B158" s="4"/>
      <c r="C158" s="4" t="s">
        <v>45</v>
      </c>
      <c r="D158" s="4" t="s">
        <v>25</v>
      </c>
      <c r="E158" s="4" t="s">
        <v>243</v>
      </c>
      <c r="F158" s="4"/>
      <c r="G158" s="7">
        <f>SUM(G159)</f>
        <v>186</v>
      </c>
      <c r="H158" s="7">
        <f t="shared" si="28"/>
        <v>186</v>
      </c>
      <c r="I158" s="7">
        <f t="shared" si="28"/>
        <v>186</v>
      </c>
    </row>
    <row r="159" spans="1:9" ht="31.5">
      <c r="A159" s="2" t="s">
        <v>43</v>
      </c>
      <c r="B159" s="4"/>
      <c r="C159" s="4" t="s">
        <v>45</v>
      </c>
      <c r="D159" s="4" t="s">
        <v>25</v>
      </c>
      <c r="E159" s="4" t="s">
        <v>243</v>
      </c>
      <c r="F159" s="4" t="s">
        <v>72</v>
      </c>
      <c r="G159" s="7">
        <v>186</v>
      </c>
      <c r="H159" s="7">
        <v>186</v>
      </c>
      <c r="I159" s="7">
        <v>186</v>
      </c>
    </row>
    <row r="160" spans="1:9" ht="31.5">
      <c r="A160" s="95" t="s">
        <v>595</v>
      </c>
      <c r="B160" s="4"/>
      <c r="C160" s="4" t="s">
        <v>45</v>
      </c>
      <c r="D160" s="4" t="s">
        <v>25</v>
      </c>
      <c r="E160" s="4" t="s">
        <v>204</v>
      </c>
      <c r="F160" s="4"/>
      <c r="G160" s="7">
        <f>SUM(G162)</f>
        <v>12</v>
      </c>
      <c r="H160" s="7">
        <f t="shared" ref="H160:I160" si="29">SUM(H162)</f>
        <v>12</v>
      </c>
      <c r="I160" s="7">
        <f t="shared" si="29"/>
        <v>12</v>
      </c>
    </row>
    <row r="161" spans="1:9" ht="31.5">
      <c r="A161" s="95" t="s">
        <v>43</v>
      </c>
      <c r="B161" s="4"/>
      <c r="C161" s="4" t="s">
        <v>45</v>
      </c>
      <c r="D161" s="4" t="s">
        <v>25</v>
      </c>
      <c r="E161" s="4" t="s">
        <v>211</v>
      </c>
      <c r="F161" s="4"/>
      <c r="G161" s="7">
        <f>SUM(G162)</f>
        <v>12</v>
      </c>
      <c r="H161" s="7">
        <f t="shared" ref="H161:I162" si="30">SUM(H162)</f>
        <v>12</v>
      </c>
      <c r="I161" s="7">
        <f t="shared" si="30"/>
        <v>12</v>
      </c>
    </row>
    <row r="162" spans="1:9" ht="141.75">
      <c r="A162" s="95" t="s">
        <v>918</v>
      </c>
      <c r="B162" s="4"/>
      <c r="C162" s="4" t="s">
        <v>45</v>
      </c>
      <c r="D162" s="4" t="s">
        <v>25</v>
      </c>
      <c r="E162" s="4" t="s">
        <v>777</v>
      </c>
      <c r="F162" s="4"/>
      <c r="G162" s="7">
        <f>SUM(G163)</f>
        <v>12</v>
      </c>
      <c r="H162" s="7">
        <f t="shared" si="30"/>
        <v>12</v>
      </c>
      <c r="I162" s="7">
        <f t="shared" si="30"/>
        <v>12</v>
      </c>
    </row>
    <row r="163" spans="1:9" ht="47.25">
      <c r="A163" s="2" t="s">
        <v>42</v>
      </c>
      <c r="B163" s="4"/>
      <c r="C163" s="4" t="s">
        <v>45</v>
      </c>
      <c r="D163" s="4" t="s">
        <v>25</v>
      </c>
      <c r="E163" s="4" t="s">
        <v>777</v>
      </c>
      <c r="F163" s="4" t="s">
        <v>70</v>
      </c>
      <c r="G163" s="7">
        <v>12</v>
      </c>
      <c r="H163" s="7">
        <v>12</v>
      </c>
      <c r="I163" s="7">
        <v>12</v>
      </c>
    </row>
    <row r="164" spans="1:9">
      <c r="A164" s="2" t="s">
        <v>160</v>
      </c>
      <c r="B164" s="4"/>
      <c r="C164" s="4" t="s">
        <v>45</v>
      </c>
      <c r="D164" s="4" t="s">
        <v>25</v>
      </c>
      <c r="E164" s="4" t="s">
        <v>161</v>
      </c>
      <c r="F164" s="4"/>
      <c r="G164" s="7">
        <f>SUM(G165)</f>
        <v>500</v>
      </c>
      <c r="H164" s="7">
        <f t="shared" ref="H164:I164" si="31">SUM(H165)</f>
        <v>500</v>
      </c>
      <c r="I164" s="7">
        <f t="shared" si="31"/>
        <v>500</v>
      </c>
    </row>
    <row r="165" spans="1:9" ht="31.5">
      <c r="A165" s="2" t="s">
        <v>262</v>
      </c>
      <c r="B165" s="4"/>
      <c r="C165" s="4" t="s">
        <v>45</v>
      </c>
      <c r="D165" s="4" t="s">
        <v>25</v>
      </c>
      <c r="E165" s="4" t="s">
        <v>263</v>
      </c>
      <c r="F165" s="4"/>
      <c r="G165" s="7">
        <f>SUM(G166)</f>
        <v>500</v>
      </c>
      <c r="H165" s="7">
        <f>SUM(H166)</f>
        <v>500</v>
      </c>
      <c r="I165" s="7">
        <f>SUM(I166)</f>
        <v>500</v>
      </c>
    </row>
    <row r="166" spans="1:9" ht="29.25" customHeight="1">
      <c r="A166" s="2" t="s">
        <v>43</v>
      </c>
      <c r="B166" s="4"/>
      <c r="C166" s="4" t="s">
        <v>45</v>
      </c>
      <c r="D166" s="4" t="s">
        <v>25</v>
      </c>
      <c r="E166" s="4" t="s">
        <v>263</v>
      </c>
      <c r="F166" s="4" t="s">
        <v>72</v>
      </c>
      <c r="G166" s="7">
        <v>500</v>
      </c>
      <c r="H166" s="7">
        <v>500</v>
      </c>
      <c r="I166" s="7">
        <v>500</v>
      </c>
    </row>
    <row r="167" spans="1:9" ht="31.5" hidden="1">
      <c r="A167" s="95" t="s">
        <v>79</v>
      </c>
      <c r="B167" s="22"/>
      <c r="C167" s="4" t="s">
        <v>45</v>
      </c>
      <c r="D167" s="4" t="s">
        <v>142</v>
      </c>
      <c r="E167" s="31" t="s">
        <v>335</v>
      </c>
      <c r="F167" s="31"/>
      <c r="G167" s="9">
        <f>G168</f>
        <v>0</v>
      </c>
      <c r="H167" s="9">
        <f>H168</f>
        <v>0</v>
      </c>
      <c r="I167" s="9">
        <f>I168</f>
        <v>0</v>
      </c>
    </row>
    <row r="168" spans="1:9" hidden="1">
      <c r="A168" s="95" t="s">
        <v>20</v>
      </c>
      <c r="B168" s="22"/>
      <c r="C168" s="4" t="s">
        <v>45</v>
      </c>
      <c r="D168" s="4" t="s">
        <v>142</v>
      </c>
      <c r="E168" s="31" t="s">
        <v>335</v>
      </c>
      <c r="F168" s="31">
        <v>800</v>
      </c>
      <c r="G168" s="9"/>
      <c r="H168" s="9"/>
      <c r="I168" s="9"/>
    </row>
    <row r="169" spans="1:9">
      <c r="A169" s="95" t="s">
        <v>10</v>
      </c>
      <c r="B169" s="22"/>
      <c r="C169" s="96" t="s">
        <v>11</v>
      </c>
      <c r="D169" s="31"/>
      <c r="E169" s="31"/>
      <c r="F169" s="31"/>
      <c r="G169" s="9">
        <f>SUM(G228)+G170+G193</f>
        <v>1561842.6999999997</v>
      </c>
      <c r="H169" s="9">
        <f>SUM(H228)+H170+H193</f>
        <v>673110.9</v>
      </c>
      <c r="I169" s="9">
        <f>SUM(I228)+I170+I193</f>
        <v>697843.9</v>
      </c>
    </row>
    <row r="170" spans="1:9">
      <c r="A170" s="2" t="s">
        <v>12</v>
      </c>
      <c r="B170" s="4"/>
      <c r="C170" s="4" t="s">
        <v>11</v>
      </c>
      <c r="D170" s="4" t="s">
        <v>13</v>
      </c>
      <c r="E170" s="4"/>
      <c r="F170" s="4"/>
      <c r="G170" s="7">
        <f>SUM(G171)+G184+G190</f>
        <v>863967.2</v>
      </c>
      <c r="H170" s="7">
        <f t="shared" ref="H170:I170" si="32">SUM(H171)+H184+H190</f>
        <v>371126.9</v>
      </c>
      <c r="I170" s="7">
        <f t="shared" si="32"/>
        <v>378677.80000000005</v>
      </c>
    </row>
    <row r="171" spans="1:9" ht="31.5">
      <c r="A171" s="34" t="s">
        <v>444</v>
      </c>
      <c r="B171" s="4"/>
      <c r="C171" s="4" t="s">
        <v>11</v>
      </c>
      <c r="D171" s="4" t="s">
        <v>13</v>
      </c>
      <c r="E171" s="4" t="s">
        <v>244</v>
      </c>
      <c r="F171" s="4"/>
      <c r="G171" s="7">
        <f>SUM(G172)</f>
        <v>553401.1</v>
      </c>
      <c r="H171" s="7">
        <f t="shared" ref="H171:I171" si="33">SUM(H172)</f>
        <v>371126.9</v>
      </c>
      <c r="I171" s="7">
        <f t="shared" si="33"/>
        <v>378677.80000000005</v>
      </c>
    </row>
    <row r="172" spans="1:9">
      <c r="A172" s="34" t="s">
        <v>29</v>
      </c>
      <c r="B172" s="4"/>
      <c r="C172" s="4" t="s">
        <v>11</v>
      </c>
      <c r="D172" s="4" t="s">
        <v>13</v>
      </c>
      <c r="E172" s="5" t="s">
        <v>462</v>
      </c>
      <c r="F172" s="4"/>
      <c r="G172" s="7">
        <f>SUM(G173+G176+G178+G180)+G182+G174</f>
        <v>553401.1</v>
      </c>
      <c r="H172" s="7">
        <f t="shared" ref="H172:I172" si="34">SUM(H173+H176+H178+H180)+H182+H174</f>
        <v>371126.9</v>
      </c>
      <c r="I172" s="7">
        <f t="shared" si="34"/>
        <v>378677.80000000005</v>
      </c>
    </row>
    <row r="173" spans="1:9" ht="31.5">
      <c r="A173" s="34" t="s">
        <v>43</v>
      </c>
      <c r="B173" s="4"/>
      <c r="C173" s="4" t="s">
        <v>11</v>
      </c>
      <c r="D173" s="4" t="s">
        <v>13</v>
      </c>
      <c r="E173" s="5" t="s">
        <v>462</v>
      </c>
      <c r="F173" s="4" t="s">
        <v>72</v>
      </c>
      <c r="G173" s="7">
        <v>8956.4</v>
      </c>
      <c r="H173" s="7"/>
      <c r="I173" s="7"/>
    </row>
    <row r="174" spans="1:9" ht="63">
      <c r="A174" s="34" t="s">
        <v>921</v>
      </c>
      <c r="B174" s="4"/>
      <c r="C174" s="4" t="s">
        <v>11</v>
      </c>
      <c r="D174" s="4" t="s">
        <v>13</v>
      </c>
      <c r="E174" s="5" t="s">
        <v>989</v>
      </c>
      <c r="F174" s="4"/>
      <c r="G174" s="7">
        <f>G175</f>
        <v>140000</v>
      </c>
      <c r="H174" s="7">
        <f t="shared" ref="H174:I174" si="35">H175</f>
        <v>0</v>
      </c>
      <c r="I174" s="7">
        <f t="shared" si="35"/>
        <v>0</v>
      </c>
    </row>
    <row r="175" spans="1:9">
      <c r="A175" s="2" t="s">
        <v>20</v>
      </c>
      <c r="B175" s="4"/>
      <c r="C175" s="4" t="s">
        <v>11</v>
      </c>
      <c r="D175" s="4" t="s">
        <v>13</v>
      </c>
      <c r="E175" s="5" t="s">
        <v>989</v>
      </c>
      <c r="F175" s="4" t="s">
        <v>77</v>
      </c>
      <c r="G175" s="7">
        <v>140000</v>
      </c>
      <c r="H175" s="7"/>
      <c r="I175" s="7"/>
    </row>
    <row r="176" spans="1:9">
      <c r="A176" s="2" t="s">
        <v>18</v>
      </c>
      <c r="B176" s="4"/>
      <c r="C176" s="4" t="s">
        <v>11</v>
      </c>
      <c r="D176" s="4" t="s">
        <v>13</v>
      </c>
      <c r="E176" s="4" t="s">
        <v>651</v>
      </c>
      <c r="F176" s="4"/>
      <c r="G176" s="7">
        <f>SUM(G177)</f>
        <v>197426.3</v>
      </c>
      <c r="H176" s="7">
        <f>SUM(H177)</f>
        <v>174205.3</v>
      </c>
      <c r="I176" s="7">
        <f>SUM(I177)</f>
        <v>181756.2</v>
      </c>
    </row>
    <row r="177" spans="1:9" ht="31.5">
      <c r="A177" s="34" t="s">
        <v>43</v>
      </c>
      <c r="B177" s="4"/>
      <c r="C177" s="4" t="s">
        <v>11</v>
      </c>
      <c r="D177" s="4" t="s">
        <v>13</v>
      </c>
      <c r="E177" s="4" t="s">
        <v>651</v>
      </c>
      <c r="F177" s="4" t="s">
        <v>72</v>
      </c>
      <c r="G177" s="7">
        <v>197426.3</v>
      </c>
      <c r="H177" s="7">
        <v>174205.3</v>
      </c>
      <c r="I177" s="7">
        <v>181756.2</v>
      </c>
    </row>
    <row r="178" spans="1:9" ht="47.25">
      <c r="A178" s="2" t="s">
        <v>919</v>
      </c>
      <c r="B178" s="4"/>
      <c r="C178" s="4" t="s">
        <v>11</v>
      </c>
      <c r="D178" s="4" t="s">
        <v>13</v>
      </c>
      <c r="E178" s="4" t="s">
        <v>762</v>
      </c>
      <c r="F178" s="4"/>
      <c r="G178" s="7">
        <f>SUM(G179)</f>
        <v>8340</v>
      </c>
      <c r="H178" s="7">
        <f>SUM(H179)</f>
        <v>7243.2</v>
      </c>
      <c r="I178" s="7">
        <f>SUM(I179)</f>
        <v>7243.2</v>
      </c>
    </row>
    <row r="179" spans="1:9" ht="31.5">
      <c r="A179" s="34" t="s">
        <v>43</v>
      </c>
      <c r="B179" s="4"/>
      <c r="C179" s="4" t="s">
        <v>11</v>
      </c>
      <c r="D179" s="4" t="s">
        <v>13</v>
      </c>
      <c r="E179" s="4" t="s">
        <v>762</v>
      </c>
      <c r="F179" s="4" t="s">
        <v>72</v>
      </c>
      <c r="G179" s="7">
        <v>8340</v>
      </c>
      <c r="H179" s="7">
        <v>7243.2</v>
      </c>
      <c r="I179" s="7">
        <v>7243.2</v>
      </c>
    </row>
    <row r="180" spans="1:9" ht="47.25">
      <c r="A180" s="2" t="s">
        <v>612</v>
      </c>
      <c r="B180" s="4"/>
      <c r="C180" s="4" t="s">
        <v>11</v>
      </c>
      <c r="D180" s="4" t="s">
        <v>13</v>
      </c>
      <c r="E180" s="4" t="s">
        <v>760</v>
      </c>
      <c r="F180" s="4"/>
      <c r="G180" s="7">
        <f>SUM(G181)</f>
        <v>189678.4</v>
      </c>
      <c r="H180" s="7">
        <f t="shared" ref="H180:I180" si="36">SUM(H181)</f>
        <v>189678.4</v>
      </c>
      <c r="I180" s="7">
        <f t="shared" si="36"/>
        <v>189678.4</v>
      </c>
    </row>
    <row r="181" spans="1:9" ht="31.5">
      <c r="A181" s="34" t="s">
        <v>43</v>
      </c>
      <c r="B181" s="4"/>
      <c r="C181" s="4" t="s">
        <v>11</v>
      </c>
      <c r="D181" s="4" t="s">
        <v>13</v>
      </c>
      <c r="E181" s="4" t="s">
        <v>760</v>
      </c>
      <c r="F181" s="4" t="s">
        <v>72</v>
      </c>
      <c r="G181" s="7">
        <v>189678.4</v>
      </c>
      <c r="H181" s="7">
        <v>189678.4</v>
      </c>
      <c r="I181" s="7">
        <v>189678.4</v>
      </c>
    </row>
    <row r="182" spans="1:9" ht="63">
      <c r="A182" s="2" t="s">
        <v>921</v>
      </c>
      <c r="B182" s="4"/>
      <c r="C182" s="4" t="s">
        <v>11</v>
      </c>
      <c r="D182" s="4" t="s">
        <v>13</v>
      </c>
      <c r="E182" s="4" t="s">
        <v>922</v>
      </c>
      <c r="F182" s="4"/>
      <c r="G182" s="7">
        <f>SUM(G183)</f>
        <v>9000</v>
      </c>
      <c r="H182" s="7">
        <f t="shared" ref="H182:I182" si="37">SUM(H183)</f>
        <v>0</v>
      </c>
      <c r="I182" s="7">
        <f t="shared" si="37"/>
        <v>0</v>
      </c>
    </row>
    <row r="183" spans="1:9" ht="31.5">
      <c r="A183" s="34" t="s">
        <v>43</v>
      </c>
      <c r="B183" s="4"/>
      <c r="C183" s="4" t="s">
        <v>11</v>
      </c>
      <c r="D183" s="4" t="s">
        <v>13</v>
      </c>
      <c r="E183" s="4" t="s">
        <v>922</v>
      </c>
      <c r="F183" s="4" t="s">
        <v>72</v>
      </c>
      <c r="G183" s="7">
        <v>9000</v>
      </c>
      <c r="H183" s="7"/>
      <c r="I183" s="7"/>
    </row>
    <row r="184" spans="1:9" ht="31.5">
      <c r="A184" s="2" t="s">
        <v>406</v>
      </c>
      <c r="B184" s="4"/>
      <c r="C184" s="4" t="s">
        <v>11</v>
      </c>
      <c r="D184" s="4" t="s">
        <v>13</v>
      </c>
      <c r="E184" s="4" t="s">
        <v>184</v>
      </c>
      <c r="F184" s="4"/>
      <c r="G184" s="7">
        <f>SUM(G185)</f>
        <v>310284</v>
      </c>
      <c r="H184" s="7">
        <f>SUM(H185)</f>
        <v>0</v>
      </c>
      <c r="I184" s="7">
        <f>SUM(I185)</f>
        <v>0</v>
      </c>
    </row>
    <row r="185" spans="1:9" ht="47.25">
      <c r="A185" s="2" t="s">
        <v>407</v>
      </c>
      <c r="B185" s="4"/>
      <c r="C185" s="4" t="s">
        <v>11</v>
      </c>
      <c r="D185" s="4" t="s">
        <v>13</v>
      </c>
      <c r="E185" s="4" t="s">
        <v>185</v>
      </c>
      <c r="F185" s="4"/>
      <c r="G185" s="7">
        <f>SUM(G186)+G188</f>
        <v>310284</v>
      </c>
      <c r="H185" s="7">
        <f t="shared" ref="H185:I185" si="38">SUM(H186)</f>
        <v>0</v>
      </c>
      <c r="I185" s="7">
        <f t="shared" si="38"/>
        <v>0</v>
      </c>
    </row>
    <row r="186" spans="1:9" ht="31.5">
      <c r="A186" s="2" t="s">
        <v>348</v>
      </c>
      <c r="B186" s="4"/>
      <c r="C186" s="4" t="s">
        <v>11</v>
      </c>
      <c r="D186" s="4" t="s">
        <v>13</v>
      </c>
      <c r="E186" s="4" t="s">
        <v>186</v>
      </c>
      <c r="F186" s="4"/>
      <c r="G186" s="7">
        <f>SUM(G187)</f>
        <v>250320</v>
      </c>
      <c r="H186" s="7">
        <f t="shared" ref="H186:I186" si="39">SUM(H187)</f>
        <v>0</v>
      </c>
      <c r="I186" s="7">
        <f t="shared" si="39"/>
        <v>0</v>
      </c>
    </row>
    <row r="187" spans="1:9" ht="31.5">
      <c r="A187" s="2" t="s">
        <v>43</v>
      </c>
      <c r="B187" s="4"/>
      <c r="C187" s="4" t="s">
        <v>11</v>
      </c>
      <c r="D187" s="4" t="s">
        <v>13</v>
      </c>
      <c r="E187" s="4" t="s">
        <v>186</v>
      </c>
      <c r="F187" s="4">
        <v>200</v>
      </c>
      <c r="G187" s="7">
        <v>250320</v>
      </c>
      <c r="H187" s="7"/>
      <c r="I187" s="7"/>
    </row>
    <row r="188" spans="1:9" ht="31.5">
      <c r="A188" s="2" t="s">
        <v>971</v>
      </c>
      <c r="B188" s="4"/>
      <c r="C188" s="4" t="s">
        <v>11</v>
      </c>
      <c r="D188" s="4" t="s">
        <v>13</v>
      </c>
      <c r="E188" s="4" t="s">
        <v>972</v>
      </c>
      <c r="F188" s="4"/>
      <c r="G188" s="7">
        <f>SUM(G189)</f>
        <v>59964</v>
      </c>
      <c r="H188" s="7"/>
      <c r="I188" s="7"/>
    </row>
    <row r="189" spans="1:9" ht="31.5">
      <c r="A189" s="2" t="s">
        <v>43</v>
      </c>
      <c r="B189" s="4"/>
      <c r="C189" s="4" t="s">
        <v>11</v>
      </c>
      <c r="D189" s="4" t="s">
        <v>13</v>
      </c>
      <c r="E189" s="4" t="s">
        <v>972</v>
      </c>
      <c r="F189" s="4" t="s">
        <v>72</v>
      </c>
      <c r="G189" s="7">
        <v>59964</v>
      </c>
      <c r="H189" s="7"/>
      <c r="I189" s="7"/>
    </row>
    <row r="190" spans="1:9">
      <c r="A190" s="2" t="s">
        <v>160</v>
      </c>
      <c r="B190" s="4"/>
      <c r="C190" s="4" t="s">
        <v>11</v>
      </c>
      <c r="D190" s="4" t="s">
        <v>13</v>
      </c>
      <c r="E190" s="4" t="s">
        <v>161</v>
      </c>
      <c r="F190" s="4"/>
      <c r="G190" s="7">
        <f>SUM(G191)</f>
        <v>282.10000000000002</v>
      </c>
      <c r="H190" s="7">
        <f t="shared" ref="H190:I190" si="40">SUM(H191)</f>
        <v>0</v>
      </c>
      <c r="I190" s="7">
        <f t="shared" si="40"/>
        <v>0</v>
      </c>
    </row>
    <row r="191" spans="1:9" ht="31.5">
      <c r="A191" s="155" t="s">
        <v>79</v>
      </c>
      <c r="B191" s="4"/>
      <c r="C191" s="4" t="s">
        <v>11</v>
      </c>
      <c r="D191" s="4" t="s">
        <v>13</v>
      </c>
      <c r="E191" s="31" t="s">
        <v>86</v>
      </c>
      <c r="F191" s="4"/>
      <c r="G191" s="7">
        <f>SUM(G192)</f>
        <v>282.10000000000002</v>
      </c>
      <c r="H191" s="7"/>
      <c r="I191" s="7"/>
    </row>
    <row r="192" spans="1:9">
      <c r="A192" s="155" t="s">
        <v>20</v>
      </c>
      <c r="B192" s="22"/>
      <c r="C192" s="4" t="s">
        <v>11</v>
      </c>
      <c r="D192" s="4" t="s">
        <v>13</v>
      </c>
      <c r="E192" s="31" t="s">
        <v>86</v>
      </c>
      <c r="F192" s="31">
        <v>800</v>
      </c>
      <c r="G192" s="7">
        <v>282.10000000000002</v>
      </c>
      <c r="H192" s="7"/>
      <c r="I192" s="7"/>
    </row>
    <row r="193" spans="1:9" ht="17.25" customHeight="1">
      <c r="A193" s="2" t="s">
        <v>225</v>
      </c>
      <c r="B193" s="4"/>
      <c r="C193" s="4" t="s">
        <v>11</v>
      </c>
      <c r="D193" s="4" t="s">
        <v>142</v>
      </c>
      <c r="E193" s="4"/>
      <c r="F193" s="4"/>
      <c r="G193" s="7">
        <f>SUM(G197+G219)+G194+G202</f>
        <v>661146.89999999991</v>
      </c>
      <c r="H193" s="7">
        <f>SUM(H197+H219)+H194+H202</f>
        <v>283267.20000000001</v>
      </c>
      <c r="I193" s="7">
        <f>SUM(I197+I219)+I194+I202</f>
        <v>304282.5</v>
      </c>
    </row>
    <row r="194" spans="1:9" ht="30.75" customHeight="1">
      <c r="A194" s="35" t="s">
        <v>429</v>
      </c>
      <c r="B194" s="4"/>
      <c r="C194" s="4" t="s">
        <v>11</v>
      </c>
      <c r="D194" s="4" t="s">
        <v>142</v>
      </c>
      <c r="E194" s="4" t="s">
        <v>258</v>
      </c>
      <c r="F194" s="4"/>
      <c r="G194" s="7">
        <f>SUM(G195)</f>
        <v>10171.5</v>
      </c>
      <c r="H194" s="7">
        <f t="shared" ref="H194:I195" si="41">SUM(H195)</f>
        <v>15000</v>
      </c>
      <c r="I194" s="7">
        <f t="shared" si="41"/>
        <v>15000</v>
      </c>
    </row>
    <row r="195" spans="1:9" ht="17.25" customHeight="1">
      <c r="A195" s="2" t="s">
        <v>29</v>
      </c>
      <c r="B195" s="4"/>
      <c r="C195" s="4" t="s">
        <v>11</v>
      </c>
      <c r="D195" s="4" t="s">
        <v>142</v>
      </c>
      <c r="E195" s="4" t="s">
        <v>259</v>
      </c>
      <c r="F195" s="4"/>
      <c r="G195" s="7">
        <f>SUM(G196)</f>
        <v>10171.5</v>
      </c>
      <c r="H195" s="7">
        <f t="shared" si="41"/>
        <v>15000</v>
      </c>
      <c r="I195" s="7">
        <f t="shared" si="41"/>
        <v>15000</v>
      </c>
    </row>
    <row r="196" spans="1:9" ht="30" customHeight="1">
      <c r="A196" s="2" t="s">
        <v>43</v>
      </c>
      <c r="B196" s="4"/>
      <c r="C196" s="4" t="s">
        <v>11</v>
      </c>
      <c r="D196" s="4" t="s">
        <v>142</v>
      </c>
      <c r="E196" s="4" t="s">
        <v>259</v>
      </c>
      <c r="F196" s="4" t="s">
        <v>72</v>
      </c>
      <c r="G196" s="7">
        <v>10171.5</v>
      </c>
      <c r="H196" s="7">
        <v>15000</v>
      </c>
      <c r="I196" s="7">
        <v>15000</v>
      </c>
    </row>
    <row r="197" spans="1:9" ht="31.5">
      <c r="A197" s="34" t="s">
        <v>413</v>
      </c>
      <c r="B197" s="4"/>
      <c r="C197" s="4" t="s">
        <v>11</v>
      </c>
      <c r="D197" s="4" t="s">
        <v>142</v>
      </c>
      <c r="E197" s="4" t="s">
        <v>245</v>
      </c>
      <c r="F197" s="4"/>
      <c r="G197" s="7">
        <f>SUM(G198)</f>
        <v>54756.2</v>
      </c>
      <c r="H197" s="7">
        <f t="shared" ref="H197:I197" si="42">SUM(H198)</f>
        <v>46012</v>
      </c>
      <c r="I197" s="7">
        <f t="shared" si="42"/>
        <v>46012</v>
      </c>
    </row>
    <row r="198" spans="1:9" ht="20.25" customHeight="1">
      <c r="A198" s="34" t="s">
        <v>29</v>
      </c>
      <c r="B198" s="4"/>
      <c r="C198" s="4" t="s">
        <v>11</v>
      </c>
      <c r="D198" s="4" t="s">
        <v>142</v>
      </c>
      <c r="E198" s="4" t="s">
        <v>246</v>
      </c>
      <c r="F198" s="4"/>
      <c r="G198" s="7">
        <f>SUM(G199)+G200</f>
        <v>54756.2</v>
      </c>
      <c r="H198" s="7">
        <f t="shared" ref="H198:I198" si="43">SUM(H199)+H200</f>
        <v>46012</v>
      </c>
      <c r="I198" s="7">
        <f t="shared" si="43"/>
        <v>46012</v>
      </c>
    </row>
    <row r="199" spans="1:9" ht="30" customHeight="1">
      <c r="A199" s="34" t="s">
        <v>43</v>
      </c>
      <c r="B199" s="4"/>
      <c r="C199" s="4" t="s">
        <v>11</v>
      </c>
      <c r="D199" s="4" t="s">
        <v>142</v>
      </c>
      <c r="E199" s="4" t="s">
        <v>246</v>
      </c>
      <c r="F199" s="4" t="s">
        <v>72</v>
      </c>
      <c r="G199" s="7">
        <v>47381.2</v>
      </c>
      <c r="H199" s="7">
        <v>46012</v>
      </c>
      <c r="I199" s="7">
        <v>46012</v>
      </c>
    </row>
    <row r="200" spans="1:9" ht="30" customHeight="1">
      <c r="A200" s="34" t="s">
        <v>622</v>
      </c>
      <c r="B200" s="4"/>
      <c r="C200" s="4" t="s">
        <v>11</v>
      </c>
      <c r="D200" s="4" t="s">
        <v>142</v>
      </c>
      <c r="E200" s="5" t="s">
        <v>763</v>
      </c>
      <c r="F200" s="4"/>
      <c r="G200" s="7">
        <f>SUM(G201)</f>
        <v>7375</v>
      </c>
      <c r="H200" s="7">
        <f>SUM(H201)</f>
        <v>0</v>
      </c>
      <c r="I200" s="7">
        <f>SUM(I201)</f>
        <v>0</v>
      </c>
    </row>
    <row r="201" spans="1:9" ht="30" customHeight="1">
      <c r="A201" s="34" t="s">
        <v>43</v>
      </c>
      <c r="B201" s="4"/>
      <c r="C201" s="4" t="s">
        <v>11</v>
      </c>
      <c r="D201" s="4" t="s">
        <v>142</v>
      </c>
      <c r="E201" s="5" t="s">
        <v>763</v>
      </c>
      <c r="F201" s="4" t="s">
        <v>72</v>
      </c>
      <c r="G201" s="7">
        <v>7375</v>
      </c>
      <c r="H201" s="7"/>
      <c r="I201" s="7"/>
    </row>
    <row r="202" spans="1:9" ht="30" customHeight="1">
      <c r="A202" s="34" t="s">
        <v>982</v>
      </c>
      <c r="B202" s="4"/>
      <c r="C202" s="4" t="s">
        <v>11</v>
      </c>
      <c r="D202" s="4" t="s">
        <v>142</v>
      </c>
      <c r="E202" s="5" t="s">
        <v>346</v>
      </c>
      <c r="F202" s="4"/>
      <c r="G202" s="7">
        <f>SUM(G203)+G216</f>
        <v>20066.7</v>
      </c>
      <c r="H202" s="7">
        <f>SUM(H203)+H216</f>
        <v>11.2</v>
      </c>
      <c r="I202" s="7">
        <f>SUM(I203)+I216</f>
        <v>0</v>
      </c>
    </row>
    <row r="203" spans="1:9" ht="30" customHeight="1">
      <c r="A203" s="34" t="s">
        <v>29</v>
      </c>
      <c r="B203" s="4"/>
      <c r="C203" s="4" t="s">
        <v>11</v>
      </c>
      <c r="D203" s="4" t="s">
        <v>142</v>
      </c>
      <c r="E203" s="5" t="s">
        <v>479</v>
      </c>
      <c r="F203" s="4"/>
      <c r="G203" s="7">
        <f>SUM(G205)+G204</f>
        <v>15354.800000000001</v>
      </c>
      <c r="H203" s="7">
        <f t="shared" ref="H203:I203" si="44">SUM(H205)+H204</f>
        <v>11.2</v>
      </c>
      <c r="I203" s="7">
        <f t="shared" si="44"/>
        <v>0</v>
      </c>
    </row>
    <row r="204" spans="1:9" ht="30" customHeight="1">
      <c r="A204" s="34" t="s">
        <v>43</v>
      </c>
      <c r="B204" s="4"/>
      <c r="C204" s="4" t="s">
        <v>11</v>
      </c>
      <c r="D204" s="4" t="s">
        <v>142</v>
      </c>
      <c r="E204" s="5" t="s">
        <v>479</v>
      </c>
      <c r="F204" s="4" t="s">
        <v>72</v>
      </c>
      <c r="G204" s="7">
        <v>258.5</v>
      </c>
      <c r="H204" s="7">
        <v>11.2</v>
      </c>
      <c r="I204" s="7"/>
    </row>
    <row r="205" spans="1:9" ht="30" customHeight="1">
      <c r="A205" s="2" t="s">
        <v>626</v>
      </c>
      <c r="B205" s="4"/>
      <c r="C205" s="4" t="s">
        <v>11</v>
      </c>
      <c r="D205" s="4" t="s">
        <v>142</v>
      </c>
      <c r="E205" s="4" t="s">
        <v>771</v>
      </c>
      <c r="F205" s="4"/>
      <c r="G205" s="7">
        <f>SUM(G206+G208+G210)+G212+G214</f>
        <v>15096.300000000001</v>
      </c>
      <c r="H205" s="7">
        <f t="shared" ref="H205:I205" si="45">SUM(H206+H208+H210)+H212+H214</f>
        <v>0</v>
      </c>
      <c r="I205" s="7">
        <f t="shared" si="45"/>
        <v>0</v>
      </c>
    </row>
    <row r="206" spans="1:9" ht="47.25">
      <c r="A206" s="2" t="s">
        <v>948</v>
      </c>
      <c r="B206" s="4"/>
      <c r="C206" s="4" t="s">
        <v>11</v>
      </c>
      <c r="D206" s="4" t="s">
        <v>142</v>
      </c>
      <c r="E206" s="4" t="s">
        <v>950</v>
      </c>
      <c r="F206" s="4"/>
      <c r="G206" s="7">
        <f>SUM(G207)</f>
        <v>1666.2</v>
      </c>
      <c r="H206" s="7">
        <f>SUM(H207)</f>
        <v>0</v>
      </c>
      <c r="I206" s="7">
        <f>SUM(I207)</f>
        <v>0</v>
      </c>
    </row>
    <row r="207" spans="1:9" ht="31.5">
      <c r="A207" s="2" t="s">
        <v>43</v>
      </c>
      <c r="B207" s="4"/>
      <c r="C207" s="4" t="s">
        <v>11</v>
      </c>
      <c r="D207" s="4" t="s">
        <v>142</v>
      </c>
      <c r="E207" s="4" t="s">
        <v>960</v>
      </c>
      <c r="F207" s="4" t="s">
        <v>72</v>
      </c>
      <c r="G207" s="7">
        <v>1666.2</v>
      </c>
      <c r="H207" s="7"/>
      <c r="I207" s="7"/>
    </row>
    <row r="208" spans="1:9" ht="47.25">
      <c r="A208" s="2" t="s">
        <v>951</v>
      </c>
      <c r="B208" s="4"/>
      <c r="C208" s="4" t="s">
        <v>11</v>
      </c>
      <c r="D208" s="4" t="s">
        <v>142</v>
      </c>
      <c r="E208" s="4" t="s">
        <v>952</v>
      </c>
      <c r="F208" s="4"/>
      <c r="G208" s="7">
        <f>SUM(G209)</f>
        <v>854.1</v>
      </c>
      <c r="H208" s="7">
        <f>SUM(H209)</f>
        <v>0</v>
      </c>
      <c r="I208" s="7">
        <f>SUM(I209)</f>
        <v>0</v>
      </c>
    </row>
    <row r="209" spans="1:9" ht="31.5">
      <c r="A209" s="2" t="s">
        <v>43</v>
      </c>
      <c r="B209" s="4"/>
      <c r="C209" s="4" t="s">
        <v>11</v>
      </c>
      <c r="D209" s="4" t="s">
        <v>142</v>
      </c>
      <c r="E209" s="4" t="s">
        <v>961</v>
      </c>
      <c r="F209" s="4" t="s">
        <v>72</v>
      </c>
      <c r="G209" s="7">
        <v>854.1</v>
      </c>
      <c r="H209" s="7"/>
      <c r="I209" s="7"/>
    </row>
    <row r="210" spans="1:9" ht="31.5">
      <c r="A210" s="2" t="s">
        <v>967</v>
      </c>
      <c r="B210" s="4"/>
      <c r="C210" s="4" t="s">
        <v>11</v>
      </c>
      <c r="D210" s="4" t="s">
        <v>142</v>
      </c>
      <c r="E210" s="4" t="s">
        <v>966</v>
      </c>
      <c r="F210" s="4"/>
      <c r="G210" s="7">
        <f>SUM(G211)</f>
        <v>4746.3999999999996</v>
      </c>
      <c r="H210" s="7">
        <f t="shared" ref="H210" si="46">SUM(H211)</f>
        <v>0</v>
      </c>
      <c r="I210" s="7">
        <f t="shared" ref="I210" si="47">SUM(I211)</f>
        <v>0</v>
      </c>
    </row>
    <row r="211" spans="1:9" ht="31.5">
      <c r="A211" s="2" t="s">
        <v>43</v>
      </c>
      <c r="B211" s="4"/>
      <c r="C211" s="4" t="s">
        <v>11</v>
      </c>
      <c r="D211" s="4" t="s">
        <v>142</v>
      </c>
      <c r="E211" s="4" t="s">
        <v>966</v>
      </c>
      <c r="F211" s="4" t="s">
        <v>72</v>
      </c>
      <c r="G211" s="7">
        <v>4746.3999999999996</v>
      </c>
      <c r="H211" s="7"/>
      <c r="I211" s="7"/>
    </row>
    <row r="212" spans="1:9" ht="47.25">
      <c r="A212" s="2" t="s">
        <v>974</v>
      </c>
      <c r="B212" s="4"/>
      <c r="C212" s="4" t="s">
        <v>11</v>
      </c>
      <c r="D212" s="4" t="s">
        <v>142</v>
      </c>
      <c r="E212" s="4" t="s">
        <v>962</v>
      </c>
      <c r="F212" s="4"/>
      <c r="G212" s="7">
        <f>SUM(G213)</f>
        <v>4516.5</v>
      </c>
      <c r="H212" s="7">
        <f>SUM(H213)</f>
        <v>0</v>
      </c>
      <c r="I212" s="7">
        <f>SUM(I213)</f>
        <v>0</v>
      </c>
    </row>
    <row r="213" spans="1:9" ht="31.5">
      <c r="A213" s="2" t="s">
        <v>43</v>
      </c>
      <c r="B213" s="4"/>
      <c r="C213" s="4" t="s">
        <v>11</v>
      </c>
      <c r="D213" s="4" t="s">
        <v>142</v>
      </c>
      <c r="E213" s="4" t="s">
        <v>962</v>
      </c>
      <c r="F213" s="4" t="s">
        <v>72</v>
      </c>
      <c r="G213" s="7">
        <v>4516.5</v>
      </c>
      <c r="H213" s="7"/>
      <c r="I213" s="7"/>
    </row>
    <row r="214" spans="1:9" ht="47.25">
      <c r="A214" s="2" t="s">
        <v>975</v>
      </c>
      <c r="B214" s="4"/>
      <c r="C214" s="4" t="s">
        <v>11</v>
      </c>
      <c r="D214" s="4" t="s">
        <v>142</v>
      </c>
      <c r="E214" s="4" t="s">
        <v>963</v>
      </c>
      <c r="F214" s="4"/>
      <c r="G214" s="7">
        <f>SUM(G215)</f>
        <v>3313.1</v>
      </c>
      <c r="H214" s="7">
        <f t="shared" ref="H214:I214" si="48">SUM(H215)</f>
        <v>0</v>
      </c>
      <c r="I214" s="7">
        <f t="shared" si="48"/>
        <v>0</v>
      </c>
    </row>
    <row r="215" spans="1:9" ht="31.5">
      <c r="A215" s="2" t="s">
        <v>43</v>
      </c>
      <c r="B215" s="4"/>
      <c r="C215" s="4" t="s">
        <v>11</v>
      </c>
      <c r="D215" s="4" t="s">
        <v>142</v>
      </c>
      <c r="E215" s="4" t="s">
        <v>963</v>
      </c>
      <c r="F215" s="4" t="s">
        <v>72</v>
      </c>
      <c r="G215" s="7">
        <v>3313.1</v>
      </c>
      <c r="H215" s="7"/>
      <c r="I215" s="7"/>
    </row>
    <row r="216" spans="1:9" ht="30" customHeight="1">
      <c r="A216" s="34" t="s">
        <v>577</v>
      </c>
      <c r="B216" s="4"/>
      <c r="C216" s="4" t="s">
        <v>11</v>
      </c>
      <c r="D216" s="4" t="s">
        <v>142</v>
      </c>
      <c r="E216" s="4" t="s">
        <v>471</v>
      </c>
      <c r="F216" s="4"/>
      <c r="G216" s="7">
        <f>SUM(G217)</f>
        <v>4711.8999999999996</v>
      </c>
      <c r="H216" s="7">
        <f t="shared" ref="H216:I217" si="49">SUM(H217)</f>
        <v>0</v>
      </c>
      <c r="I216" s="7">
        <f t="shared" si="49"/>
        <v>0</v>
      </c>
    </row>
    <row r="217" spans="1:9" ht="30" customHeight="1">
      <c r="A217" s="2" t="s">
        <v>383</v>
      </c>
      <c r="B217" s="4"/>
      <c r="C217" s="4" t="s">
        <v>11</v>
      </c>
      <c r="D217" s="4" t="s">
        <v>142</v>
      </c>
      <c r="E217" s="4" t="s">
        <v>472</v>
      </c>
      <c r="F217" s="4"/>
      <c r="G217" s="7">
        <f>SUM(G218)</f>
        <v>4711.8999999999996</v>
      </c>
      <c r="H217" s="7">
        <f t="shared" si="49"/>
        <v>0</v>
      </c>
      <c r="I217" s="7">
        <f t="shared" si="49"/>
        <v>0</v>
      </c>
    </row>
    <row r="218" spans="1:9" ht="30" customHeight="1">
      <c r="A218" s="2" t="s">
        <v>43</v>
      </c>
      <c r="B218" s="4"/>
      <c r="C218" s="4" t="s">
        <v>11</v>
      </c>
      <c r="D218" s="4" t="s">
        <v>142</v>
      </c>
      <c r="E218" s="4" t="s">
        <v>472</v>
      </c>
      <c r="F218" s="4" t="s">
        <v>72</v>
      </c>
      <c r="G218" s="7">
        <v>4711.8999999999996</v>
      </c>
      <c r="H218" s="7"/>
      <c r="I218" s="7"/>
    </row>
    <row r="219" spans="1:9" ht="31.5">
      <c r="A219" s="34" t="s">
        <v>528</v>
      </c>
      <c r="B219" s="4"/>
      <c r="C219" s="4" t="s">
        <v>11</v>
      </c>
      <c r="D219" s="4" t="s">
        <v>142</v>
      </c>
      <c r="E219" s="4" t="s">
        <v>445</v>
      </c>
      <c r="F219" s="4"/>
      <c r="G219" s="7">
        <f>SUM(G220)+G224</f>
        <v>576152.5</v>
      </c>
      <c r="H219" s="7">
        <f>SUM(H220)+H224</f>
        <v>222244</v>
      </c>
      <c r="I219" s="7">
        <f>SUM(I220)+I224</f>
        <v>243270.5</v>
      </c>
    </row>
    <row r="220" spans="1:9">
      <c r="A220" s="34" t="s">
        <v>29</v>
      </c>
      <c r="B220" s="4"/>
      <c r="C220" s="4" t="s">
        <v>11</v>
      </c>
      <c r="D220" s="4" t="s">
        <v>142</v>
      </c>
      <c r="E220" s="4" t="s">
        <v>446</v>
      </c>
      <c r="F220" s="4"/>
      <c r="G220" s="7">
        <f>SUM(G221)+G222</f>
        <v>363273.2</v>
      </c>
      <c r="H220" s="7">
        <f t="shared" ref="H220:I220" si="50">SUM(H221)+H222</f>
        <v>222244</v>
      </c>
      <c r="I220" s="7">
        <f t="shared" si="50"/>
        <v>243270.5</v>
      </c>
    </row>
    <row r="221" spans="1:9" ht="31.5">
      <c r="A221" s="34" t="s">
        <v>43</v>
      </c>
      <c r="B221" s="4"/>
      <c r="C221" s="4" t="s">
        <v>11</v>
      </c>
      <c r="D221" s="4" t="s">
        <v>142</v>
      </c>
      <c r="E221" s="4" t="s">
        <v>446</v>
      </c>
      <c r="F221" s="4" t="s">
        <v>72</v>
      </c>
      <c r="G221" s="7">
        <v>142723.6</v>
      </c>
      <c r="H221" s="7">
        <v>98194.9</v>
      </c>
      <c r="I221" s="7">
        <v>152213.4</v>
      </c>
    </row>
    <row r="222" spans="1:9" ht="31.5">
      <c r="A222" s="34" t="s">
        <v>622</v>
      </c>
      <c r="B222" s="4"/>
      <c r="C222" s="4" t="s">
        <v>11</v>
      </c>
      <c r="D222" s="4" t="s">
        <v>142</v>
      </c>
      <c r="E222" s="5" t="s">
        <v>764</v>
      </c>
      <c r="F222" s="4"/>
      <c r="G222" s="7">
        <f>SUM(G223)</f>
        <v>220549.6</v>
      </c>
      <c r="H222" s="7">
        <f>SUM(H223)</f>
        <v>124049.1</v>
      </c>
      <c r="I222" s="7">
        <f>SUM(I223)</f>
        <v>91057.1</v>
      </c>
    </row>
    <row r="223" spans="1:9" ht="31.5">
      <c r="A223" s="34" t="s">
        <v>43</v>
      </c>
      <c r="B223" s="4"/>
      <c r="C223" s="4" t="s">
        <v>11</v>
      </c>
      <c r="D223" s="4" t="s">
        <v>142</v>
      </c>
      <c r="E223" s="5" t="s">
        <v>764</v>
      </c>
      <c r="F223" s="4" t="s">
        <v>72</v>
      </c>
      <c r="G223" s="7">
        <v>220549.6</v>
      </c>
      <c r="H223" s="7">
        <v>124049.1</v>
      </c>
      <c r="I223" s="7">
        <v>91057.1</v>
      </c>
    </row>
    <row r="224" spans="1:9" ht="31.5">
      <c r="A224" s="2" t="s">
        <v>227</v>
      </c>
      <c r="B224" s="4"/>
      <c r="C224" s="4" t="s">
        <v>11</v>
      </c>
      <c r="D224" s="4" t="s">
        <v>142</v>
      </c>
      <c r="E224" s="4" t="s">
        <v>463</v>
      </c>
      <c r="F224" s="4"/>
      <c r="G224" s="7">
        <f>SUM(G225)+G226</f>
        <v>212879.3</v>
      </c>
      <c r="H224" s="7">
        <f t="shared" ref="H224:I224" si="51">SUM(H225)+H226</f>
        <v>0</v>
      </c>
      <c r="I224" s="7">
        <f t="shared" si="51"/>
        <v>0</v>
      </c>
    </row>
    <row r="225" spans="1:9" ht="31.5">
      <c r="A225" s="2" t="s">
        <v>228</v>
      </c>
      <c r="B225" s="4"/>
      <c r="C225" s="4" t="s">
        <v>11</v>
      </c>
      <c r="D225" s="4" t="s">
        <v>142</v>
      </c>
      <c r="E225" s="4" t="s">
        <v>463</v>
      </c>
      <c r="F225" s="4" t="s">
        <v>209</v>
      </c>
      <c r="G225" s="7">
        <v>8513.9</v>
      </c>
      <c r="H225" s="7"/>
      <c r="I225" s="7"/>
    </row>
    <row r="226" spans="1:9" ht="31.5">
      <c r="A226" s="2" t="s">
        <v>623</v>
      </c>
      <c r="B226" s="4"/>
      <c r="C226" s="4" t="s">
        <v>11</v>
      </c>
      <c r="D226" s="4" t="s">
        <v>142</v>
      </c>
      <c r="E226" s="4" t="s">
        <v>761</v>
      </c>
      <c r="F226" s="4"/>
      <c r="G226" s="7">
        <f>SUM(G227)</f>
        <v>204365.4</v>
      </c>
      <c r="H226" s="7">
        <f t="shared" ref="H226:I226" si="52">SUM(H227)</f>
        <v>0</v>
      </c>
      <c r="I226" s="7">
        <f t="shared" si="52"/>
        <v>0</v>
      </c>
    </row>
    <row r="227" spans="1:9" ht="31.5">
      <c r="A227" s="2" t="s">
        <v>228</v>
      </c>
      <c r="B227" s="4"/>
      <c r="C227" s="4" t="s">
        <v>11</v>
      </c>
      <c r="D227" s="4" t="s">
        <v>142</v>
      </c>
      <c r="E227" s="4" t="s">
        <v>761</v>
      </c>
      <c r="F227" s="4" t="s">
        <v>209</v>
      </c>
      <c r="G227" s="7">
        <v>204365.4</v>
      </c>
      <c r="H227" s="7"/>
      <c r="I227" s="7"/>
    </row>
    <row r="228" spans="1:9" ht="22.5" customHeight="1">
      <c r="A228" s="95" t="s">
        <v>21</v>
      </c>
      <c r="B228" s="22"/>
      <c r="C228" s="96" t="s">
        <v>11</v>
      </c>
      <c r="D228" s="96" t="s">
        <v>22</v>
      </c>
      <c r="E228" s="31"/>
      <c r="F228" s="31"/>
      <c r="G228" s="9">
        <f>SUM(G229+G233+G241+G247+G257+G254)</f>
        <v>36728.6</v>
      </c>
      <c r="H228" s="9">
        <f t="shared" ref="H228:I228" si="53">SUM(H229+H233+H241+H247+H257+H254)</f>
        <v>18716.8</v>
      </c>
      <c r="I228" s="9">
        <f t="shared" si="53"/>
        <v>14883.599999999999</v>
      </c>
    </row>
    <row r="229" spans="1:9" ht="47.25">
      <c r="A229" s="95" t="s">
        <v>414</v>
      </c>
      <c r="B229" s="22"/>
      <c r="C229" s="96" t="s">
        <v>11</v>
      </c>
      <c r="D229" s="96" t="s">
        <v>22</v>
      </c>
      <c r="E229" s="31" t="s">
        <v>415</v>
      </c>
      <c r="F229" s="31"/>
      <c r="G229" s="9">
        <f>SUM(G230)</f>
        <v>0</v>
      </c>
      <c r="H229" s="9">
        <f t="shared" ref="H229:I229" si="54">SUM(H230)</f>
        <v>200</v>
      </c>
      <c r="I229" s="9">
        <f t="shared" si="54"/>
        <v>200</v>
      </c>
    </row>
    <row r="230" spans="1:9">
      <c r="A230" s="2" t="s">
        <v>29</v>
      </c>
      <c r="B230" s="22"/>
      <c r="C230" s="96" t="s">
        <v>11</v>
      </c>
      <c r="D230" s="96" t="s">
        <v>22</v>
      </c>
      <c r="E230" s="31" t="s">
        <v>530</v>
      </c>
      <c r="F230" s="31"/>
      <c r="G230" s="9">
        <f t="shared" ref="G230:I231" si="55">SUM(G231)</f>
        <v>0</v>
      </c>
      <c r="H230" s="9">
        <f t="shared" si="55"/>
        <v>200</v>
      </c>
      <c r="I230" s="9">
        <f t="shared" si="55"/>
        <v>200</v>
      </c>
    </row>
    <row r="231" spans="1:9" ht="31.5">
      <c r="A231" s="95" t="s">
        <v>197</v>
      </c>
      <c r="B231" s="22"/>
      <c r="C231" s="96" t="s">
        <v>11</v>
      </c>
      <c r="D231" s="96" t="s">
        <v>22</v>
      </c>
      <c r="E231" s="31" t="s">
        <v>531</v>
      </c>
      <c r="F231" s="31"/>
      <c r="G231" s="9">
        <f t="shared" si="55"/>
        <v>0</v>
      </c>
      <c r="H231" s="9">
        <f t="shared" si="55"/>
        <v>200</v>
      </c>
      <c r="I231" s="9">
        <f t="shared" si="55"/>
        <v>200</v>
      </c>
    </row>
    <row r="232" spans="1:9" ht="31.5">
      <c r="A232" s="34" t="s">
        <v>43</v>
      </c>
      <c r="B232" s="22"/>
      <c r="C232" s="96" t="s">
        <v>11</v>
      </c>
      <c r="D232" s="96" t="s">
        <v>22</v>
      </c>
      <c r="E232" s="31" t="s">
        <v>531</v>
      </c>
      <c r="F232" s="31">
        <v>200</v>
      </c>
      <c r="G232" s="9">
        <v>0</v>
      </c>
      <c r="H232" s="9">
        <v>200</v>
      </c>
      <c r="I232" s="9">
        <v>200</v>
      </c>
    </row>
    <row r="233" spans="1:9" ht="31.5">
      <c r="A233" s="95" t="s">
        <v>418</v>
      </c>
      <c r="B233" s="22"/>
      <c r="C233" s="96" t="s">
        <v>11</v>
      </c>
      <c r="D233" s="96" t="s">
        <v>22</v>
      </c>
      <c r="E233" s="96" t="s">
        <v>195</v>
      </c>
      <c r="F233" s="31"/>
      <c r="G233" s="9">
        <f>SUM(G234+G237)</f>
        <v>11525</v>
      </c>
      <c r="H233" s="9">
        <f t="shared" ref="H233:I233" si="56">SUM(H234+H237)</f>
        <v>2800</v>
      </c>
      <c r="I233" s="9">
        <f t="shared" si="56"/>
        <v>2800</v>
      </c>
    </row>
    <row r="234" spans="1:9" ht="31.5">
      <c r="A234" s="95" t="s">
        <v>53</v>
      </c>
      <c r="B234" s="22"/>
      <c r="C234" s="96" t="s">
        <v>11</v>
      </c>
      <c r="D234" s="96" t="s">
        <v>22</v>
      </c>
      <c r="E234" s="96" t="s">
        <v>416</v>
      </c>
      <c r="F234" s="31"/>
      <c r="G234" s="9">
        <f>SUM(G235)</f>
        <v>4300</v>
      </c>
      <c r="H234" s="9">
        <f t="shared" ref="H234:I234" si="57">SUM(H235)</f>
        <v>2800</v>
      </c>
      <c r="I234" s="9">
        <f t="shared" si="57"/>
        <v>2800</v>
      </c>
    </row>
    <row r="235" spans="1:9" ht="31.5">
      <c r="A235" s="95" t="s">
        <v>628</v>
      </c>
      <c r="B235" s="22"/>
      <c r="C235" s="96" t="s">
        <v>11</v>
      </c>
      <c r="D235" s="96" t="s">
        <v>22</v>
      </c>
      <c r="E235" s="96" t="s">
        <v>417</v>
      </c>
      <c r="F235" s="96"/>
      <c r="G235" s="9">
        <f>SUM(G236)</f>
        <v>4300</v>
      </c>
      <c r="H235" s="9">
        <f>SUM(H236)</f>
        <v>2800</v>
      </c>
      <c r="I235" s="9">
        <f>SUM(I236)</f>
        <v>2800</v>
      </c>
    </row>
    <row r="236" spans="1:9" ht="31.5">
      <c r="A236" s="95" t="s">
        <v>192</v>
      </c>
      <c r="B236" s="22"/>
      <c r="C236" s="96" t="s">
        <v>11</v>
      </c>
      <c r="D236" s="96" t="s">
        <v>22</v>
      </c>
      <c r="E236" s="96" t="s">
        <v>417</v>
      </c>
      <c r="F236" s="96" t="s">
        <v>98</v>
      </c>
      <c r="G236" s="9">
        <f>2800+1500</f>
        <v>4300</v>
      </c>
      <c r="H236" s="9">
        <v>2800</v>
      </c>
      <c r="I236" s="9">
        <v>2800</v>
      </c>
    </row>
    <row r="237" spans="1:9">
      <c r="A237" s="95" t="s">
        <v>419</v>
      </c>
      <c r="B237" s="22"/>
      <c r="C237" s="96" t="s">
        <v>11</v>
      </c>
      <c r="D237" s="96" t="s">
        <v>22</v>
      </c>
      <c r="E237" s="96" t="s">
        <v>196</v>
      </c>
      <c r="F237" s="96"/>
      <c r="G237" s="9">
        <f>G240</f>
        <v>7225</v>
      </c>
      <c r="H237" s="9">
        <f>H240</f>
        <v>0</v>
      </c>
      <c r="I237" s="9">
        <f>I240</f>
        <v>0</v>
      </c>
    </row>
    <row r="238" spans="1:9" ht="31.5">
      <c r="A238" s="122" t="s">
        <v>53</v>
      </c>
      <c r="B238" s="22"/>
      <c r="C238" s="96" t="s">
        <v>11</v>
      </c>
      <c r="D238" s="96" t="s">
        <v>22</v>
      </c>
      <c r="E238" s="96" t="s">
        <v>741</v>
      </c>
      <c r="F238" s="96"/>
      <c r="G238" s="9">
        <f>SUM(G240)</f>
        <v>7225</v>
      </c>
      <c r="H238" s="9">
        <f>SUM(H240)</f>
        <v>0</v>
      </c>
      <c r="I238" s="9">
        <f>SUM(I240)</f>
        <v>0</v>
      </c>
    </row>
    <row r="239" spans="1:9" ht="31.5">
      <c r="A239" s="95" t="s">
        <v>628</v>
      </c>
      <c r="B239" s="22"/>
      <c r="C239" s="96" t="s">
        <v>11</v>
      </c>
      <c r="D239" s="96" t="s">
        <v>22</v>
      </c>
      <c r="E239" s="96" t="s">
        <v>747</v>
      </c>
      <c r="F239" s="96"/>
      <c r="G239" s="9">
        <f>SUM(G240)</f>
        <v>7225</v>
      </c>
      <c r="H239" s="9">
        <f t="shared" ref="H239:I239" si="58">SUM(H240)</f>
        <v>0</v>
      </c>
      <c r="I239" s="9">
        <f t="shared" si="58"/>
        <v>0</v>
      </c>
    </row>
    <row r="240" spans="1:9" ht="31.5">
      <c r="A240" s="95" t="s">
        <v>192</v>
      </c>
      <c r="B240" s="22"/>
      <c r="C240" s="96" t="s">
        <v>11</v>
      </c>
      <c r="D240" s="96" t="s">
        <v>22</v>
      </c>
      <c r="E240" s="96" t="s">
        <v>747</v>
      </c>
      <c r="F240" s="96" t="s">
        <v>98</v>
      </c>
      <c r="G240" s="9">
        <v>7225</v>
      </c>
      <c r="H240" s="9"/>
      <c r="I240" s="9"/>
    </row>
    <row r="241" spans="1:9" ht="31.5">
      <c r="A241" s="2" t="s">
        <v>420</v>
      </c>
      <c r="B241" s="4"/>
      <c r="C241" s="4" t="s">
        <v>11</v>
      </c>
      <c r="D241" s="4" t="s">
        <v>22</v>
      </c>
      <c r="E241" s="4" t="s">
        <v>247</v>
      </c>
      <c r="F241" s="4"/>
      <c r="G241" s="7">
        <f t="shared" ref="G241:I242" si="59">SUM(G242)</f>
        <v>10292.499999999998</v>
      </c>
      <c r="H241" s="7">
        <f t="shared" si="59"/>
        <v>9868.0999999999985</v>
      </c>
      <c r="I241" s="7">
        <f t="shared" si="59"/>
        <v>9837.6999999999989</v>
      </c>
    </row>
    <row r="242" spans="1:9" ht="31.5">
      <c r="A242" s="2" t="s">
        <v>421</v>
      </c>
      <c r="B242" s="4"/>
      <c r="C242" s="4" t="s">
        <v>11</v>
      </c>
      <c r="D242" s="4" t="s">
        <v>22</v>
      </c>
      <c r="E242" s="4" t="s">
        <v>248</v>
      </c>
      <c r="F242" s="4"/>
      <c r="G242" s="7">
        <f t="shared" si="59"/>
        <v>10292.499999999998</v>
      </c>
      <c r="H242" s="7">
        <f t="shared" si="59"/>
        <v>9868.0999999999985</v>
      </c>
      <c r="I242" s="7">
        <f t="shared" si="59"/>
        <v>9837.6999999999989</v>
      </c>
    </row>
    <row r="243" spans="1:9" ht="31.5">
      <c r="A243" s="2" t="s">
        <v>36</v>
      </c>
      <c r="B243" s="4"/>
      <c r="C243" s="4" t="s">
        <v>11</v>
      </c>
      <c r="D243" s="4" t="s">
        <v>22</v>
      </c>
      <c r="E243" s="4" t="s">
        <v>249</v>
      </c>
      <c r="F243" s="4"/>
      <c r="G243" s="7">
        <f>SUM(G244:G246)</f>
        <v>10292.499999999998</v>
      </c>
      <c r="H243" s="7">
        <f>SUM(H244:H246)</f>
        <v>9868.0999999999985</v>
      </c>
      <c r="I243" s="7">
        <f>SUM(I244:I246)</f>
        <v>9837.6999999999989</v>
      </c>
    </row>
    <row r="244" spans="1:9" ht="47.25">
      <c r="A244" s="2" t="s">
        <v>42</v>
      </c>
      <c r="B244" s="4"/>
      <c r="C244" s="4" t="s">
        <v>11</v>
      </c>
      <c r="D244" s="4" t="s">
        <v>22</v>
      </c>
      <c r="E244" s="4" t="s">
        <v>249</v>
      </c>
      <c r="F244" s="4" t="s">
        <v>70</v>
      </c>
      <c r="G244" s="7">
        <f>9111.8+376.9</f>
        <v>9488.6999999999989</v>
      </c>
      <c r="H244" s="7">
        <v>9111.7999999999993</v>
      </c>
      <c r="I244" s="7">
        <v>9111.7999999999993</v>
      </c>
    </row>
    <row r="245" spans="1:9" ht="31.5">
      <c r="A245" s="2" t="s">
        <v>43</v>
      </c>
      <c r="B245" s="4"/>
      <c r="C245" s="4" t="s">
        <v>11</v>
      </c>
      <c r="D245" s="4" t="s">
        <v>22</v>
      </c>
      <c r="E245" s="4" t="s">
        <v>249</v>
      </c>
      <c r="F245" s="4" t="s">
        <v>72</v>
      </c>
      <c r="G245" s="7">
        <v>788.3</v>
      </c>
      <c r="H245" s="7">
        <v>740.8</v>
      </c>
      <c r="I245" s="7">
        <v>710.4</v>
      </c>
    </row>
    <row r="246" spans="1:9">
      <c r="A246" s="2" t="s">
        <v>20</v>
      </c>
      <c r="B246" s="4"/>
      <c r="C246" s="4" t="s">
        <v>11</v>
      </c>
      <c r="D246" s="4" t="s">
        <v>22</v>
      </c>
      <c r="E246" s="4" t="s">
        <v>249</v>
      </c>
      <c r="F246" s="4" t="s">
        <v>77</v>
      </c>
      <c r="G246" s="7">
        <v>15.5</v>
      </c>
      <c r="H246" s="7">
        <v>15.5</v>
      </c>
      <c r="I246" s="7">
        <v>15.5</v>
      </c>
    </row>
    <row r="247" spans="1:9" ht="47.25">
      <c r="A247" s="36" t="s">
        <v>640</v>
      </c>
      <c r="B247" s="22"/>
      <c r="C247" s="96" t="s">
        <v>11</v>
      </c>
      <c r="D247" s="96" t="s">
        <v>22</v>
      </c>
      <c r="E247" s="31" t="s">
        <v>424</v>
      </c>
      <c r="F247" s="96"/>
      <c r="G247" s="9">
        <f>SUM(G248)</f>
        <v>10965.2</v>
      </c>
      <c r="H247" s="9">
        <f t="shared" ref="H247:I247" si="60">SUM(H248)</f>
        <v>4802.8</v>
      </c>
      <c r="I247" s="9">
        <f t="shared" si="60"/>
        <v>1000</v>
      </c>
    </row>
    <row r="248" spans="1:9">
      <c r="A248" s="2" t="s">
        <v>29</v>
      </c>
      <c r="B248" s="22"/>
      <c r="C248" s="96" t="s">
        <v>11</v>
      </c>
      <c r="D248" s="96" t="s">
        <v>22</v>
      </c>
      <c r="E248" s="31" t="s">
        <v>425</v>
      </c>
      <c r="F248" s="96"/>
      <c r="G248" s="9">
        <f>SUM(G249+G250)+G252</f>
        <v>10965.2</v>
      </c>
      <c r="H248" s="9">
        <f t="shared" ref="H248:I248" si="61">SUM(H249+H250)+H252</f>
        <v>4802.8</v>
      </c>
      <c r="I248" s="9">
        <f t="shared" si="61"/>
        <v>1000</v>
      </c>
    </row>
    <row r="249" spans="1:9" ht="31.5">
      <c r="A249" s="2" t="s">
        <v>43</v>
      </c>
      <c r="B249" s="22"/>
      <c r="C249" s="96" t="s">
        <v>11</v>
      </c>
      <c r="D249" s="96" t="s">
        <v>22</v>
      </c>
      <c r="E249" s="31" t="s">
        <v>425</v>
      </c>
      <c r="F249" s="96" t="s">
        <v>72</v>
      </c>
      <c r="G249" s="9">
        <v>9634.7999999999993</v>
      </c>
      <c r="H249" s="9">
        <v>4802.8</v>
      </c>
      <c r="I249" s="9">
        <v>1000</v>
      </c>
    </row>
    <row r="250" spans="1:9" ht="31.5">
      <c r="A250" s="95" t="s">
        <v>587</v>
      </c>
      <c r="B250" s="22"/>
      <c r="C250" s="96" t="s">
        <v>11</v>
      </c>
      <c r="D250" s="96" t="s">
        <v>22</v>
      </c>
      <c r="E250" s="31" t="s">
        <v>928</v>
      </c>
      <c r="F250" s="31"/>
      <c r="G250" s="9">
        <f>SUM(G251)</f>
        <v>149.19999999999999</v>
      </c>
      <c r="H250" s="9">
        <f>SUM(H251)</f>
        <v>0</v>
      </c>
      <c r="I250" s="9">
        <f>SUM(I251)</f>
        <v>0</v>
      </c>
    </row>
    <row r="251" spans="1:9" ht="31.5">
      <c r="A251" s="95" t="s">
        <v>43</v>
      </c>
      <c r="B251" s="22"/>
      <c r="C251" s="96" t="s">
        <v>11</v>
      </c>
      <c r="D251" s="96" t="s">
        <v>22</v>
      </c>
      <c r="E251" s="31" t="s">
        <v>928</v>
      </c>
      <c r="F251" s="31">
        <v>200</v>
      </c>
      <c r="G251" s="9">
        <f>149.2</f>
        <v>149.19999999999999</v>
      </c>
      <c r="H251" s="9"/>
      <c r="I251" s="9"/>
    </row>
    <row r="252" spans="1:9" ht="31.5">
      <c r="A252" s="145" t="s">
        <v>943</v>
      </c>
      <c r="B252" s="22"/>
      <c r="C252" s="146" t="s">
        <v>11</v>
      </c>
      <c r="D252" s="146" t="s">
        <v>22</v>
      </c>
      <c r="E252" s="31" t="s">
        <v>942</v>
      </c>
      <c r="F252" s="31"/>
      <c r="G252" s="9">
        <f>SUM(G253)</f>
        <v>1181.2</v>
      </c>
      <c r="H252" s="9"/>
      <c r="I252" s="9"/>
    </row>
    <row r="253" spans="1:9" ht="31.5">
      <c r="A253" s="145" t="s">
        <v>43</v>
      </c>
      <c r="B253" s="22"/>
      <c r="C253" s="146" t="s">
        <v>11</v>
      </c>
      <c r="D253" s="146" t="s">
        <v>22</v>
      </c>
      <c r="E253" s="31" t="s">
        <v>942</v>
      </c>
      <c r="F253" s="31">
        <v>200</v>
      </c>
      <c r="G253" s="9">
        <f>1180+1.2</f>
        <v>1181.2</v>
      </c>
      <c r="H253" s="9"/>
      <c r="I253" s="9"/>
    </row>
    <row r="254" spans="1:9" ht="31.5">
      <c r="A254" s="34" t="s">
        <v>759</v>
      </c>
      <c r="B254" s="22"/>
      <c r="C254" s="96" t="s">
        <v>11</v>
      </c>
      <c r="D254" s="96" t="s">
        <v>22</v>
      </c>
      <c r="E254" s="31" t="s">
        <v>602</v>
      </c>
      <c r="F254" s="96"/>
      <c r="G254" s="9">
        <f>SUM(G255)</f>
        <v>2500</v>
      </c>
      <c r="H254" s="9">
        <f t="shared" ref="H254:I255" si="62">SUM(H255)</f>
        <v>0</v>
      </c>
      <c r="I254" s="9">
        <f t="shared" si="62"/>
        <v>0</v>
      </c>
    </row>
    <row r="255" spans="1:9">
      <c r="A255" s="2" t="s">
        <v>29</v>
      </c>
      <c r="B255" s="22"/>
      <c r="C255" s="96" t="s">
        <v>11</v>
      </c>
      <c r="D255" s="96" t="s">
        <v>22</v>
      </c>
      <c r="E255" s="31" t="s">
        <v>603</v>
      </c>
      <c r="F255" s="96"/>
      <c r="G255" s="9">
        <f>SUM(G256)</f>
        <v>2500</v>
      </c>
      <c r="H255" s="9">
        <f t="shared" si="62"/>
        <v>0</v>
      </c>
      <c r="I255" s="9">
        <f t="shared" si="62"/>
        <v>0</v>
      </c>
    </row>
    <row r="256" spans="1:9" ht="31.5">
      <c r="A256" s="2" t="s">
        <v>43</v>
      </c>
      <c r="B256" s="22"/>
      <c r="C256" s="96" t="s">
        <v>11</v>
      </c>
      <c r="D256" s="96" t="s">
        <v>22</v>
      </c>
      <c r="E256" s="31" t="s">
        <v>603</v>
      </c>
      <c r="F256" s="96" t="s">
        <v>72</v>
      </c>
      <c r="G256" s="9">
        <v>2500</v>
      </c>
      <c r="H256" s="9"/>
      <c r="I256" s="9"/>
    </row>
    <row r="257" spans="1:9" ht="47.25">
      <c r="A257" s="95" t="s">
        <v>537</v>
      </c>
      <c r="B257" s="22"/>
      <c r="C257" s="96" t="s">
        <v>11</v>
      </c>
      <c r="D257" s="96" t="s">
        <v>22</v>
      </c>
      <c r="E257" s="31" t="s">
        <v>469</v>
      </c>
      <c r="F257" s="96"/>
      <c r="G257" s="9">
        <f>SUM(G258)</f>
        <v>1445.9</v>
      </c>
      <c r="H257" s="9">
        <f t="shared" ref="H257:I257" si="63">SUM(H258)</f>
        <v>1045.9000000000001</v>
      </c>
      <c r="I257" s="9">
        <f t="shared" si="63"/>
        <v>1045.9000000000001</v>
      </c>
    </row>
    <row r="258" spans="1:9" ht="36.75" customHeight="1">
      <c r="A258" s="95" t="s">
        <v>538</v>
      </c>
      <c r="B258" s="22"/>
      <c r="C258" s="96" t="s">
        <v>11</v>
      </c>
      <c r="D258" s="96" t="s">
        <v>22</v>
      </c>
      <c r="E258" s="31" t="s">
        <v>783</v>
      </c>
      <c r="F258" s="96"/>
      <c r="G258" s="9">
        <f t="shared" ref="G258:I258" si="64">SUM(G259)</f>
        <v>1445.9</v>
      </c>
      <c r="H258" s="9">
        <f t="shared" si="64"/>
        <v>1045.9000000000001</v>
      </c>
      <c r="I258" s="9">
        <f t="shared" si="64"/>
        <v>1045.9000000000001</v>
      </c>
    </row>
    <row r="259" spans="1:9" ht="31.5">
      <c r="A259" s="34" t="s">
        <v>192</v>
      </c>
      <c r="B259" s="22"/>
      <c r="C259" s="96" t="s">
        <v>11</v>
      </c>
      <c r="D259" s="96" t="s">
        <v>22</v>
      </c>
      <c r="E259" s="31" t="s">
        <v>783</v>
      </c>
      <c r="F259" s="96" t="s">
        <v>98</v>
      </c>
      <c r="G259" s="9">
        <v>1445.9</v>
      </c>
      <c r="H259" s="9">
        <v>1045.9000000000001</v>
      </c>
      <c r="I259" s="9">
        <v>1045.9000000000001</v>
      </c>
    </row>
    <row r="260" spans="1:9">
      <c r="A260" s="95" t="s">
        <v>199</v>
      </c>
      <c r="B260" s="22"/>
      <c r="C260" s="96" t="s">
        <v>139</v>
      </c>
      <c r="D260" s="96"/>
      <c r="E260" s="31"/>
      <c r="F260" s="96"/>
      <c r="G260" s="9">
        <f>SUM(G261+G276+G323+G389)</f>
        <v>823809.9</v>
      </c>
      <c r="H260" s="9">
        <f>SUM(H261+H276+H323+H389)</f>
        <v>351173.4</v>
      </c>
      <c r="I260" s="9">
        <f>SUM(I261+I276+I323+I389)</f>
        <v>374967.70000000007</v>
      </c>
    </row>
    <row r="261" spans="1:9">
      <c r="A261" s="95" t="s">
        <v>144</v>
      </c>
      <c r="B261" s="22"/>
      <c r="C261" s="96" t="s">
        <v>139</v>
      </c>
      <c r="D261" s="96" t="s">
        <v>28</v>
      </c>
      <c r="E261" s="31"/>
      <c r="F261" s="96"/>
      <c r="G261" s="9">
        <f>SUM(G262)</f>
        <v>236.2</v>
      </c>
      <c r="H261" s="9">
        <f>SUM(H262)</f>
        <v>0</v>
      </c>
      <c r="I261" s="9">
        <f>SUM(I262)</f>
        <v>0</v>
      </c>
    </row>
    <row r="262" spans="1:9" ht="31.5">
      <c r="A262" s="95" t="s">
        <v>594</v>
      </c>
      <c r="B262" s="22"/>
      <c r="C262" s="96" t="s">
        <v>139</v>
      </c>
      <c r="D262" s="96" t="s">
        <v>28</v>
      </c>
      <c r="E262" s="31" t="s">
        <v>200</v>
      </c>
      <c r="F262" s="96"/>
      <c r="G262" s="9">
        <f>SUM(G263)</f>
        <v>236.2</v>
      </c>
      <c r="H262" s="9">
        <f t="shared" ref="H262:I262" si="65">SUM(H263)</f>
        <v>0</v>
      </c>
      <c r="I262" s="9">
        <f t="shared" si="65"/>
        <v>0</v>
      </c>
    </row>
    <row r="263" spans="1:9" ht="31.5">
      <c r="A263" s="95" t="s">
        <v>299</v>
      </c>
      <c r="B263" s="22"/>
      <c r="C263" s="96" t="s">
        <v>201</v>
      </c>
      <c r="D263" s="96" t="s">
        <v>28</v>
      </c>
      <c r="E263" s="31" t="s">
        <v>202</v>
      </c>
      <c r="F263" s="96"/>
      <c r="G263" s="9">
        <f>SUM(G266)+G264</f>
        <v>236.2</v>
      </c>
      <c r="H263" s="9">
        <f t="shared" ref="H263:I263" si="66">SUM(H266)+H264</f>
        <v>0</v>
      </c>
      <c r="I263" s="9">
        <f t="shared" si="66"/>
        <v>0</v>
      </c>
    </row>
    <row r="264" spans="1:9" hidden="1">
      <c r="A264" s="2" t="s">
        <v>29</v>
      </c>
      <c r="B264" s="22"/>
      <c r="C264" s="96" t="s">
        <v>201</v>
      </c>
      <c r="D264" s="96" t="s">
        <v>28</v>
      </c>
      <c r="E264" s="31" t="s">
        <v>468</v>
      </c>
      <c r="F264" s="96"/>
      <c r="G264" s="9">
        <f>SUM(G265)</f>
        <v>0</v>
      </c>
      <c r="H264" s="9">
        <f t="shared" ref="H264:I264" si="67">SUM(H265)</f>
        <v>0</v>
      </c>
      <c r="I264" s="9">
        <f t="shared" si="67"/>
        <v>0</v>
      </c>
    </row>
    <row r="265" spans="1:9" hidden="1">
      <c r="A265" s="2" t="s">
        <v>20</v>
      </c>
      <c r="B265" s="22"/>
      <c r="C265" s="96" t="s">
        <v>201</v>
      </c>
      <c r="D265" s="96" t="s">
        <v>28</v>
      </c>
      <c r="E265" s="31" t="s">
        <v>468</v>
      </c>
      <c r="F265" s="96" t="s">
        <v>77</v>
      </c>
      <c r="G265" s="9"/>
      <c r="H265" s="9"/>
      <c r="I265" s="9"/>
    </row>
    <row r="266" spans="1:9" ht="31.5">
      <c r="A266" s="95" t="s">
        <v>641</v>
      </c>
      <c r="B266" s="22"/>
      <c r="C266" s="96" t="s">
        <v>201</v>
      </c>
      <c r="D266" s="96" t="s">
        <v>28</v>
      </c>
      <c r="E266" s="31" t="s">
        <v>525</v>
      </c>
      <c r="F266" s="96"/>
      <c r="G266" s="9">
        <f>SUM(G270)+G273+G267</f>
        <v>236.2</v>
      </c>
      <c r="H266" s="9">
        <f t="shared" ref="H266:I266" si="68">SUM(H270)+H273+H267</f>
        <v>0</v>
      </c>
      <c r="I266" s="9">
        <f t="shared" si="68"/>
        <v>0</v>
      </c>
    </row>
    <row r="267" spans="1:9" ht="47.25">
      <c r="A267" s="95" t="s">
        <v>527</v>
      </c>
      <c r="B267" s="22"/>
      <c r="C267" s="96" t="s">
        <v>201</v>
      </c>
      <c r="D267" s="96" t="s">
        <v>28</v>
      </c>
      <c r="E267" s="31" t="s">
        <v>526</v>
      </c>
      <c r="F267" s="96"/>
      <c r="G267" s="9">
        <f>SUM(G268:G269)</f>
        <v>211.2</v>
      </c>
      <c r="H267" s="9">
        <f t="shared" ref="H267:I267" si="69">SUM(H268)</f>
        <v>0</v>
      </c>
      <c r="I267" s="9">
        <f t="shared" si="69"/>
        <v>0</v>
      </c>
    </row>
    <row r="268" spans="1:9" ht="31.5" hidden="1">
      <c r="A268" s="2" t="s">
        <v>228</v>
      </c>
      <c r="B268" s="22"/>
      <c r="C268" s="96" t="s">
        <v>201</v>
      </c>
      <c r="D268" s="96" t="s">
        <v>28</v>
      </c>
      <c r="E268" s="31" t="s">
        <v>526</v>
      </c>
      <c r="F268" s="96" t="s">
        <v>209</v>
      </c>
      <c r="G268" s="9"/>
      <c r="H268" s="9"/>
      <c r="I268" s="9"/>
    </row>
    <row r="269" spans="1:9">
      <c r="A269" s="2" t="s">
        <v>20</v>
      </c>
      <c r="B269" s="22"/>
      <c r="C269" s="96" t="s">
        <v>201</v>
      </c>
      <c r="D269" s="96" t="s">
        <v>28</v>
      </c>
      <c r="E269" s="31" t="s">
        <v>526</v>
      </c>
      <c r="F269" s="96" t="s">
        <v>77</v>
      </c>
      <c r="G269" s="9">
        <v>211.2</v>
      </c>
      <c r="H269" s="9"/>
      <c r="I269" s="9"/>
    </row>
    <row r="270" spans="1:9" ht="31.5" hidden="1">
      <c r="A270" s="95" t="s">
        <v>690</v>
      </c>
      <c r="B270" s="22"/>
      <c r="C270" s="96" t="s">
        <v>201</v>
      </c>
      <c r="D270" s="96" t="s">
        <v>28</v>
      </c>
      <c r="E270" s="31" t="s">
        <v>524</v>
      </c>
      <c r="F270" s="96"/>
      <c r="G270" s="9">
        <f>SUM(G271:G272)</f>
        <v>0</v>
      </c>
      <c r="H270" s="9">
        <f t="shared" ref="H270:I270" si="70">SUM(H271)</f>
        <v>0</v>
      </c>
      <c r="I270" s="9">
        <f t="shared" si="70"/>
        <v>0</v>
      </c>
    </row>
    <row r="271" spans="1:9" ht="31.5" hidden="1">
      <c r="A271" s="2" t="s">
        <v>228</v>
      </c>
      <c r="B271" s="22"/>
      <c r="C271" s="96" t="s">
        <v>201</v>
      </c>
      <c r="D271" s="96" t="s">
        <v>28</v>
      </c>
      <c r="E271" s="31" t="s">
        <v>524</v>
      </c>
      <c r="F271" s="96" t="s">
        <v>209</v>
      </c>
      <c r="G271" s="9"/>
      <c r="H271" s="9"/>
      <c r="I271" s="9"/>
    </row>
    <row r="272" spans="1:9" hidden="1">
      <c r="A272" s="2" t="s">
        <v>20</v>
      </c>
      <c r="B272" s="22"/>
      <c r="C272" s="96" t="s">
        <v>201</v>
      </c>
      <c r="D272" s="96" t="s">
        <v>28</v>
      </c>
      <c r="E272" s="31" t="s">
        <v>524</v>
      </c>
      <c r="F272" s="96" t="s">
        <v>77</v>
      </c>
      <c r="G272" s="9"/>
      <c r="H272" s="9"/>
      <c r="I272" s="9"/>
    </row>
    <row r="273" spans="1:9" ht="31.5">
      <c r="A273" s="95" t="s">
        <v>693</v>
      </c>
      <c r="B273" s="22"/>
      <c r="C273" s="96" t="s">
        <v>201</v>
      </c>
      <c r="D273" s="96" t="s">
        <v>28</v>
      </c>
      <c r="E273" s="31" t="s">
        <v>539</v>
      </c>
      <c r="F273" s="96"/>
      <c r="G273" s="9">
        <f>SUM(G274:G275)</f>
        <v>25</v>
      </c>
      <c r="H273" s="9">
        <f t="shared" ref="H273:I273" si="71">SUM(H274:H275)</f>
        <v>0</v>
      </c>
      <c r="I273" s="9">
        <f t="shared" si="71"/>
        <v>0</v>
      </c>
    </row>
    <row r="274" spans="1:9" ht="31.5">
      <c r="A274" s="2" t="s">
        <v>228</v>
      </c>
      <c r="B274" s="22"/>
      <c r="C274" s="96" t="s">
        <v>201</v>
      </c>
      <c r="D274" s="96" t="s">
        <v>28</v>
      </c>
      <c r="E274" s="31" t="s">
        <v>539</v>
      </c>
      <c r="F274" s="96" t="s">
        <v>209</v>
      </c>
      <c r="G274" s="9">
        <v>25</v>
      </c>
      <c r="H274" s="9"/>
      <c r="I274" s="9"/>
    </row>
    <row r="275" spans="1:9" hidden="1">
      <c r="A275" s="2" t="s">
        <v>20</v>
      </c>
      <c r="B275" s="22"/>
      <c r="C275" s="96" t="s">
        <v>201</v>
      </c>
      <c r="D275" s="96" t="s">
        <v>28</v>
      </c>
      <c r="E275" s="31" t="s">
        <v>539</v>
      </c>
      <c r="F275" s="96" t="s">
        <v>77</v>
      </c>
      <c r="G275" s="9"/>
      <c r="H275" s="9"/>
      <c r="I275" s="9"/>
    </row>
    <row r="276" spans="1:9">
      <c r="A276" s="2" t="s">
        <v>145</v>
      </c>
      <c r="B276" s="4"/>
      <c r="C276" s="4" t="s">
        <v>139</v>
      </c>
      <c r="D276" s="4" t="s">
        <v>35</v>
      </c>
      <c r="E276" s="4"/>
      <c r="F276" s="4"/>
      <c r="G276" s="7">
        <f>SUM(G277+G281+G284+G306+G315+G320)</f>
        <v>96355.299999999988</v>
      </c>
      <c r="H276" s="7">
        <f>SUM(H277+H281+H284+H306+H315+H320)</f>
        <v>27854.399999999998</v>
      </c>
      <c r="I276" s="7">
        <f>SUM(I277+I281+I284+I306+I315+I320)</f>
        <v>35651.100000000006</v>
      </c>
    </row>
    <row r="277" spans="1:9" ht="31.5">
      <c r="A277" s="2" t="s">
        <v>427</v>
      </c>
      <c r="B277" s="4"/>
      <c r="C277" s="4" t="s">
        <v>139</v>
      </c>
      <c r="D277" s="4" t="s">
        <v>35</v>
      </c>
      <c r="E277" s="4" t="s">
        <v>250</v>
      </c>
      <c r="F277" s="4"/>
      <c r="G277" s="7">
        <f t="shared" ref="G277:I278" si="72">SUM(G278)</f>
        <v>297.5</v>
      </c>
      <c r="H277" s="7">
        <f t="shared" si="72"/>
        <v>0</v>
      </c>
      <c r="I277" s="7">
        <f t="shared" si="72"/>
        <v>0</v>
      </c>
    </row>
    <row r="278" spans="1:9">
      <c r="A278" s="2" t="s">
        <v>29</v>
      </c>
      <c r="B278" s="4"/>
      <c r="C278" s="4" t="s">
        <v>139</v>
      </c>
      <c r="D278" s="4" t="s">
        <v>35</v>
      </c>
      <c r="E278" s="4" t="s">
        <v>251</v>
      </c>
      <c r="F278" s="4"/>
      <c r="G278" s="7">
        <f>SUM(G279:G280)</f>
        <v>297.5</v>
      </c>
      <c r="H278" s="7">
        <f t="shared" si="72"/>
        <v>0</v>
      </c>
      <c r="I278" s="7">
        <f t="shared" si="72"/>
        <v>0</v>
      </c>
    </row>
    <row r="279" spans="1:9" ht="30.75" customHeight="1">
      <c r="A279" s="2" t="s">
        <v>43</v>
      </c>
      <c r="B279" s="4"/>
      <c r="C279" s="4" t="s">
        <v>139</v>
      </c>
      <c r="D279" s="4" t="s">
        <v>35</v>
      </c>
      <c r="E279" s="4" t="s">
        <v>251</v>
      </c>
      <c r="F279" s="4" t="s">
        <v>72</v>
      </c>
      <c r="G279" s="7">
        <v>297.5</v>
      </c>
      <c r="H279" s="7"/>
      <c r="I279" s="7"/>
    </row>
    <row r="280" spans="1:9" ht="21" hidden="1" customHeight="1">
      <c r="A280" s="2" t="s">
        <v>20</v>
      </c>
      <c r="B280" s="4"/>
      <c r="C280" s="4" t="s">
        <v>139</v>
      </c>
      <c r="D280" s="4" t="s">
        <v>35</v>
      </c>
      <c r="E280" s="4" t="s">
        <v>251</v>
      </c>
      <c r="F280" s="4" t="s">
        <v>77</v>
      </c>
      <c r="G280" s="7"/>
      <c r="H280" s="7"/>
      <c r="I280" s="7"/>
    </row>
    <row r="281" spans="1:9" ht="31.5">
      <c r="A281" s="2" t="s">
        <v>428</v>
      </c>
      <c r="B281" s="4"/>
      <c r="C281" s="4" t="s">
        <v>139</v>
      </c>
      <c r="D281" s="4" t="s">
        <v>35</v>
      </c>
      <c r="E281" s="4" t="s">
        <v>252</v>
      </c>
      <c r="F281" s="4"/>
      <c r="G281" s="7">
        <f t="shared" ref="G281:I282" si="73">SUM(G282)</f>
        <v>1900</v>
      </c>
      <c r="H281" s="7">
        <f t="shared" si="73"/>
        <v>1900</v>
      </c>
      <c r="I281" s="7">
        <f t="shared" si="73"/>
        <v>1900</v>
      </c>
    </row>
    <row r="282" spans="1:9">
      <c r="A282" s="2" t="s">
        <v>29</v>
      </c>
      <c r="B282" s="4"/>
      <c r="C282" s="4" t="s">
        <v>139</v>
      </c>
      <c r="D282" s="4" t="s">
        <v>35</v>
      </c>
      <c r="E282" s="4" t="s">
        <v>253</v>
      </c>
      <c r="F282" s="4"/>
      <c r="G282" s="7">
        <f t="shared" si="73"/>
        <v>1900</v>
      </c>
      <c r="H282" s="7">
        <f t="shared" si="73"/>
        <v>1900</v>
      </c>
      <c r="I282" s="7">
        <f t="shared" si="73"/>
        <v>1900</v>
      </c>
    </row>
    <row r="283" spans="1:9" ht="31.5">
      <c r="A283" s="2" t="s">
        <v>43</v>
      </c>
      <c r="B283" s="4"/>
      <c r="C283" s="4" t="s">
        <v>139</v>
      </c>
      <c r="D283" s="4" t="s">
        <v>35</v>
      </c>
      <c r="E283" s="4" t="s">
        <v>253</v>
      </c>
      <c r="F283" s="4" t="s">
        <v>72</v>
      </c>
      <c r="G283" s="7">
        <v>1900</v>
      </c>
      <c r="H283" s="7">
        <v>1900</v>
      </c>
      <c r="I283" s="7">
        <v>1900</v>
      </c>
    </row>
    <row r="284" spans="1:9" ht="31.5">
      <c r="A284" s="2" t="s">
        <v>519</v>
      </c>
      <c r="B284" s="4"/>
      <c r="C284" s="4" t="s">
        <v>139</v>
      </c>
      <c r="D284" s="4" t="s">
        <v>35</v>
      </c>
      <c r="E284" s="4" t="s">
        <v>206</v>
      </c>
      <c r="F284" s="4"/>
      <c r="G284" s="7">
        <f>SUM(G285)</f>
        <v>78541.299999999988</v>
      </c>
      <c r="H284" s="7">
        <f>SUM(H285)</f>
        <v>17251.099999999999</v>
      </c>
      <c r="I284" s="7">
        <f>SUM(I285)</f>
        <v>20099.900000000001</v>
      </c>
    </row>
    <row r="285" spans="1:9">
      <c r="A285" s="2" t="s">
        <v>229</v>
      </c>
      <c r="B285" s="4"/>
      <c r="C285" s="4" t="s">
        <v>139</v>
      </c>
      <c r="D285" s="4" t="s">
        <v>35</v>
      </c>
      <c r="E285" s="4" t="s">
        <v>256</v>
      </c>
      <c r="F285" s="4"/>
      <c r="G285" s="7">
        <f>SUM(G296)+G286</f>
        <v>78541.299999999988</v>
      </c>
      <c r="H285" s="7">
        <f>SUM(H296)+H286</f>
        <v>17251.099999999999</v>
      </c>
      <c r="I285" s="7">
        <f>SUM(I296)+I286</f>
        <v>20099.900000000001</v>
      </c>
    </row>
    <row r="286" spans="1:9">
      <c r="A286" s="2" t="s">
        <v>29</v>
      </c>
      <c r="B286" s="4"/>
      <c r="C286" s="4" t="s">
        <v>139</v>
      </c>
      <c r="D286" s="4" t="s">
        <v>35</v>
      </c>
      <c r="E286" s="4" t="s">
        <v>345</v>
      </c>
      <c r="F286" s="4"/>
      <c r="G286" s="7">
        <f>SUM(G294)+G287+G288+G290+G292</f>
        <v>44498.2</v>
      </c>
      <c r="H286" s="7">
        <f t="shared" ref="H286:I286" si="74">SUM(H294)+H287+H288+H290+H292</f>
        <v>17251.099999999999</v>
      </c>
      <c r="I286" s="7">
        <f t="shared" si="74"/>
        <v>20099.900000000001</v>
      </c>
    </row>
    <row r="287" spans="1:9" ht="31.5">
      <c r="A287" s="2" t="s">
        <v>43</v>
      </c>
      <c r="B287" s="4"/>
      <c r="C287" s="4" t="s">
        <v>139</v>
      </c>
      <c r="D287" s="4" t="s">
        <v>35</v>
      </c>
      <c r="E287" s="4" t="s">
        <v>345</v>
      </c>
      <c r="F287" s="4" t="s">
        <v>72</v>
      </c>
      <c r="G287" s="7">
        <v>44498.2</v>
      </c>
      <c r="H287" s="7"/>
      <c r="I287" s="7"/>
    </row>
    <row r="288" spans="1:9" ht="31.5" hidden="1">
      <c r="A288" s="2" t="s">
        <v>732</v>
      </c>
      <c r="B288" s="4"/>
      <c r="C288" s="4" t="s">
        <v>139</v>
      </c>
      <c r="D288" s="4" t="s">
        <v>35</v>
      </c>
      <c r="E288" s="4" t="s">
        <v>729</v>
      </c>
      <c r="F288" s="4"/>
      <c r="G288" s="7">
        <f>SUM(G289)</f>
        <v>0</v>
      </c>
      <c r="H288" s="7">
        <f t="shared" ref="H288:I288" si="75">SUM(H289)</f>
        <v>0</v>
      </c>
      <c r="I288" s="7">
        <f t="shared" si="75"/>
        <v>0</v>
      </c>
    </row>
    <row r="289" spans="1:9" ht="31.5" hidden="1">
      <c r="A289" s="2" t="s">
        <v>43</v>
      </c>
      <c r="B289" s="4"/>
      <c r="C289" s="4" t="s">
        <v>139</v>
      </c>
      <c r="D289" s="4" t="s">
        <v>35</v>
      </c>
      <c r="E289" s="4" t="s">
        <v>729</v>
      </c>
      <c r="F289" s="4" t="s">
        <v>72</v>
      </c>
      <c r="G289" s="7"/>
      <c r="H289" s="7"/>
      <c r="I289" s="7"/>
    </row>
    <row r="290" spans="1:9" ht="31.5" hidden="1">
      <c r="A290" s="2" t="s">
        <v>733</v>
      </c>
      <c r="B290" s="4"/>
      <c r="C290" s="4" t="s">
        <v>139</v>
      </c>
      <c r="D290" s="4" t="s">
        <v>35</v>
      </c>
      <c r="E290" s="4" t="s">
        <v>730</v>
      </c>
      <c r="F290" s="4"/>
      <c r="G290" s="7">
        <f>SUM(G291)</f>
        <v>0</v>
      </c>
      <c r="H290" s="7">
        <f t="shared" ref="H290:I290" si="76">SUM(H291)</f>
        <v>0</v>
      </c>
      <c r="I290" s="7">
        <f t="shared" si="76"/>
        <v>0</v>
      </c>
    </row>
    <row r="291" spans="1:9" ht="31.5" hidden="1">
      <c r="A291" s="2" t="s">
        <v>43</v>
      </c>
      <c r="B291" s="4"/>
      <c r="C291" s="4" t="s">
        <v>139</v>
      </c>
      <c r="D291" s="4" t="s">
        <v>35</v>
      </c>
      <c r="E291" s="4" t="s">
        <v>730</v>
      </c>
      <c r="F291" s="4" t="s">
        <v>72</v>
      </c>
      <c r="G291" s="7"/>
      <c r="H291" s="7"/>
      <c r="I291" s="7"/>
    </row>
    <row r="292" spans="1:9" ht="31.5" hidden="1">
      <c r="A292" s="2" t="s">
        <v>734</v>
      </c>
      <c r="B292" s="4"/>
      <c r="C292" s="4" t="s">
        <v>139</v>
      </c>
      <c r="D292" s="4" t="s">
        <v>35</v>
      </c>
      <c r="E292" s="4" t="s">
        <v>731</v>
      </c>
      <c r="F292" s="4"/>
      <c r="G292" s="7">
        <f>SUM(G293)</f>
        <v>0</v>
      </c>
      <c r="H292" s="7">
        <f t="shared" ref="H292:I292" si="77">SUM(H293)</f>
        <v>0</v>
      </c>
      <c r="I292" s="7">
        <f t="shared" si="77"/>
        <v>0</v>
      </c>
    </row>
    <row r="293" spans="1:9" ht="31.5" hidden="1">
      <c r="A293" s="2" t="s">
        <v>43</v>
      </c>
      <c r="B293" s="4"/>
      <c r="C293" s="4" t="s">
        <v>139</v>
      </c>
      <c r="D293" s="4" t="s">
        <v>35</v>
      </c>
      <c r="E293" s="4" t="s">
        <v>731</v>
      </c>
      <c r="F293" s="4" t="s">
        <v>72</v>
      </c>
      <c r="G293" s="7"/>
      <c r="H293" s="7"/>
      <c r="I293" s="7"/>
    </row>
    <row r="294" spans="1:9" ht="63">
      <c r="A294" s="35" t="s">
        <v>625</v>
      </c>
      <c r="B294" s="4"/>
      <c r="C294" s="4" t="s">
        <v>139</v>
      </c>
      <c r="D294" s="4" t="s">
        <v>35</v>
      </c>
      <c r="E294" s="4" t="s">
        <v>765</v>
      </c>
      <c r="F294" s="4"/>
      <c r="G294" s="7">
        <f>SUM(G295)</f>
        <v>0</v>
      </c>
      <c r="H294" s="7">
        <f>SUM(H295)</f>
        <v>17251.099999999999</v>
      </c>
      <c r="I294" s="7">
        <f>SUM(I295)</f>
        <v>20099.900000000001</v>
      </c>
    </row>
    <row r="295" spans="1:9" ht="31.5">
      <c r="A295" s="2" t="s">
        <v>43</v>
      </c>
      <c r="B295" s="4"/>
      <c r="C295" s="4" t="s">
        <v>139</v>
      </c>
      <c r="D295" s="4" t="s">
        <v>35</v>
      </c>
      <c r="E295" s="4" t="s">
        <v>765</v>
      </c>
      <c r="F295" s="4" t="s">
        <v>72</v>
      </c>
      <c r="G295" s="7"/>
      <c r="H295" s="7">
        <v>17251.099999999999</v>
      </c>
      <c r="I295" s="7">
        <v>20099.900000000001</v>
      </c>
    </row>
    <row r="296" spans="1:9" ht="31.5">
      <c r="A296" s="2" t="s">
        <v>227</v>
      </c>
      <c r="B296" s="4"/>
      <c r="C296" s="4" t="s">
        <v>139</v>
      </c>
      <c r="D296" s="4" t="s">
        <v>35</v>
      </c>
      <c r="E296" s="4" t="s">
        <v>257</v>
      </c>
      <c r="F296" s="4"/>
      <c r="G296" s="7">
        <f>SUM(G297)+G304+G298+G300+G302</f>
        <v>34043.1</v>
      </c>
      <c r="H296" s="7">
        <f t="shared" ref="H296:I296" si="78">SUM(H297)+H304+H298+H300+H302</f>
        <v>0</v>
      </c>
      <c r="I296" s="7">
        <f t="shared" si="78"/>
        <v>0</v>
      </c>
    </row>
    <row r="297" spans="1:9" ht="31.5">
      <c r="A297" s="2" t="s">
        <v>228</v>
      </c>
      <c r="B297" s="4"/>
      <c r="C297" s="4" t="s">
        <v>139</v>
      </c>
      <c r="D297" s="4" t="s">
        <v>35</v>
      </c>
      <c r="E297" s="4" t="s">
        <v>257</v>
      </c>
      <c r="F297" s="4" t="s">
        <v>209</v>
      </c>
      <c r="G297" s="7">
        <v>34043.1</v>
      </c>
      <c r="H297" s="7"/>
      <c r="I297" s="7"/>
    </row>
    <row r="298" spans="1:9" ht="31.5" hidden="1">
      <c r="A298" s="2" t="s">
        <v>732</v>
      </c>
      <c r="B298" s="4"/>
      <c r="C298" s="4" t="s">
        <v>139</v>
      </c>
      <c r="D298" s="4" t="s">
        <v>35</v>
      </c>
      <c r="E298" s="4" t="s">
        <v>735</v>
      </c>
      <c r="F298" s="4"/>
      <c r="G298" s="7">
        <f>SUM(G299)</f>
        <v>0</v>
      </c>
      <c r="H298" s="7">
        <f t="shared" ref="H298" si="79">SUM(H299)</f>
        <v>0</v>
      </c>
      <c r="I298" s="7">
        <f t="shared" ref="I298" si="80">SUM(I299)</f>
        <v>0</v>
      </c>
    </row>
    <row r="299" spans="1:9" ht="31.5" hidden="1">
      <c r="A299" s="2" t="s">
        <v>228</v>
      </c>
      <c r="B299" s="4"/>
      <c r="C299" s="4" t="s">
        <v>139</v>
      </c>
      <c r="D299" s="4" t="s">
        <v>35</v>
      </c>
      <c r="E299" s="4" t="s">
        <v>735</v>
      </c>
      <c r="F299" s="4" t="s">
        <v>209</v>
      </c>
      <c r="G299" s="7"/>
      <c r="H299" s="7"/>
      <c r="I299" s="7"/>
    </row>
    <row r="300" spans="1:9" ht="31.5" hidden="1">
      <c r="A300" s="2" t="s">
        <v>733</v>
      </c>
      <c r="B300" s="4"/>
      <c r="C300" s="4" t="s">
        <v>139</v>
      </c>
      <c r="D300" s="4" t="s">
        <v>35</v>
      </c>
      <c r="E300" s="4" t="s">
        <v>736</v>
      </c>
      <c r="F300" s="4"/>
      <c r="G300" s="7">
        <f>SUM(G301)</f>
        <v>0</v>
      </c>
      <c r="H300" s="7">
        <f t="shared" ref="H300" si="81">SUM(H301)</f>
        <v>0</v>
      </c>
      <c r="I300" s="7">
        <f t="shared" ref="I300" si="82">SUM(I301)</f>
        <v>0</v>
      </c>
    </row>
    <row r="301" spans="1:9" ht="31.5" hidden="1">
      <c r="A301" s="2" t="s">
        <v>228</v>
      </c>
      <c r="B301" s="4"/>
      <c r="C301" s="4" t="s">
        <v>139</v>
      </c>
      <c r="D301" s="4" t="s">
        <v>35</v>
      </c>
      <c r="E301" s="4" t="s">
        <v>736</v>
      </c>
      <c r="F301" s="4" t="s">
        <v>209</v>
      </c>
      <c r="G301" s="7"/>
      <c r="H301" s="7"/>
      <c r="I301" s="7"/>
    </row>
    <row r="302" spans="1:9" ht="31.5" hidden="1">
      <c r="A302" s="2" t="s">
        <v>734</v>
      </c>
      <c r="B302" s="4"/>
      <c r="C302" s="4" t="s">
        <v>139</v>
      </c>
      <c r="D302" s="4" t="s">
        <v>35</v>
      </c>
      <c r="E302" s="4" t="s">
        <v>737</v>
      </c>
      <c r="F302" s="4"/>
      <c r="G302" s="7">
        <f>SUM(G303)</f>
        <v>0</v>
      </c>
      <c r="H302" s="7">
        <f t="shared" ref="H302" si="83">SUM(H303)</f>
        <v>0</v>
      </c>
      <c r="I302" s="7">
        <f t="shared" ref="I302" si="84">SUM(I303)</f>
        <v>0</v>
      </c>
    </row>
    <row r="303" spans="1:9" ht="31.5" hidden="1">
      <c r="A303" s="2" t="s">
        <v>228</v>
      </c>
      <c r="B303" s="4"/>
      <c r="C303" s="4" t="s">
        <v>139</v>
      </c>
      <c r="D303" s="4" t="s">
        <v>35</v>
      </c>
      <c r="E303" s="4" t="s">
        <v>737</v>
      </c>
      <c r="F303" s="4" t="s">
        <v>209</v>
      </c>
      <c r="G303" s="7"/>
      <c r="H303" s="7"/>
      <c r="I303" s="7"/>
    </row>
    <row r="304" spans="1:9" hidden="1">
      <c r="A304" s="2" t="s">
        <v>625</v>
      </c>
      <c r="B304" s="4"/>
      <c r="C304" s="4" t="s">
        <v>139</v>
      </c>
      <c r="D304" s="4" t="s">
        <v>35</v>
      </c>
      <c r="E304" s="4" t="s">
        <v>784</v>
      </c>
      <c r="F304" s="4"/>
      <c r="G304" s="7">
        <f>SUM(G305)</f>
        <v>0</v>
      </c>
      <c r="H304" s="7">
        <f t="shared" ref="H304:I304" si="85">SUM(H305)</f>
        <v>0</v>
      </c>
      <c r="I304" s="7">
        <f t="shared" si="85"/>
        <v>0</v>
      </c>
    </row>
    <row r="305" spans="1:9" ht="31.5" hidden="1">
      <c r="A305" s="2" t="s">
        <v>228</v>
      </c>
      <c r="B305" s="4"/>
      <c r="C305" s="4" t="s">
        <v>139</v>
      </c>
      <c r="D305" s="4" t="s">
        <v>35</v>
      </c>
      <c r="E305" s="4" t="s">
        <v>784</v>
      </c>
      <c r="F305" s="4" t="s">
        <v>209</v>
      </c>
      <c r="G305" s="7"/>
      <c r="H305" s="7"/>
      <c r="I305" s="7"/>
    </row>
    <row r="306" spans="1:9" ht="31.5" customHeight="1">
      <c r="A306" s="95" t="s">
        <v>406</v>
      </c>
      <c r="B306" s="4"/>
      <c r="C306" s="4" t="s">
        <v>139</v>
      </c>
      <c r="D306" s="4" t="s">
        <v>35</v>
      </c>
      <c r="E306" s="4" t="s">
        <v>184</v>
      </c>
      <c r="F306" s="4"/>
      <c r="G306" s="7">
        <f>SUM(G307)+G312</f>
        <v>6993.7</v>
      </c>
      <c r="H306" s="7">
        <f>SUM(H307)+H312</f>
        <v>3500</v>
      </c>
      <c r="I306" s="7">
        <f>SUM(I307)+I312</f>
        <v>8447.9</v>
      </c>
    </row>
    <row r="307" spans="1:9" ht="47.25">
      <c r="A307" s="95" t="s">
        <v>407</v>
      </c>
      <c r="B307" s="4"/>
      <c r="C307" s="4" t="s">
        <v>139</v>
      </c>
      <c r="D307" s="4" t="s">
        <v>35</v>
      </c>
      <c r="E307" s="4" t="s">
        <v>185</v>
      </c>
      <c r="F307" s="4"/>
      <c r="G307" s="7">
        <f>SUM(G308)+G310</f>
        <v>6993.7</v>
      </c>
      <c r="H307" s="7">
        <f t="shared" ref="H307:I307" si="86">SUM(H308)+H310</f>
        <v>3500</v>
      </c>
      <c r="I307" s="7">
        <f t="shared" si="86"/>
        <v>8447.9</v>
      </c>
    </row>
    <row r="308" spans="1:9" ht="31.5">
      <c r="A308" s="95" t="s">
        <v>348</v>
      </c>
      <c r="B308" s="4"/>
      <c r="C308" s="4" t="s">
        <v>139</v>
      </c>
      <c r="D308" s="4" t="s">
        <v>35</v>
      </c>
      <c r="E308" s="4" t="s">
        <v>186</v>
      </c>
      <c r="F308" s="4"/>
      <c r="G308" s="7">
        <f>SUM(G309:G309)</f>
        <v>6993.7</v>
      </c>
      <c r="H308" s="7">
        <f>SUM(H309:H309)</f>
        <v>3500</v>
      </c>
      <c r="I308" s="7">
        <f>SUM(I309:I309)</f>
        <v>8447.9</v>
      </c>
    </row>
    <row r="309" spans="1:9" ht="31.5">
      <c r="A309" s="2" t="s">
        <v>43</v>
      </c>
      <c r="B309" s="4"/>
      <c r="C309" s="4" t="s">
        <v>139</v>
      </c>
      <c r="D309" s="4" t="s">
        <v>35</v>
      </c>
      <c r="E309" s="4" t="s">
        <v>186</v>
      </c>
      <c r="F309" s="4" t="s">
        <v>72</v>
      </c>
      <c r="G309" s="7">
        <v>6993.7</v>
      </c>
      <c r="H309" s="7">
        <v>3500</v>
      </c>
      <c r="I309" s="7">
        <v>8447.9</v>
      </c>
    </row>
    <row r="310" spans="1:9" hidden="1">
      <c r="A310" s="2" t="s">
        <v>625</v>
      </c>
      <c r="B310" s="4"/>
      <c r="C310" s="4" t="s">
        <v>139</v>
      </c>
      <c r="D310" s="4" t="s">
        <v>35</v>
      </c>
      <c r="E310" s="4" t="s">
        <v>613</v>
      </c>
      <c r="F310" s="4"/>
      <c r="G310" s="7">
        <f>SUM(G311)</f>
        <v>0</v>
      </c>
      <c r="H310" s="7">
        <f t="shared" ref="H310:I310" si="87">SUM(H311)</f>
        <v>0</v>
      </c>
      <c r="I310" s="7">
        <f t="shared" si="87"/>
        <v>0</v>
      </c>
    </row>
    <row r="311" spans="1:9" ht="31.5" hidden="1">
      <c r="A311" s="2" t="s">
        <v>43</v>
      </c>
      <c r="B311" s="4"/>
      <c r="C311" s="4" t="s">
        <v>139</v>
      </c>
      <c r="D311" s="4" t="s">
        <v>35</v>
      </c>
      <c r="E311" s="4" t="s">
        <v>613</v>
      </c>
      <c r="F311" s="4" t="s">
        <v>72</v>
      </c>
      <c r="G311" s="7"/>
      <c r="H311" s="7">
        <v>0</v>
      </c>
      <c r="I311" s="7">
        <v>0</v>
      </c>
    </row>
    <row r="312" spans="1:9" ht="31.5" hidden="1">
      <c r="A312" s="2" t="s">
        <v>408</v>
      </c>
      <c r="B312" s="4"/>
      <c r="C312" s="4" t="s">
        <v>139</v>
      </c>
      <c r="D312" s="4" t="s">
        <v>35</v>
      </c>
      <c r="E312" s="4" t="s">
        <v>198</v>
      </c>
      <c r="F312" s="4"/>
      <c r="G312" s="7">
        <f>SUM(G313)</f>
        <v>0</v>
      </c>
      <c r="H312" s="7">
        <f t="shared" ref="H312:I312" si="88">SUM(H313)</f>
        <v>0</v>
      </c>
      <c r="I312" s="7">
        <f t="shared" si="88"/>
        <v>0</v>
      </c>
    </row>
    <row r="313" spans="1:9" ht="31.5" hidden="1">
      <c r="A313" s="2" t="s">
        <v>348</v>
      </c>
      <c r="B313" s="4"/>
      <c r="C313" s="4" t="s">
        <v>139</v>
      </c>
      <c r="D313" s="4" t="s">
        <v>35</v>
      </c>
      <c r="E313" s="4" t="s">
        <v>426</v>
      </c>
      <c r="F313" s="4"/>
      <c r="G313" s="7">
        <f>SUM(G314)</f>
        <v>0</v>
      </c>
      <c r="H313" s="7"/>
      <c r="I313" s="7"/>
    </row>
    <row r="314" spans="1:9" hidden="1">
      <c r="A314" s="2" t="s">
        <v>20</v>
      </c>
      <c r="B314" s="4"/>
      <c r="C314" s="4" t="s">
        <v>139</v>
      </c>
      <c r="D314" s="4" t="s">
        <v>35</v>
      </c>
      <c r="E314" s="4" t="s">
        <v>426</v>
      </c>
      <c r="F314" s="4" t="s">
        <v>77</v>
      </c>
      <c r="G314" s="7"/>
      <c r="H314" s="7"/>
      <c r="I314" s="7"/>
    </row>
    <row r="315" spans="1:9" ht="31.5">
      <c r="A315" s="34" t="s">
        <v>451</v>
      </c>
      <c r="B315" s="4"/>
      <c r="C315" s="4" t="s">
        <v>139</v>
      </c>
      <c r="D315" s="4" t="s">
        <v>35</v>
      </c>
      <c r="E315" s="5" t="s">
        <v>447</v>
      </c>
      <c r="F315" s="5"/>
      <c r="G315" s="7">
        <f>SUM(G316)+G318</f>
        <v>4046</v>
      </c>
      <c r="H315" s="7">
        <f t="shared" ref="H315:I315" si="89">SUM(H316)+H318</f>
        <v>1826.5</v>
      </c>
      <c r="I315" s="7">
        <f t="shared" si="89"/>
        <v>1826.5</v>
      </c>
    </row>
    <row r="316" spans="1:9">
      <c r="A316" s="34" t="s">
        <v>29</v>
      </c>
      <c r="B316" s="4"/>
      <c r="C316" s="4" t="s">
        <v>139</v>
      </c>
      <c r="D316" s="4" t="s">
        <v>35</v>
      </c>
      <c r="E316" s="5" t="s">
        <v>448</v>
      </c>
      <c r="F316" s="5"/>
      <c r="G316" s="7">
        <f t="shared" ref="G316:I316" si="90">SUM(G317)</f>
        <v>4046</v>
      </c>
      <c r="H316" s="7">
        <f t="shared" si="90"/>
        <v>1826.5</v>
      </c>
      <c r="I316" s="7">
        <f t="shared" si="90"/>
        <v>1826.5</v>
      </c>
    </row>
    <row r="317" spans="1:9" ht="31.5">
      <c r="A317" s="34" t="s">
        <v>43</v>
      </c>
      <c r="B317" s="4"/>
      <c r="C317" s="4" t="s">
        <v>139</v>
      </c>
      <c r="D317" s="4" t="s">
        <v>35</v>
      </c>
      <c r="E317" s="5" t="s">
        <v>448</v>
      </c>
      <c r="F317" s="5" t="s">
        <v>72</v>
      </c>
      <c r="G317" s="7">
        <v>4046</v>
      </c>
      <c r="H317" s="7">
        <v>1826.5</v>
      </c>
      <c r="I317" s="7">
        <v>1826.5</v>
      </c>
    </row>
    <row r="318" spans="1:9" ht="47.25" hidden="1">
      <c r="A318" s="34" t="s">
        <v>556</v>
      </c>
      <c r="B318" s="4"/>
      <c r="C318" s="4" t="s">
        <v>139</v>
      </c>
      <c r="D318" s="4" t="s">
        <v>35</v>
      </c>
      <c r="E318" s="5" t="s">
        <v>557</v>
      </c>
      <c r="F318" s="5"/>
      <c r="G318" s="7">
        <f>SUM(G319)</f>
        <v>0</v>
      </c>
      <c r="H318" s="7">
        <f t="shared" ref="H318:I318" si="91">SUM(H319)</f>
        <v>0</v>
      </c>
      <c r="I318" s="7">
        <f t="shared" si="91"/>
        <v>0</v>
      </c>
    </row>
    <row r="319" spans="1:9" ht="31.5" hidden="1">
      <c r="A319" s="34" t="s">
        <v>43</v>
      </c>
      <c r="B319" s="4"/>
      <c r="C319" s="4" t="s">
        <v>139</v>
      </c>
      <c r="D319" s="4" t="s">
        <v>35</v>
      </c>
      <c r="E319" s="5" t="s">
        <v>557</v>
      </c>
      <c r="F319" s="5" t="s">
        <v>72</v>
      </c>
      <c r="G319" s="7"/>
      <c r="H319" s="7"/>
      <c r="I319" s="7"/>
    </row>
    <row r="320" spans="1:9" ht="31.5">
      <c r="A320" s="34" t="s">
        <v>452</v>
      </c>
      <c r="B320" s="4"/>
      <c r="C320" s="4" t="s">
        <v>139</v>
      </c>
      <c r="D320" s="4" t="s">
        <v>35</v>
      </c>
      <c r="E320" s="5" t="s">
        <v>449</v>
      </c>
      <c r="F320" s="5"/>
      <c r="G320" s="7">
        <f t="shared" ref="G320:I321" si="92">SUM(G321)</f>
        <v>4576.8</v>
      </c>
      <c r="H320" s="7">
        <f t="shared" si="92"/>
        <v>3376.8</v>
      </c>
      <c r="I320" s="7">
        <f t="shared" si="92"/>
        <v>3376.8</v>
      </c>
    </row>
    <row r="321" spans="1:9">
      <c r="A321" s="34" t="s">
        <v>29</v>
      </c>
      <c r="B321" s="4"/>
      <c r="C321" s="4" t="s">
        <v>139</v>
      </c>
      <c r="D321" s="4" t="s">
        <v>35</v>
      </c>
      <c r="E321" s="5" t="s">
        <v>450</v>
      </c>
      <c r="F321" s="5"/>
      <c r="G321" s="7">
        <f t="shared" si="92"/>
        <v>4576.8</v>
      </c>
      <c r="H321" s="7">
        <f t="shared" si="92"/>
        <v>3376.8</v>
      </c>
      <c r="I321" s="7">
        <f t="shared" si="92"/>
        <v>3376.8</v>
      </c>
    </row>
    <row r="322" spans="1:9" ht="31.5">
      <c r="A322" s="34" t="s">
        <v>43</v>
      </c>
      <c r="B322" s="4"/>
      <c r="C322" s="4" t="s">
        <v>139</v>
      </c>
      <c r="D322" s="4" t="s">
        <v>35</v>
      </c>
      <c r="E322" s="5" t="s">
        <v>450</v>
      </c>
      <c r="F322" s="5" t="s">
        <v>72</v>
      </c>
      <c r="G322" s="7">
        <v>4576.8</v>
      </c>
      <c r="H322" s="7">
        <v>3376.8</v>
      </c>
      <c r="I322" s="7">
        <v>3376.8</v>
      </c>
    </row>
    <row r="323" spans="1:9">
      <c r="A323" s="2" t="s">
        <v>146</v>
      </c>
      <c r="B323" s="4"/>
      <c r="C323" s="4" t="s">
        <v>139</v>
      </c>
      <c r="D323" s="4" t="s">
        <v>45</v>
      </c>
      <c r="E323" s="4"/>
      <c r="F323" s="4"/>
      <c r="G323" s="7">
        <f>G324+G332+G335+G360+G368+G374+G384</f>
        <v>712013.20000000007</v>
      </c>
      <c r="H323" s="7">
        <f>H324+H332+H335+H360+H368+H374+H384</f>
        <v>323157.7</v>
      </c>
      <c r="I323" s="7">
        <f>I324+I332+I335+I360+I368+I374+I384</f>
        <v>308737.7</v>
      </c>
    </row>
    <row r="324" spans="1:9" ht="31.5">
      <c r="A324" s="35" t="s">
        <v>429</v>
      </c>
      <c r="B324" s="6"/>
      <c r="C324" s="4" t="s">
        <v>139</v>
      </c>
      <c r="D324" s="4" t="s">
        <v>45</v>
      </c>
      <c r="E324" s="4" t="s">
        <v>258</v>
      </c>
      <c r="F324" s="4"/>
      <c r="G324" s="7">
        <f>SUM(G325)+G329</f>
        <v>206356.4</v>
      </c>
      <c r="H324" s="7">
        <f t="shared" ref="H324:I324" si="93">SUM(H325)+H329</f>
        <v>59313.2</v>
      </c>
      <c r="I324" s="7">
        <f t="shared" si="93"/>
        <v>59313.2</v>
      </c>
    </row>
    <row r="325" spans="1:9">
      <c r="A325" s="2" t="s">
        <v>29</v>
      </c>
      <c r="B325" s="4"/>
      <c r="C325" s="4" t="s">
        <v>139</v>
      </c>
      <c r="D325" s="4" t="s">
        <v>45</v>
      </c>
      <c r="E325" s="4" t="s">
        <v>259</v>
      </c>
      <c r="F325" s="4"/>
      <c r="G325" s="7">
        <f>SUM(G326)+G327</f>
        <v>204083.1</v>
      </c>
      <c r="H325" s="7">
        <f t="shared" ref="H325:I325" si="94">SUM(H326)+H327</f>
        <v>57229.399999999994</v>
      </c>
      <c r="I325" s="7">
        <f t="shared" si="94"/>
        <v>57229.399999999994</v>
      </c>
    </row>
    <row r="326" spans="1:9" ht="31.5">
      <c r="A326" s="2" t="s">
        <v>43</v>
      </c>
      <c r="B326" s="4"/>
      <c r="C326" s="4" t="s">
        <v>139</v>
      </c>
      <c r="D326" s="4" t="s">
        <v>45</v>
      </c>
      <c r="E326" s="4" t="s">
        <v>259</v>
      </c>
      <c r="F326" s="4" t="s">
        <v>72</v>
      </c>
      <c r="G326" s="7">
        <v>202900.4</v>
      </c>
      <c r="H326" s="7">
        <v>56046.7</v>
      </c>
      <c r="I326" s="7">
        <v>56046.7</v>
      </c>
    </row>
    <row r="327" spans="1:9" ht="59.25" customHeight="1">
      <c r="A327" s="34" t="s">
        <v>555</v>
      </c>
      <c r="B327" s="4"/>
      <c r="C327" s="4" t="s">
        <v>139</v>
      </c>
      <c r="D327" s="4" t="s">
        <v>45</v>
      </c>
      <c r="E327" s="5" t="s">
        <v>778</v>
      </c>
      <c r="F327" s="4"/>
      <c r="G327" s="7">
        <f>SUM(G328)</f>
        <v>1182.7</v>
      </c>
      <c r="H327" s="7">
        <f>SUM(H328)</f>
        <v>1182.7</v>
      </c>
      <c r="I327" s="7">
        <f>SUM(I328)</f>
        <v>1182.7</v>
      </c>
    </row>
    <row r="328" spans="1:9" ht="31.5">
      <c r="A328" s="2" t="s">
        <v>43</v>
      </c>
      <c r="B328" s="4"/>
      <c r="C328" s="4" t="s">
        <v>139</v>
      </c>
      <c r="D328" s="4" t="s">
        <v>45</v>
      </c>
      <c r="E328" s="5" t="s">
        <v>778</v>
      </c>
      <c r="F328" s="4" t="s">
        <v>72</v>
      </c>
      <c r="G328" s="7">
        <v>1182.7</v>
      </c>
      <c r="H328" s="7">
        <v>1182.7</v>
      </c>
      <c r="I328" s="7">
        <v>1182.7</v>
      </c>
    </row>
    <row r="329" spans="1:9" ht="31.5">
      <c r="A329" s="34" t="s">
        <v>36</v>
      </c>
      <c r="B329" s="4"/>
      <c r="C329" s="4" t="s">
        <v>139</v>
      </c>
      <c r="D329" s="4" t="s">
        <v>45</v>
      </c>
      <c r="E329" s="5" t="s">
        <v>976</v>
      </c>
      <c r="F329" s="4"/>
      <c r="G329" s="7">
        <f>G330+G331</f>
        <v>2273.3000000000002</v>
      </c>
      <c r="H329" s="7">
        <f t="shared" ref="H329:I329" si="95">H330+H331</f>
        <v>2083.8000000000002</v>
      </c>
      <c r="I329" s="7">
        <f t="shared" si="95"/>
        <v>2083.8000000000002</v>
      </c>
    </row>
    <row r="330" spans="1:9" ht="47.25">
      <c r="A330" s="2" t="s">
        <v>42</v>
      </c>
      <c r="B330" s="4"/>
      <c r="C330" s="4" t="s">
        <v>139</v>
      </c>
      <c r="D330" s="4" t="s">
        <v>45</v>
      </c>
      <c r="E330" s="5" t="s">
        <v>976</v>
      </c>
      <c r="F330" s="4" t="s">
        <v>70</v>
      </c>
      <c r="G330" s="7">
        <v>1753.3</v>
      </c>
      <c r="H330" s="7">
        <v>2083.8000000000002</v>
      </c>
      <c r="I330" s="7">
        <v>2083.8000000000002</v>
      </c>
    </row>
    <row r="331" spans="1:9" ht="31.5">
      <c r="A331" s="2" t="s">
        <v>43</v>
      </c>
      <c r="B331" s="4"/>
      <c r="C331" s="4" t="s">
        <v>139</v>
      </c>
      <c r="D331" s="4" t="s">
        <v>45</v>
      </c>
      <c r="E331" s="5" t="s">
        <v>976</v>
      </c>
      <c r="F331" s="4" t="s">
        <v>72</v>
      </c>
      <c r="G331" s="7">
        <v>520</v>
      </c>
      <c r="H331" s="7"/>
      <c r="I331" s="7"/>
    </row>
    <row r="332" spans="1:9" ht="31.5">
      <c r="A332" s="2" t="s">
        <v>428</v>
      </c>
      <c r="B332" s="4"/>
      <c r="C332" s="4" t="s">
        <v>139</v>
      </c>
      <c r="D332" s="4" t="s">
        <v>45</v>
      </c>
      <c r="E332" s="4" t="s">
        <v>252</v>
      </c>
      <c r="F332" s="4"/>
      <c r="G332" s="7">
        <f t="shared" ref="G332:I333" si="96">SUM(G333)</f>
        <v>22718.6</v>
      </c>
      <c r="H332" s="7">
        <f t="shared" si="96"/>
        <v>15600</v>
      </c>
      <c r="I332" s="7">
        <f t="shared" si="96"/>
        <v>15600</v>
      </c>
    </row>
    <row r="333" spans="1:9">
      <c r="A333" s="2" t="s">
        <v>29</v>
      </c>
      <c r="B333" s="4"/>
      <c r="C333" s="4" t="s">
        <v>139</v>
      </c>
      <c r="D333" s="4" t="s">
        <v>45</v>
      </c>
      <c r="E333" s="4" t="s">
        <v>253</v>
      </c>
      <c r="F333" s="4"/>
      <c r="G333" s="7">
        <f t="shared" si="96"/>
        <v>22718.6</v>
      </c>
      <c r="H333" s="7">
        <f t="shared" si="96"/>
        <v>15600</v>
      </c>
      <c r="I333" s="7">
        <f t="shared" si="96"/>
        <v>15600</v>
      </c>
    </row>
    <row r="334" spans="1:9" ht="27" customHeight="1">
      <c r="A334" s="2" t="s">
        <v>43</v>
      </c>
      <c r="B334" s="4"/>
      <c r="C334" s="4" t="s">
        <v>139</v>
      </c>
      <c r="D334" s="4" t="s">
        <v>45</v>
      </c>
      <c r="E334" s="4" t="s">
        <v>253</v>
      </c>
      <c r="F334" s="4" t="s">
        <v>72</v>
      </c>
      <c r="G334" s="7">
        <v>22718.6</v>
      </c>
      <c r="H334" s="7">
        <v>15600</v>
      </c>
      <c r="I334" s="7">
        <v>15600</v>
      </c>
    </row>
    <row r="335" spans="1:9" ht="31.5">
      <c r="A335" s="2" t="s">
        <v>982</v>
      </c>
      <c r="B335" s="4"/>
      <c r="C335" s="4" t="s">
        <v>139</v>
      </c>
      <c r="D335" s="4" t="s">
        <v>45</v>
      </c>
      <c r="E335" s="4" t="s">
        <v>346</v>
      </c>
      <c r="F335" s="4"/>
      <c r="G335" s="7">
        <f>SUM(G352)+G336</f>
        <v>293055.40000000002</v>
      </c>
      <c r="H335" s="7">
        <f>SUM(H352)+H336</f>
        <v>138264</v>
      </c>
      <c r="I335" s="7">
        <f>SUM(I352)+I336</f>
        <v>123844</v>
      </c>
    </row>
    <row r="336" spans="1:9">
      <c r="A336" s="2" t="s">
        <v>29</v>
      </c>
      <c r="B336" s="4"/>
      <c r="C336" s="4" t="s">
        <v>139</v>
      </c>
      <c r="D336" s="4" t="s">
        <v>45</v>
      </c>
      <c r="E336" s="4" t="s">
        <v>479</v>
      </c>
      <c r="F336" s="4"/>
      <c r="G336" s="7">
        <f>G337+G338</f>
        <v>241742.9</v>
      </c>
      <c r="H336" s="7">
        <f t="shared" ref="H336:I336" si="97">H337+H338</f>
        <v>138264</v>
      </c>
      <c r="I336" s="7">
        <f t="shared" si="97"/>
        <v>123844</v>
      </c>
    </row>
    <row r="337" spans="1:9" ht="31.5">
      <c r="A337" s="2" t="s">
        <v>43</v>
      </c>
      <c r="B337" s="4"/>
      <c r="C337" s="4" t="s">
        <v>139</v>
      </c>
      <c r="D337" s="4" t="s">
        <v>45</v>
      </c>
      <c r="E337" s="4" t="s">
        <v>479</v>
      </c>
      <c r="F337" s="4" t="s">
        <v>72</v>
      </c>
      <c r="G337" s="7">
        <v>132003.4</v>
      </c>
      <c r="H337" s="7">
        <v>7539.7</v>
      </c>
      <c r="I337" s="7"/>
    </row>
    <row r="338" spans="1:9">
      <c r="A338" s="2" t="s">
        <v>626</v>
      </c>
      <c r="B338" s="4"/>
      <c r="C338" s="4" t="s">
        <v>139</v>
      </c>
      <c r="D338" s="4" t="s">
        <v>45</v>
      </c>
      <c r="E338" s="4" t="s">
        <v>771</v>
      </c>
      <c r="F338" s="4"/>
      <c r="G338" s="7">
        <f>G339+G340+G342+G344+G346+G348+G350</f>
        <v>109739.5</v>
      </c>
      <c r="H338" s="7">
        <f t="shared" ref="H338:I338" si="98">H339+H340+H342+H344+H346+H348+H350</f>
        <v>130724.3</v>
      </c>
      <c r="I338" s="7">
        <f t="shared" si="98"/>
        <v>123844</v>
      </c>
    </row>
    <row r="339" spans="1:9" ht="31.5">
      <c r="A339" s="2" t="s">
        <v>43</v>
      </c>
      <c r="B339" s="4"/>
      <c r="C339" s="4" t="s">
        <v>139</v>
      </c>
      <c r="D339" s="4" t="s">
        <v>45</v>
      </c>
      <c r="E339" s="4" t="s">
        <v>771</v>
      </c>
      <c r="F339" s="4" t="s">
        <v>72</v>
      </c>
      <c r="G339" s="7">
        <v>0</v>
      </c>
      <c r="H339" s="7">
        <v>130724.3</v>
      </c>
      <c r="I339" s="7">
        <v>123844</v>
      </c>
    </row>
    <row r="340" spans="1:9" ht="31.5">
      <c r="A340" s="2" t="s">
        <v>947</v>
      </c>
      <c r="B340" s="4"/>
      <c r="C340" s="4" t="s">
        <v>139</v>
      </c>
      <c r="D340" s="4" t="s">
        <v>45</v>
      </c>
      <c r="E340" s="4" t="s">
        <v>949</v>
      </c>
      <c r="F340" s="4"/>
      <c r="G340" s="7">
        <f>SUM(G341)</f>
        <v>2936.2</v>
      </c>
      <c r="H340" s="7">
        <f>SUM(H341)</f>
        <v>0</v>
      </c>
      <c r="I340" s="7">
        <f>SUM(I341)</f>
        <v>0</v>
      </c>
    </row>
    <row r="341" spans="1:9" ht="31.5">
      <c r="A341" s="2" t="s">
        <v>43</v>
      </c>
      <c r="B341" s="4"/>
      <c r="C341" s="4" t="s">
        <v>139</v>
      </c>
      <c r="D341" s="4" t="s">
        <v>45</v>
      </c>
      <c r="E341" s="4" t="s">
        <v>959</v>
      </c>
      <c r="F341" s="4" t="s">
        <v>72</v>
      </c>
      <c r="G341" s="7">
        <v>2936.2</v>
      </c>
      <c r="H341" s="7"/>
      <c r="I341" s="7"/>
    </row>
    <row r="342" spans="1:9" ht="47.25">
      <c r="A342" s="2" t="s">
        <v>951</v>
      </c>
      <c r="B342" s="4"/>
      <c r="C342" s="4" t="s">
        <v>139</v>
      </c>
      <c r="D342" s="4" t="s">
        <v>45</v>
      </c>
      <c r="E342" s="4" t="s">
        <v>952</v>
      </c>
      <c r="F342" s="4"/>
      <c r="G342" s="7">
        <f>SUM(G343)</f>
        <v>54207.8</v>
      </c>
      <c r="H342" s="7">
        <f>SUM(H343)</f>
        <v>0</v>
      </c>
      <c r="I342" s="7">
        <f>SUM(I343)</f>
        <v>0</v>
      </c>
    </row>
    <row r="343" spans="1:9" ht="31.5">
      <c r="A343" s="2" t="s">
        <v>43</v>
      </c>
      <c r="B343" s="4"/>
      <c r="C343" s="4" t="s">
        <v>139</v>
      </c>
      <c r="D343" s="4" t="s">
        <v>45</v>
      </c>
      <c r="E343" s="4" t="s">
        <v>952</v>
      </c>
      <c r="F343" s="4" t="s">
        <v>72</v>
      </c>
      <c r="G343" s="7">
        <v>54207.8</v>
      </c>
      <c r="H343" s="7"/>
      <c r="I343" s="7"/>
    </row>
    <row r="344" spans="1:9" ht="31.5">
      <c r="A344" s="2" t="s">
        <v>967</v>
      </c>
      <c r="B344" s="4"/>
      <c r="C344" s="4" t="s">
        <v>139</v>
      </c>
      <c r="D344" s="4" t="s">
        <v>45</v>
      </c>
      <c r="E344" s="4" t="s">
        <v>973</v>
      </c>
      <c r="F344" s="4"/>
      <c r="G344" s="7">
        <f>SUM(G345)</f>
        <v>902.4</v>
      </c>
      <c r="H344" s="7">
        <f t="shared" ref="H344:I344" si="99">SUM(H345)</f>
        <v>0</v>
      </c>
      <c r="I344" s="7">
        <f t="shared" si="99"/>
        <v>0</v>
      </c>
    </row>
    <row r="345" spans="1:9" ht="31.5">
      <c r="A345" s="2" t="s">
        <v>43</v>
      </c>
      <c r="B345" s="4"/>
      <c r="C345" s="4" t="s">
        <v>139</v>
      </c>
      <c r="D345" s="4" t="s">
        <v>45</v>
      </c>
      <c r="E345" s="4" t="s">
        <v>973</v>
      </c>
      <c r="F345" s="4" t="s">
        <v>72</v>
      </c>
      <c r="G345" s="7">
        <v>902.4</v>
      </c>
      <c r="H345" s="7"/>
      <c r="I345" s="7"/>
    </row>
    <row r="346" spans="1:9" ht="47.25">
      <c r="A346" s="2" t="s">
        <v>953</v>
      </c>
      <c r="B346" s="4"/>
      <c r="C346" s="4" t="s">
        <v>139</v>
      </c>
      <c r="D346" s="4" t="s">
        <v>45</v>
      </c>
      <c r="E346" s="4" t="s">
        <v>954</v>
      </c>
      <c r="F346" s="4"/>
      <c r="G346" s="7">
        <f>SUM(G347)</f>
        <v>15483.4</v>
      </c>
      <c r="H346" s="7">
        <f>SUM(H347)</f>
        <v>0</v>
      </c>
      <c r="I346" s="7">
        <f>SUM(I347)</f>
        <v>0</v>
      </c>
    </row>
    <row r="347" spans="1:9" ht="31.5">
      <c r="A347" s="2" t="s">
        <v>43</v>
      </c>
      <c r="B347" s="4"/>
      <c r="C347" s="4" t="s">
        <v>139</v>
      </c>
      <c r="D347" s="4" t="s">
        <v>45</v>
      </c>
      <c r="E347" s="4" t="s">
        <v>954</v>
      </c>
      <c r="F347" s="4" t="s">
        <v>72</v>
      </c>
      <c r="G347" s="7">
        <v>15483.4</v>
      </c>
      <c r="H347" s="7"/>
      <c r="I347" s="7"/>
    </row>
    <row r="348" spans="1:9" ht="47.25">
      <c r="A348" s="2" t="s">
        <v>955</v>
      </c>
      <c r="B348" s="4"/>
      <c r="C348" s="4" t="s">
        <v>139</v>
      </c>
      <c r="D348" s="4" t="s">
        <v>45</v>
      </c>
      <c r="E348" s="4" t="s">
        <v>956</v>
      </c>
      <c r="F348" s="4"/>
      <c r="G348" s="7">
        <f>SUM(G349)</f>
        <v>34622.300000000003</v>
      </c>
      <c r="H348" s="7">
        <f>SUM(H349)</f>
        <v>0</v>
      </c>
      <c r="I348" s="7">
        <f>SUM(I349)</f>
        <v>0</v>
      </c>
    </row>
    <row r="349" spans="1:9" ht="31.5">
      <c r="A349" s="2" t="s">
        <v>43</v>
      </c>
      <c r="B349" s="4"/>
      <c r="C349" s="4" t="s">
        <v>139</v>
      </c>
      <c r="D349" s="4" t="s">
        <v>45</v>
      </c>
      <c r="E349" s="4" t="s">
        <v>956</v>
      </c>
      <c r="F349" s="4" t="s">
        <v>72</v>
      </c>
      <c r="G349" s="7">
        <v>34622.300000000003</v>
      </c>
      <c r="H349" s="7"/>
      <c r="I349" s="7"/>
    </row>
    <row r="350" spans="1:9" ht="31.5">
      <c r="A350" s="2" t="s">
        <v>957</v>
      </c>
      <c r="B350" s="4"/>
      <c r="C350" s="4" t="s">
        <v>139</v>
      </c>
      <c r="D350" s="4" t="s">
        <v>45</v>
      </c>
      <c r="E350" s="4" t="s">
        <v>958</v>
      </c>
      <c r="F350" s="4"/>
      <c r="G350" s="7">
        <f>SUM(G351)</f>
        <v>1587.4</v>
      </c>
      <c r="H350" s="7">
        <f>SUM(H351)</f>
        <v>0</v>
      </c>
      <c r="I350" s="7">
        <f>SUM(I351)</f>
        <v>0</v>
      </c>
    </row>
    <row r="351" spans="1:9" ht="31.5">
      <c r="A351" s="2" t="s">
        <v>43</v>
      </c>
      <c r="B351" s="4"/>
      <c r="C351" s="4" t="s">
        <v>139</v>
      </c>
      <c r="D351" s="4" t="s">
        <v>45</v>
      </c>
      <c r="E351" s="4" t="s">
        <v>958</v>
      </c>
      <c r="F351" s="4" t="s">
        <v>72</v>
      </c>
      <c r="G351" s="7">
        <v>1587.4</v>
      </c>
      <c r="H351" s="7"/>
      <c r="I351" s="7"/>
    </row>
    <row r="352" spans="1:9">
      <c r="A352" s="34" t="s">
        <v>577</v>
      </c>
      <c r="B352" s="4"/>
      <c r="C352" s="4" t="s">
        <v>139</v>
      </c>
      <c r="D352" s="4" t="s">
        <v>45</v>
      </c>
      <c r="E352" s="4" t="s">
        <v>471</v>
      </c>
      <c r="F352" s="4"/>
      <c r="G352" s="7">
        <f>SUM(G354)+G355</f>
        <v>51312.5</v>
      </c>
      <c r="H352" s="7">
        <f t="shared" ref="H352:I352" si="100">SUM(H354)+H355</f>
        <v>0</v>
      </c>
      <c r="I352" s="7">
        <f t="shared" si="100"/>
        <v>0</v>
      </c>
    </row>
    <row r="353" spans="1:9">
      <c r="A353" s="2" t="s">
        <v>383</v>
      </c>
      <c r="B353" s="4"/>
      <c r="C353" s="4" t="s">
        <v>139</v>
      </c>
      <c r="D353" s="4" t="s">
        <v>45</v>
      </c>
      <c r="E353" s="4" t="s">
        <v>472</v>
      </c>
      <c r="F353" s="4"/>
      <c r="G353" s="7">
        <f>SUM(G354)</f>
        <v>51312.5</v>
      </c>
      <c r="H353" s="7">
        <f>SUM(H354)</f>
        <v>0</v>
      </c>
      <c r="I353" s="7">
        <f>SUM(I354)</f>
        <v>0</v>
      </c>
    </row>
    <row r="354" spans="1:9" ht="31.5">
      <c r="A354" s="2" t="s">
        <v>43</v>
      </c>
      <c r="B354" s="4"/>
      <c r="C354" s="4" t="s">
        <v>139</v>
      </c>
      <c r="D354" s="4" t="s">
        <v>45</v>
      </c>
      <c r="E354" s="4" t="s">
        <v>472</v>
      </c>
      <c r="F354" s="4" t="s">
        <v>72</v>
      </c>
      <c r="G354" s="7">
        <f>56024.4-4711.9</f>
        <v>51312.5</v>
      </c>
      <c r="H354" s="7">
        <v>0</v>
      </c>
      <c r="I354" s="7"/>
    </row>
    <row r="355" spans="1:9" ht="31.5" hidden="1">
      <c r="A355" s="2" t="s">
        <v>652</v>
      </c>
      <c r="B355" s="4"/>
      <c r="C355" s="4" t="s">
        <v>139</v>
      </c>
      <c r="D355" s="4" t="s">
        <v>45</v>
      </c>
      <c r="E355" s="4" t="s">
        <v>473</v>
      </c>
      <c r="F355" s="4"/>
      <c r="G355" s="7">
        <f>SUM(G356)</f>
        <v>0</v>
      </c>
      <c r="H355" s="7">
        <f>SUM(H356)</f>
        <v>0</v>
      </c>
      <c r="I355" s="7">
        <f>SUM(I356)</f>
        <v>0</v>
      </c>
    </row>
    <row r="356" spans="1:9" ht="31.5" hidden="1">
      <c r="A356" s="2" t="s">
        <v>43</v>
      </c>
      <c r="B356" s="4"/>
      <c r="C356" s="4" t="s">
        <v>139</v>
      </c>
      <c r="D356" s="4" t="s">
        <v>45</v>
      </c>
      <c r="E356" s="4" t="s">
        <v>473</v>
      </c>
      <c r="F356" s="4" t="s">
        <v>72</v>
      </c>
      <c r="G356" s="7"/>
      <c r="H356" s="7"/>
      <c r="I356" s="7"/>
    </row>
    <row r="357" spans="1:9" ht="31.5" hidden="1">
      <c r="A357" s="2" t="s">
        <v>420</v>
      </c>
      <c r="B357" s="4"/>
      <c r="C357" s="4" t="s">
        <v>139</v>
      </c>
      <c r="D357" s="4" t="s">
        <v>45</v>
      </c>
      <c r="E357" s="4" t="s">
        <v>247</v>
      </c>
      <c r="F357" s="4"/>
      <c r="G357" s="7">
        <f>SUM(G358)</f>
        <v>0</v>
      </c>
      <c r="H357" s="7"/>
      <c r="I357" s="7"/>
    </row>
    <row r="358" spans="1:9" ht="31.5" hidden="1">
      <c r="A358" s="2" t="s">
        <v>227</v>
      </c>
      <c r="B358" s="4"/>
      <c r="C358" s="4" t="s">
        <v>139</v>
      </c>
      <c r="D358" s="4" t="s">
        <v>45</v>
      </c>
      <c r="E358" s="4" t="s">
        <v>260</v>
      </c>
      <c r="F358" s="4"/>
      <c r="G358" s="7">
        <f>SUM(G359)</f>
        <v>0</v>
      </c>
      <c r="H358" s="7"/>
      <c r="I358" s="7"/>
    </row>
    <row r="359" spans="1:9" ht="31.5" hidden="1">
      <c r="A359" s="2" t="s">
        <v>228</v>
      </c>
      <c r="B359" s="4"/>
      <c r="C359" s="4" t="s">
        <v>139</v>
      </c>
      <c r="D359" s="4" t="s">
        <v>45</v>
      </c>
      <c r="E359" s="4" t="s">
        <v>260</v>
      </c>
      <c r="F359" s="4" t="s">
        <v>209</v>
      </c>
      <c r="G359" s="7">
        <v>0</v>
      </c>
      <c r="H359" s="7"/>
      <c r="I359" s="7"/>
    </row>
    <row r="360" spans="1:9" ht="31.5">
      <c r="A360" s="95" t="s">
        <v>406</v>
      </c>
      <c r="B360" s="4"/>
      <c r="C360" s="4" t="s">
        <v>139</v>
      </c>
      <c r="D360" s="4" t="s">
        <v>45</v>
      </c>
      <c r="E360" s="31" t="s">
        <v>184</v>
      </c>
      <c r="F360" s="4"/>
      <c r="G360" s="7">
        <f t="shared" ref="G360:I360" si="101">SUM(G361)</f>
        <v>47414.9</v>
      </c>
      <c r="H360" s="7">
        <f t="shared" si="101"/>
        <v>747.7</v>
      </c>
      <c r="I360" s="7">
        <f t="shared" si="101"/>
        <v>747.7</v>
      </c>
    </row>
    <row r="361" spans="1:9" ht="47.25">
      <c r="A361" s="95" t="s">
        <v>407</v>
      </c>
      <c r="B361" s="4"/>
      <c r="C361" s="4" t="s">
        <v>139</v>
      </c>
      <c r="D361" s="4" t="s">
        <v>45</v>
      </c>
      <c r="E361" s="31" t="s">
        <v>185</v>
      </c>
      <c r="F361" s="4"/>
      <c r="G361" s="7">
        <f>SUM(G362)+G365</f>
        <v>47414.9</v>
      </c>
      <c r="H361" s="7">
        <f t="shared" ref="H361:I361" si="102">SUM(H362)+H365</f>
        <v>747.7</v>
      </c>
      <c r="I361" s="7">
        <f t="shared" si="102"/>
        <v>747.7</v>
      </c>
    </row>
    <row r="362" spans="1:9" ht="31.5">
      <c r="A362" s="95" t="s">
        <v>348</v>
      </c>
      <c r="B362" s="4"/>
      <c r="C362" s="4" t="s">
        <v>139</v>
      </c>
      <c r="D362" s="4" t="s">
        <v>45</v>
      </c>
      <c r="E362" s="31" t="s">
        <v>186</v>
      </c>
      <c r="F362" s="4"/>
      <c r="G362" s="7">
        <f>SUM(G363:G364)</f>
        <v>47414.9</v>
      </c>
      <c r="H362" s="7">
        <f>SUM(H363:H364)</f>
        <v>747.7</v>
      </c>
      <c r="I362" s="7">
        <f>SUM(I363:I364)</f>
        <v>747.7</v>
      </c>
    </row>
    <row r="363" spans="1:9" ht="31.5">
      <c r="A363" s="95" t="s">
        <v>43</v>
      </c>
      <c r="B363" s="4"/>
      <c r="C363" s="4" t="s">
        <v>139</v>
      </c>
      <c r="D363" s="4" t="s">
        <v>45</v>
      </c>
      <c r="E363" s="31" t="s">
        <v>186</v>
      </c>
      <c r="F363" s="4" t="s">
        <v>72</v>
      </c>
      <c r="G363" s="7">
        <v>47414.9</v>
      </c>
      <c r="H363" s="7">
        <v>747.7</v>
      </c>
      <c r="I363" s="7">
        <v>747.7</v>
      </c>
    </row>
    <row r="364" spans="1:9" ht="31.5" hidden="1">
      <c r="A364" s="2" t="s">
        <v>228</v>
      </c>
      <c r="B364" s="4"/>
      <c r="C364" s="4" t="s">
        <v>139</v>
      </c>
      <c r="D364" s="4" t="s">
        <v>45</v>
      </c>
      <c r="E364" s="31" t="s">
        <v>186</v>
      </c>
      <c r="F364" s="4" t="s">
        <v>209</v>
      </c>
      <c r="G364" s="7"/>
      <c r="H364" s="7"/>
      <c r="I364" s="7"/>
    </row>
    <row r="365" spans="1:9" ht="31.5" hidden="1">
      <c r="A365" s="34" t="s">
        <v>642</v>
      </c>
      <c r="B365" s="4"/>
      <c r="C365" s="4" t="s">
        <v>139</v>
      </c>
      <c r="D365" s="4" t="s">
        <v>45</v>
      </c>
      <c r="E365" s="31" t="s">
        <v>895</v>
      </c>
      <c r="F365" s="4"/>
      <c r="G365" s="7">
        <f>SUM(G366)</f>
        <v>0</v>
      </c>
      <c r="H365" s="7"/>
      <c r="I365" s="7"/>
    </row>
    <row r="366" spans="1:9" ht="31.5" hidden="1">
      <c r="A366" s="2" t="s">
        <v>768</v>
      </c>
      <c r="B366" s="4"/>
      <c r="C366" s="4" t="s">
        <v>139</v>
      </c>
      <c r="D366" s="4" t="s">
        <v>45</v>
      </c>
      <c r="E366" s="31" t="s">
        <v>896</v>
      </c>
      <c r="F366" s="4"/>
      <c r="G366" s="7">
        <f>SUM(G367)</f>
        <v>0</v>
      </c>
      <c r="H366" s="7"/>
      <c r="I366" s="7"/>
    </row>
    <row r="367" spans="1:9" ht="31.5" hidden="1">
      <c r="A367" s="95" t="s">
        <v>43</v>
      </c>
      <c r="B367" s="4"/>
      <c r="C367" s="4" t="s">
        <v>139</v>
      </c>
      <c r="D367" s="4" t="s">
        <v>45</v>
      </c>
      <c r="E367" s="31" t="s">
        <v>896</v>
      </c>
      <c r="F367" s="4" t="s">
        <v>72</v>
      </c>
      <c r="G367" s="7"/>
      <c r="H367" s="7"/>
      <c r="I367" s="7"/>
    </row>
    <row r="368" spans="1:9">
      <c r="A368" s="34" t="s">
        <v>455</v>
      </c>
      <c r="B368" s="4"/>
      <c r="C368" s="4" t="s">
        <v>139</v>
      </c>
      <c r="D368" s="4" t="s">
        <v>45</v>
      </c>
      <c r="E368" s="5" t="s">
        <v>453</v>
      </c>
      <c r="F368" s="5"/>
      <c r="G368" s="7">
        <f>G369+G371</f>
        <v>12406.3</v>
      </c>
      <c r="H368" s="7">
        <f t="shared" ref="H368:I368" si="103">H369+H371</f>
        <v>4555.8</v>
      </c>
      <c r="I368" s="7">
        <f t="shared" si="103"/>
        <v>4555.8</v>
      </c>
    </row>
    <row r="369" spans="1:9">
      <c r="A369" s="34" t="s">
        <v>29</v>
      </c>
      <c r="B369" s="4"/>
      <c r="C369" s="4" t="s">
        <v>139</v>
      </c>
      <c r="D369" s="4" t="s">
        <v>45</v>
      </c>
      <c r="E369" s="5" t="s">
        <v>454</v>
      </c>
      <c r="F369" s="5"/>
      <c r="G369" s="7">
        <f>SUM(G370)</f>
        <v>4500</v>
      </c>
      <c r="H369" s="7">
        <f>SUM(H370)</f>
        <v>3000</v>
      </c>
      <c r="I369" s="7">
        <f>SUM(I370)</f>
        <v>3000</v>
      </c>
    </row>
    <row r="370" spans="1:9" ht="36.75" customHeight="1">
      <c r="A370" s="34" t="s">
        <v>43</v>
      </c>
      <c r="B370" s="4"/>
      <c r="C370" s="4" t="s">
        <v>139</v>
      </c>
      <c r="D370" s="4" t="s">
        <v>45</v>
      </c>
      <c r="E370" s="5" t="s">
        <v>454</v>
      </c>
      <c r="F370" s="5" t="s">
        <v>72</v>
      </c>
      <c r="G370" s="7">
        <v>4500</v>
      </c>
      <c r="H370" s="7">
        <v>3000</v>
      </c>
      <c r="I370" s="7">
        <v>3000</v>
      </c>
    </row>
    <row r="371" spans="1:9" ht="31.5">
      <c r="A371" s="34" t="s">
        <v>36</v>
      </c>
      <c r="B371" s="4"/>
      <c r="C371" s="4" t="s">
        <v>139</v>
      </c>
      <c r="D371" s="4" t="s">
        <v>45</v>
      </c>
      <c r="E371" s="5" t="s">
        <v>977</v>
      </c>
      <c r="F371" s="5"/>
      <c r="G371" s="7">
        <f>G372+G373</f>
        <v>7906.3</v>
      </c>
      <c r="H371" s="7">
        <f t="shared" ref="H371:I371" si="104">H372+H373</f>
        <v>1555.8</v>
      </c>
      <c r="I371" s="7">
        <f t="shared" si="104"/>
        <v>1555.8</v>
      </c>
    </row>
    <row r="372" spans="1:9" ht="47.25">
      <c r="A372" s="2" t="s">
        <v>42</v>
      </c>
      <c r="B372" s="4"/>
      <c r="C372" s="4" t="s">
        <v>139</v>
      </c>
      <c r="D372" s="4" t="s">
        <v>45</v>
      </c>
      <c r="E372" s="5" t="s">
        <v>977</v>
      </c>
      <c r="F372" s="5" t="s">
        <v>70</v>
      </c>
      <c r="G372" s="7">
        <v>4886.3</v>
      </c>
      <c r="H372" s="7">
        <v>1555.8</v>
      </c>
      <c r="I372" s="7">
        <v>1555.8</v>
      </c>
    </row>
    <row r="373" spans="1:9" ht="31.5">
      <c r="A373" s="2" t="s">
        <v>43</v>
      </c>
      <c r="B373" s="4"/>
      <c r="C373" s="4" t="s">
        <v>139</v>
      </c>
      <c r="D373" s="4" t="s">
        <v>45</v>
      </c>
      <c r="E373" s="5" t="s">
        <v>977</v>
      </c>
      <c r="F373" s="5" t="s">
        <v>72</v>
      </c>
      <c r="G373" s="7">
        <v>3020</v>
      </c>
      <c r="H373" s="7"/>
      <c r="I373" s="7"/>
    </row>
    <row r="374" spans="1:9">
      <c r="A374" s="34" t="s">
        <v>456</v>
      </c>
      <c r="B374" s="4"/>
      <c r="C374" s="4" t="s">
        <v>139</v>
      </c>
      <c r="D374" s="4" t="s">
        <v>45</v>
      </c>
      <c r="E374" s="5" t="s">
        <v>460</v>
      </c>
      <c r="F374" s="5"/>
      <c r="G374" s="7">
        <f>G375+G377+G381</f>
        <v>73965.700000000012</v>
      </c>
      <c r="H374" s="7">
        <f t="shared" ref="H374:I374" si="105">H375+H377+H381</f>
        <v>51395.8</v>
      </c>
      <c r="I374" s="7">
        <f t="shared" si="105"/>
        <v>51395.8</v>
      </c>
    </row>
    <row r="375" spans="1:9">
      <c r="A375" s="34" t="s">
        <v>29</v>
      </c>
      <c r="B375" s="4"/>
      <c r="C375" s="4" t="s">
        <v>139</v>
      </c>
      <c r="D375" s="4" t="s">
        <v>45</v>
      </c>
      <c r="E375" s="5" t="s">
        <v>461</v>
      </c>
      <c r="F375" s="5"/>
      <c r="G375" s="7">
        <f>SUM(G376)</f>
        <v>38493.300000000003</v>
      </c>
      <c r="H375" s="7">
        <f>SUM(H376)</f>
        <v>34244.400000000001</v>
      </c>
      <c r="I375" s="7">
        <f>SUM(I376)</f>
        <v>34244.400000000001</v>
      </c>
    </row>
    <row r="376" spans="1:9" ht="31.5">
      <c r="A376" s="34" t="s">
        <v>43</v>
      </c>
      <c r="B376" s="4"/>
      <c r="C376" s="4" t="s">
        <v>139</v>
      </c>
      <c r="D376" s="4" t="s">
        <v>45</v>
      </c>
      <c r="E376" s="5" t="s">
        <v>461</v>
      </c>
      <c r="F376" s="5" t="s">
        <v>72</v>
      </c>
      <c r="G376" s="7">
        <v>38493.300000000003</v>
      </c>
      <c r="H376" s="7">
        <v>34244.400000000001</v>
      </c>
      <c r="I376" s="7">
        <v>34244.400000000001</v>
      </c>
    </row>
    <row r="377" spans="1:9" ht="31.5">
      <c r="A377" s="34" t="s">
        <v>36</v>
      </c>
      <c r="B377" s="4"/>
      <c r="C377" s="4" t="s">
        <v>139</v>
      </c>
      <c r="D377" s="4" t="s">
        <v>45</v>
      </c>
      <c r="E377" s="5" t="s">
        <v>978</v>
      </c>
      <c r="F377" s="5"/>
      <c r="G377" s="7">
        <f>G378+G379+G380</f>
        <v>24697.3</v>
      </c>
      <c r="H377" s="7">
        <f t="shared" ref="H377:I377" si="106">H378+H379+H380</f>
        <v>17151.400000000001</v>
      </c>
      <c r="I377" s="7">
        <f t="shared" si="106"/>
        <v>17151.400000000001</v>
      </c>
    </row>
    <row r="378" spans="1:9" ht="47.25">
      <c r="A378" s="2" t="s">
        <v>42</v>
      </c>
      <c r="B378" s="4"/>
      <c r="C378" s="4" t="s">
        <v>139</v>
      </c>
      <c r="D378" s="4" t="s">
        <v>45</v>
      </c>
      <c r="E378" s="5" t="s">
        <v>978</v>
      </c>
      <c r="F378" s="5" t="s">
        <v>70</v>
      </c>
      <c r="G378" s="7">
        <v>16075.9</v>
      </c>
      <c r="H378" s="7">
        <v>16075.9</v>
      </c>
      <c r="I378" s="7">
        <v>16075.9</v>
      </c>
    </row>
    <row r="379" spans="1:9" ht="31.5">
      <c r="A379" s="2" t="s">
        <v>43</v>
      </c>
      <c r="B379" s="4"/>
      <c r="C379" s="4" t="s">
        <v>139</v>
      </c>
      <c r="D379" s="4" t="s">
        <v>45</v>
      </c>
      <c r="E379" s="5" t="s">
        <v>978</v>
      </c>
      <c r="F379" s="5" t="s">
        <v>72</v>
      </c>
      <c r="G379" s="7">
        <v>8469.4</v>
      </c>
      <c r="H379" s="7">
        <v>1042.3</v>
      </c>
      <c r="I379" s="7">
        <v>1042.3</v>
      </c>
    </row>
    <row r="380" spans="1:9">
      <c r="A380" s="155" t="s">
        <v>20</v>
      </c>
      <c r="B380" s="4"/>
      <c r="C380" s="4" t="s">
        <v>139</v>
      </c>
      <c r="D380" s="4" t="s">
        <v>45</v>
      </c>
      <c r="E380" s="5" t="s">
        <v>978</v>
      </c>
      <c r="F380" s="5" t="s">
        <v>77</v>
      </c>
      <c r="G380" s="7">
        <v>152</v>
      </c>
      <c r="H380" s="7">
        <v>33.200000000000003</v>
      </c>
      <c r="I380" s="7">
        <v>33.200000000000003</v>
      </c>
    </row>
    <row r="381" spans="1:9" ht="31.5">
      <c r="A381" s="34" t="s">
        <v>642</v>
      </c>
      <c r="B381" s="4"/>
      <c r="C381" s="4" t="s">
        <v>139</v>
      </c>
      <c r="D381" s="4" t="s">
        <v>45</v>
      </c>
      <c r="E381" s="5" t="s">
        <v>541</v>
      </c>
      <c r="F381" s="5"/>
      <c r="G381" s="7">
        <f>SUM(G382)</f>
        <v>10775.1</v>
      </c>
      <c r="H381" s="7">
        <f t="shared" ref="H381:I381" si="107">SUM(H382)</f>
        <v>0</v>
      </c>
      <c r="I381" s="7">
        <f t="shared" si="107"/>
        <v>0</v>
      </c>
    </row>
    <row r="382" spans="1:9" ht="31.5">
      <c r="A382" s="34" t="s">
        <v>637</v>
      </c>
      <c r="B382" s="4"/>
      <c r="C382" s="4" t="s">
        <v>139</v>
      </c>
      <c r="D382" s="4" t="s">
        <v>45</v>
      </c>
      <c r="E382" s="5" t="s">
        <v>767</v>
      </c>
      <c r="F382" s="5"/>
      <c r="G382" s="7">
        <f>SUM(G383)</f>
        <v>10775.1</v>
      </c>
      <c r="H382" s="7">
        <f t="shared" ref="H382:I382" si="108">SUM(H383)</f>
        <v>0</v>
      </c>
      <c r="I382" s="7">
        <f t="shared" si="108"/>
        <v>0</v>
      </c>
    </row>
    <row r="383" spans="1:9" ht="31.5">
      <c r="A383" s="34" t="s">
        <v>43</v>
      </c>
      <c r="B383" s="4"/>
      <c r="C383" s="4" t="s">
        <v>139</v>
      </c>
      <c r="D383" s="4" t="s">
        <v>45</v>
      </c>
      <c r="E383" s="5" t="s">
        <v>767</v>
      </c>
      <c r="F383" s="5" t="s">
        <v>72</v>
      </c>
      <c r="G383" s="7">
        <v>10775.1</v>
      </c>
      <c r="H383" s="7"/>
      <c r="I383" s="7"/>
    </row>
    <row r="384" spans="1:9">
      <c r="A384" s="34" t="s">
        <v>457</v>
      </c>
      <c r="B384" s="4"/>
      <c r="C384" s="4" t="s">
        <v>139</v>
      </c>
      <c r="D384" s="4" t="s">
        <v>45</v>
      </c>
      <c r="E384" s="5" t="s">
        <v>458</v>
      </c>
      <c r="F384" s="5"/>
      <c r="G384" s="7">
        <f>SUM(G385)+G387</f>
        <v>56095.9</v>
      </c>
      <c r="H384" s="7">
        <f t="shared" ref="H384:I384" si="109">SUM(H385)+H387</f>
        <v>53281.2</v>
      </c>
      <c r="I384" s="7">
        <f t="shared" si="109"/>
        <v>53281.2</v>
      </c>
    </row>
    <row r="385" spans="1:13">
      <c r="A385" s="34" t="s">
        <v>29</v>
      </c>
      <c r="B385" s="4"/>
      <c r="C385" s="4" t="s">
        <v>139</v>
      </c>
      <c r="D385" s="4" t="s">
        <v>45</v>
      </c>
      <c r="E385" s="5" t="s">
        <v>459</v>
      </c>
      <c r="F385" s="5"/>
      <c r="G385" s="7">
        <f t="shared" ref="G385:I385" si="110">SUM(G386)</f>
        <v>54139</v>
      </c>
      <c r="H385" s="7">
        <f t="shared" si="110"/>
        <v>53281.2</v>
      </c>
      <c r="I385" s="7">
        <f t="shared" si="110"/>
        <v>53281.2</v>
      </c>
    </row>
    <row r="386" spans="1:13" ht="31.5">
      <c r="A386" s="34" t="s">
        <v>43</v>
      </c>
      <c r="B386" s="4"/>
      <c r="C386" s="4" t="s">
        <v>139</v>
      </c>
      <c r="D386" s="4" t="s">
        <v>45</v>
      </c>
      <c r="E386" s="5" t="s">
        <v>459</v>
      </c>
      <c r="F386" s="5" t="s">
        <v>72</v>
      </c>
      <c r="G386" s="7">
        <v>54139</v>
      </c>
      <c r="H386" s="7">
        <v>53281.2</v>
      </c>
      <c r="I386" s="7">
        <v>53281.2</v>
      </c>
    </row>
    <row r="387" spans="1:13" ht="31.5">
      <c r="A387" s="2" t="s">
        <v>300</v>
      </c>
      <c r="B387" s="4"/>
      <c r="C387" s="4" t="s">
        <v>139</v>
      </c>
      <c r="D387" s="4" t="s">
        <v>45</v>
      </c>
      <c r="E387" s="5" t="s">
        <v>725</v>
      </c>
      <c r="F387" s="5"/>
      <c r="G387" s="7">
        <f>SUM(G388)</f>
        <v>1956.9</v>
      </c>
      <c r="H387" s="7">
        <f t="shared" ref="H387:I387" si="111">SUM(H388)</f>
        <v>0</v>
      </c>
      <c r="I387" s="7">
        <f t="shared" si="111"/>
        <v>0</v>
      </c>
    </row>
    <row r="388" spans="1:13" ht="31.5">
      <c r="A388" s="2" t="s">
        <v>228</v>
      </c>
      <c r="B388" s="4"/>
      <c r="C388" s="4" t="s">
        <v>139</v>
      </c>
      <c r="D388" s="4" t="s">
        <v>45</v>
      </c>
      <c r="E388" s="5" t="s">
        <v>725</v>
      </c>
      <c r="F388" s="5" t="s">
        <v>209</v>
      </c>
      <c r="G388" s="7">
        <v>1956.9</v>
      </c>
      <c r="H388" s="7"/>
      <c r="I388" s="7"/>
    </row>
    <row r="389" spans="1:13" ht="18.75" customHeight="1">
      <c r="A389" s="2" t="s">
        <v>147</v>
      </c>
      <c r="B389" s="4"/>
      <c r="C389" s="96" t="s">
        <v>139</v>
      </c>
      <c r="D389" s="96" t="s">
        <v>139</v>
      </c>
      <c r="E389" s="96"/>
      <c r="F389" s="96"/>
      <c r="G389" s="9">
        <f>SUM(G402)+G405+G393+G409+G390</f>
        <v>15205.2</v>
      </c>
      <c r="H389" s="9">
        <f t="shared" ref="H389:I389" si="112">SUM(H402)+H405+H393+H409+H390</f>
        <v>161.30000000000001</v>
      </c>
      <c r="I389" s="9">
        <f t="shared" si="112"/>
        <v>30578.899999999998</v>
      </c>
    </row>
    <row r="390" spans="1:13" ht="31.5">
      <c r="A390" s="2" t="s">
        <v>653</v>
      </c>
      <c r="B390" s="4"/>
      <c r="C390" s="96" t="s">
        <v>139</v>
      </c>
      <c r="D390" s="96" t="s">
        <v>139</v>
      </c>
      <c r="E390" s="96" t="s">
        <v>605</v>
      </c>
      <c r="F390" s="96"/>
      <c r="G390" s="9">
        <f>SUM(G391)</f>
        <v>5752.5</v>
      </c>
      <c r="H390" s="9">
        <f t="shared" ref="H390:I391" si="113">SUM(H391)</f>
        <v>0</v>
      </c>
      <c r="I390" s="9">
        <f t="shared" si="113"/>
        <v>0</v>
      </c>
      <c r="M390" s="93"/>
    </row>
    <row r="391" spans="1:13" ht="31.5">
      <c r="A391" s="2" t="s">
        <v>300</v>
      </c>
      <c r="B391" s="4"/>
      <c r="C391" s="96" t="s">
        <v>139</v>
      </c>
      <c r="D391" s="96" t="s">
        <v>139</v>
      </c>
      <c r="E391" s="96" t="s">
        <v>615</v>
      </c>
      <c r="F391" s="96"/>
      <c r="G391" s="9">
        <f>SUM(G392)</f>
        <v>5752.5</v>
      </c>
      <c r="H391" s="9">
        <f t="shared" si="113"/>
        <v>0</v>
      </c>
      <c r="I391" s="9">
        <f t="shared" si="113"/>
        <v>0</v>
      </c>
    </row>
    <row r="392" spans="1:13" ht="31.5">
      <c r="A392" s="2" t="s">
        <v>228</v>
      </c>
      <c r="B392" s="4"/>
      <c r="C392" s="96" t="s">
        <v>139</v>
      </c>
      <c r="D392" s="96" t="s">
        <v>139</v>
      </c>
      <c r="E392" s="96" t="s">
        <v>615</v>
      </c>
      <c r="F392" s="96" t="s">
        <v>209</v>
      </c>
      <c r="G392" s="9">
        <v>5752.5</v>
      </c>
      <c r="H392" s="9"/>
      <c r="I392" s="9"/>
    </row>
    <row r="393" spans="1:13" ht="31.5">
      <c r="A393" s="2" t="s">
        <v>519</v>
      </c>
      <c r="B393" s="4"/>
      <c r="C393" s="96" t="s">
        <v>139</v>
      </c>
      <c r="D393" s="143" t="s">
        <v>139</v>
      </c>
      <c r="E393" s="4" t="s">
        <v>206</v>
      </c>
      <c r="F393" s="4"/>
      <c r="G393" s="7">
        <f>SUM(G394)+G397</f>
        <v>6167.6</v>
      </c>
      <c r="H393" s="7">
        <f>SUM(H394)+H397</f>
        <v>0</v>
      </c>
      <c r="I393" s="7">
        <f>SUM(I394)+I397</f>
        <v>30417.599999999999</v>
      </c>
    </row>
    <row r="394" spans="1:13" ht="31.5" hidden="1">
      <c r="A394" s="2" t="s">
        <v>226</v>
      </c>
      <c r="B394" s="4"/>
      <c r="C394" s="96" t="s">
        <v>139</v>
      </c>
      <c r="D394" s="96" t="s">
        <v>139</v>
      </c>
      <c r="E394" s="4" t="s">
        <v>254</v>
      </c>
      <c r="F394" s="4"/>
      <c r="G394" s="7">
        <f t="shared" ref="G394:I395" si="114">SUM(G395)</f>
        <v>0</v>
      </c>
      <c r="H394" s="7">
        <f t="shared" si="114"/>
        <v>0</v>
      </c>
      <c r="I394" s="7">
        <f t="shared" si="114"/>
        <v>0</v>
      </c>
    </row>
    <row r="395" spans="1:13" ht="31.5" hidden="1">
      <c r="A395" s="2" t="s">
        <v>227</v>
      </c>
      <c r="B395" s="4"/>
      <c r="C395" s="96" t="s">
        <v>139</v>
      </c>
      <c r="D395" s="96" t="s">
        <v>139</v>
      </c>
      <c r="E395" s="4" t="s">
        <v>255</v>
      </c>
      <c r="F395" s="4"/>
      <c r="G395" s="7">
        <f t="shared" si="114"/>
        <v>0</v>
      </c>
      <c r="H395" s="7">
        <f t="shared" si="114"/>
        <v>0</v>
      </c>
      <c r="I395" s="7">
        <f t="shared" si="114"/>
        <v>0</v>
      </c>
    </row>
    <row r="396" spans="1:13" ht="31.5" hidden="1">
      <c r="A396" s="2" t="s">
        <v>228</v>
      </c>
      <c r="B396" s="4"/>
      <c r="C396" s="96" t="s">
        <v>139</v>
      </c>
      <c r="D396" s="96" t="s">
        <v>139</v>
      </c>
      <c r="E396" s="4" t="s">
        <v>255</v>
      </c>
      <c r="F396" s="4" t="s">
        <v>209</v>
      </c>
      <c r="G396" s="7"/>
      <c r="H396" s="7"/>
      <c r="I396" s="7"/>
    </row>
    <row r="397" spans="1:13">
      <c r="A397" s="2" t="s">
        <v>229</v>
      </c>
      <c r="B397" s="4"/>
      <c r="C397" s="96" t="s">
        <v>139</v>
      </c>
      <c r="D397" s="96" t="s">
        <v>139</v>
      </c>
      <c r="E397" s="4" t="s">
        <v>256</v>
      </c>
      <c r="F397" s="4"/>
      <c r="G397" s="7">
        <f>SUM(G398)</f>
        <v>6167.6</v>
      </c>
      <c r="H397" s="7">
        <f>SUM(H398)</f>
        <v>0</v>
      </c>
      <c r="I397" s="7">
        <f>SUM(I398)</f>
        <v>30417.599999999999</v>
      </c>
    </row>
    <row r="398" spans="1:13" ht="31.5">
      <c r="A398" s="2" t="s">
        <v>227</v>
      </c>
      <c r="B398" s="4"/>
      <c r="C398" s="96" t="s">
        <v>139</v>
      </c>
      <c r="D398" s="96" t="s">
        <v>139</v>
      </c>
      <c r="E398" s="4" t="s">
        <v>257</v>
      </c>
      <c r="F398" s="4"/>
      <c r="G398" s="7">
        <f>SUM(G399)+G400</f>
        <v>6167.6</v>
      </c>
      <c r="H398" s="7">
        <f t="shared" ref="H398:I398" si="115">SUM(H399)+H400</f>
        <v>0</v>
      </c>
      <c r="I398" s="7">
        <f t="shared" si="115"/>
        <v>30417.599999999999</v>
      </c>
    </row>
    <row r="399" spans="1:13" ht="31.5">
      <c r="A399" s="2" t="s">
        <v>228</v>
      </c>
      <c r="B399" s="4"/>
      <c r="C399" s="96" t="s">
        <v>139</v>
      </c>
      <c r="D399" s="96" t="s">
        <v>139</v>
      </c>
      <c r="E399" s="4" t="s">
        <v>257</v>
      </c>
      <c r="F399" s="4" t="s">
        <v>209</v>
      </c>
      <c r="G399" s="7">
        <v>6167.6</v>
      </c>
      <c r="H399" s="7"/>
      <c r="I399" s="7"/>
    </row>
    <row r="400" spans="1:13" ht="31.5">
      <c r="A400" s="2" t="s">
        <v>722</v>
      </c>
      <c r="B400" s="4"/>
      <c r="C400" s="96" t="s">
        <v>139</v>
      </c>
      <c r="D400" s="96" t="s">
        <v>139</v>
      </c>
      <c r="E400" s="4" t="s">
        <v>930</v>
      </c>
      <c r="F400" s="4"/>
      <c r="G400" s="7">
        <f>SUM(G401)</f>
        <v>0</v>
      </c>
      <c r="H400" s="7">
        <f>SUM(H401)</f>
        <v>0</v>
      </c>
      <c r="I400" s="7">
        <f>SUM(I401)</f>
        <v>30417.599999999999</v>
      </c>
    </row>
    <row r="401" spans="1:9" ht="31.5">
      <c r="A401" s="2" t="s">
        <v>228</v>
      </c>
      <c r="B401" s="4"/>
      <c r="C401" s="96" t="s">
        <v>139</v>
      </c>
      <c r="D401" s="96" t="s">
        <v>139</v>
      </c>
      <c r="E401" s="4" t="s">
        <v>930</v>
      </c>
      <c r="F401" s="4" t="s">
        <v>209</v>
      </c>
      <c r="G401" s="7"/>
      <c r="H401" s="7"/>
      <c r="I401" s="7">
        <v>30417.599999999999</v>
      </c>
    </row>
    <row r="402" spans="1:9" ht="31.5">
      <c r="A402" s="2" t="s">
        <v>422</v>
      </c>
      <c r="B402" s="4"/>
      <c r="C402" s="96" t="s">
        <v>139</v>
      </c>
      <c r="D402" s="96" t="s">
        <v>139</v>
      </c>
      <c r="E402" s="96" t="s">
        <v>247</v>
      </c>
      <c r="F402" s="96"/>
      <c r="G402" s="9">
        <f t="shared" ref="G402:I403" si="116">SUM(G403)</f>
        <v>3123.8</v>
      </c>
      <c r="H402" s="9">
        <f t="shared" si="116"/>
        <v>0</v>
      </c>
      <c r="I402" s="9">
        <f t="shared" si="116"/>
        <v>0</v>
      </c>
    </row>
    <row r="403" spans="1:9" ht="31.5">
      <c r="A403" s="2" t="s">
        <v>227</v>
      </c>
      <c r="B403" s="4"/>
      <c r="C403" s="96" t="s">
        <v>139</v>
      </c>
      <c r="D403" s="96" t="s">
        <v>139</v>
      </c>
      <c r="E403" s="96" t="s">
        <v>260</v>
      </c>
      <c r="F403" s="96"/>
      <c r="G403" s="9">
        <f t="shared" si="116"/>
        <v>3123.8</v>
      </c>
      <c r="H403" s="9">
        <f t="shared" si="116"/>
        <v>0</v>
      </c>
      <c r="I403" s="9">
        <f t="shared" si="116"/>
        <v>0</v>
      </c>
    </row>
    <row r="404" spans="1:9" ht="27.75" customHeight="1">
      <c r="A404" s="2" t="s">
        <v>228</v>
      </c>
      <c r="B404" s="4"/>
      <c r="C404" s="96" t="s">
        <v>139</v>
      </c>
      <c r="D404" s="96" t="s">
        <v>139</v>
      </c>
      <c r="E404" s="96" t="s">
        <v>260</v>
      </c>
      <c r="F404" s="96" t="s">
        <v>209</v>
      </c>
      <c r="G404" s="9">
        <v>3123.8</v>
      </c>
      <c r="H404" s="9"/>
      <c r="I404" s="9"/>
    </row>
    <row r="405" spans="1:9" ht="31.5" hidden="1">
      <c r="A405" s="2" t="s">
        <v>654</v>
      </c>
      <c r="B405" s="4"/>
      <c r="C405" s="96" t="s">
        <v>139</v>
      </c>
      <c r="D405" s="96" t="s">
        <v>139</v>
      </c>
      <c r="E405" s="96" t="s">
        <v>200</v>
      </c>
      <c r="F405" s="96"/>
      <c r="G405" s="9">
        <f t="shared" ref="G405:I407" si="117">SUM(G406)</f>
        <v>0</v>
      </c>
      <c r="H405" s="9">
        <f t="shared" si="117"/>
        <v>0</v>
      </c>
      <c r="I405" s="9">
        <f t="shared" si="117"/>
        <v>0</v>
      </c>
    </row>
    <row r="406" spans="1:9" ht="31.5" hidden="1">
      <c r="A406" s="2" t="s">
        <v>299</v>
      </c>
      <c r="B406" s="4"/>
      <c r="C406" s="96" t="s">
        <v>139</v>
      </c>
      <c r="D406" s="96" t="s">
        <v>139</v>
      </c>
      <c r="E406" s="96" t="s">
        <v>202</v>
      </c>
      <c r="F406" s="96"/>
      <c r="G406" s="9">
        <f t="shared" si="117"/>
        <v>0</v>
      </c>
      <c r="H406" s="9">
        <f t="shared" si="117"/>
        <v>0</v>
      </c>
      <c r="I406" s="9">
        <f t="shared" si="117"/>
        <v>0</v>
      </c>
    </row>
    <row r="407" spans="1:9" hidden="1">
      <c r="A407" s="34" t="s">
        <v>29</v>
      </c>
      <c r="B407" s="4"/>
      <c r="C407" s="96" t="s">
        <v>139</v>
      </c>
      <c r="D407" s="96" t="s">
        <v>139</v>
      </c>
      <c r="E407" s="96" t="s">
        <v>468</v>
      </c>
      <c r="F407" s="96"/>
      <c r="G407" s="9">
        <f t="shared" si="117"/>
        <v>0</v>
      </c>
      <c r="H407" s="9">
        <f t="shared" si="117"/>
        <v>0</v>
      </c>
      <c r="I407" s="9">
        <f t="shared" si="117"/>
        <v>0</v>
      </c>
    </row>
    <row r="408" spans="1:9" ht="31.5" hidden="1">
      <c r="A408" s="2" t="s">
        <v>43</v>
      </c>
      <c r="B408" s="4"/>
      <c r="C408" s="96" t="s">
        <v>139</v>
      </c>
      <c r="D408" s="96" t="s">
        <v>139</v>
      </c>
      <c r="E408" s="96" t="s">
        <v>468</v>
      </c>
      <c r="F408" s="96" t="s">
        <v>72</v>
      </c>
      <c r="G408" s="9"/>
      <c r="H408" s="9"/>
      <c r="I408" s="9"/>
    </row>
    <row r="409" spans="1:9">
      <c r="A409" s="2" t="s">
        <v>160</v>
      </c>
      <c r="B409" s="4"/>
      <c r="C409" s="96" t="s">
        <v>139</v>
      </c>
      <c r="D409" s="96" t="s">
        <v>139</v>
      </c>
      <c r="E409" s="96" t="s">
        <v>161</v>
      </c>
      <c r="F409" s="96"/>
      <c r="G409" s="9">
        <f>SUM(G410)</f>
        <v>161.30000000000001</v>
      </c>
      <c r="H409" s="9">
        <f t="shared" ref="H409:I409" si="118">SUM(H410)</f>
        <v>161.30000000000001</v>
      </c>
      <c r="I409" s="9">
        <f t="shared" si="118"/>
        <v>161.30000000000001</v>
      </c>
    </row>
    <row r="410" spans="1:9" ht="47.25">
      <c r="A410" s="95" t="s">
        <v>293</v>
      </c>
      <c r="B410" s="96"/>
      <c r="C410" s="96" t="s">
        <v>139</v>
      </c>
      <c r="D410" s="96" t="s">
        <v>139</v>
      </c>
      <c r="E410" s="96" t="s">
        <v>782</v>
      </c>
      <c r="F410" s="31"/>
      <c r="G410" s="9">
        <f>SUM(G411:G412)</f>
        <v>161.30000000000001</v>
      </c>
      <c r="H410" s="9">
        <f>SUM(H411:H412)</f>
        <v>161.30000000000001</v>
      </c>
      <c r="I410" s="9">
        <f>SUM(I411:I412)</f>
        <v>161.30000000000001</v>
      </c>
    </row>
    <row r="411" spans="1:9" ht="47.25">
      <c r="A411" s="2" t="s">
        <v>42</v>
      </c>
      <c r="B411" s="96"/>
      <c r="C411" s="96" t="s">
        <v>139</v>
      </c>
      <c r="D411" s="96" t="s">
        <v>139</v>
      </c>
      <c r="E411" s="125" t="s">
        <v>782</v>
      </c>
      <c r="F411" s="96" t="s">
        <v>70</v>
      </c>
      <c r="G411" s="9">
        <v>151.80000000000001</v>
      </c>
      <c r="H411" s="9">
        <v>151.80000000000001</v>
      </c>
      <c r="I411" s="9">
        <v>151.80000000000001</v>
      </c>
    </row>
    <row r="412" spans="1:9" ht="30.75" customHeight="1">
      <c r="A412" s="95" t="s">
        <v>43</v>
      </c>
      <c r="B412" s="96"/>
      <c r="C412" s="96" t="s">
        <v>139</v>
      </c>
      <c r="D412" s="96" t="s">
        <v>139</v>
      </c>
      <c r="E412" s="125" t="s">
        <v>782</v>
      </c>
      <c r="F412" s="96" t="s">
        <v>72</v>
      </c>
      <c r="G412" s="9">
        <v>9.5</v>
      </c>
      <c r="H412" s="9">
        <v>9.5</v>
      </c>
      <c r="I412" s="9">
        <v>9.5</v>
      </c>
    </row>
    <row r="413" spans="1:9">
      <c r="A413" s="95" t="s">
        <v>655</v>
      </c>
      <c r="B413" s="22"/>
      <c r="C413" s="96" t="s">
        <v>60</v>
      </c>
      <c r="D413" s="31"/>
      <c r="E413" s="31"/>
      <c r="F413" s="31"/>
      <c r="G413" s="9">
        <f>SUM(G414+G420)</f>
        <v>78203.899999999994</v>
      </c>
      <c r="H413" s="9">
        <f>SUM(H414+H420)</f>
        <v>33735.800000000003</v>
      </c>
      <c r="I413" s="9">
        <f>SUM(I414+I420)</f>
        <v>30306.600000000002</v>
      </c>
    </row>
    <row r="414" spans="1:9">
      <c r="A414" s="95" t="s">
        <v>203</v>
      </c>
      <c r="B414" s="22"/>
      <c r="C414" s="96" t="s">
        <v>60</v>
      </c>
      <c r="D414" s="96" t="s">
        <v>45</v>
      </c>
      <c r="E414" s="31"/>
      <c r="F414" s="31"/>
      <c r="G414" s="9">
        <f t="shared" ref="G414:I415" si="119">SUM(G415)</f>
        <v>10908.7</v>
      </c>
      <c r="H414" s="9">
        <f t="shared" si="119"/>
        <v>10205.5</v>
      </c>
      <c r="I414" s="9">
        <f t="shared" si="119"/>
        <v>10205.5</v>
      </c>
    </row>
    <row r="415" spans="1:9" ht="31.5">
      <c r="A415" s="95" t="s">
        <v>595</v>
      </c>
      <c r="B415" s="22"/>
      <c r="C415" s="96" t="s">
        <v>60</v>
      </c>
      <c r="D415" s="96" t="s">
        <v>45</v>
      </c>
      <c r="E415" s="31" t="s">
        <v>204</v>
      </c>
      <c r="F415" s="31"/>
      <c r="G415" s="9">
        <f t="shared" si="119"/>
        <v>10908.7</v>
      </c>
      <c r="H415" s="9">
        <f t="shared" si="119"/>
        <v>10205.5</v>
      </c>
      <c r="I415" s="9">
        <f t="shared" si="119"/>
        <v>10205.5</v>
      </c>
    </row>
    <row r="416" spans="1:9" ht="31.5">
      <c r="A416" s="95" t="s">
        <v>36</v>
      </c>
      <c r="B416" s="22"/>
      <c r="C416" s="96" t="s">
        <v>60</v>
      </c>
      <c r="D416" s="96" t="s">
        <v>45</v>
      </c>
      <c r="E416" s="31" t="s">
        <v>205</v>
      </c>
      <c r="F416" s="31"/>
      <c r="G416" s="9">
        <f>SUM(G417:G419)</f>
        <v>10908.7</v>
      </c>
      <c r="H416" s="9">
        <f>SUM(H417:H419)</f>
        <v>10205.5</v>
      </c>
      <c r="I416" s="9">
        <f>SUM(I417:I419)</f>
        <v>10205.5</v>
      </c>
    </row>
    <row r="417" spans="1:9" ht="47.25">
      <c r="A417" s="2" t="s">
        <v>42</v>
      </c>
      <c r="B417" s="22"/>
      <c r="C417" s="96" t="s">
        <v>60</v>
      </c>
      <c r="D417" s="96" t="s">
        <v>45</v>
      </c>
      <c r="E417" s="31" t="s">
        <v>205</v>
      </c>
      <c r="F417" s="96" t="s">
        <v>70</v>
      </c>
      <c r="G417" s="9">
        <v>9110.1</v>
      </c>
      <c r="H417" s="9">
        <v>8534</v>
      </c>
      <c r="I417" s="9">
        <v>8534</v>
      </c>
    </row>
    <row r="418" spans="1:9" ht="31.5">
      <c r="A418" s="95" t="s">
        <v>43</v>
      </c>
      <c r="B418" s="22"/>
      <c r="C418" s="96" t="s">
        <v>60</v>
      </c>
      <c r="D418" s="96" t="s">
        <v>45</v>
      </c>
      <c r="E418" s="31" t="s">
        <v>205</v>
      </c>
      <c r="F418" s="96" t="s">
        <v>72</v>
      </c>
      <c r="G418" s="9">
        <v>1418.1</v>
      </c>
      <c r="H418" s="9">
        <v>1291</v>
      </c>
      <c r="I418" s="9">
        <v>1291</v>
      </c>
    </row>
    <row r="419" spans="1:9">
      <c r="A419" s="95" t="s">
        <v>20</v>
      </c>
      <c r="B419" s="22"/>
      <c r="C419" s="96" t="s">
        <v>60</v>
      </c>
      <c r="D419" s="96" t="s">
        <v>45</v>
      </c>
      <c r="E419" s="31" t="s">
        <v>205</v>
      </c>
      <c r="F419" s="96" t="s">
        <v>77</v>
      </c>
      <c r="G419" s="9">
        <v>380.5</v>
      </c>
      <c r="H419" s="9">
        <v>380.5</v>
      </c>
      <c r="I419" s="9">
        <v>380.5</v>
      </c>
    </row>
    <row r="420" spans="1:9">
      <c r="A420" s="95" t="s">
        <v>148</v>
      </c>
      <c r="B420" s="22"/>
      <c r="C420" s="96" t="s">
        <v>60</v>
      </c>
      <c r="D420" s="96" t="s">
        <v>139</v>
      </c>
      <c r="E420" s="31"/>
      <c r="F420" s="31"/>
      <c r="G420" s="9">
        <f>SUM(G424)+G421</f>
        <v>67295.199999999997</v>
      </c>
      <c r="H420" s="9">
        <f t="shared" ref="H420:I420" si="120">SUM(H424)+H421</f>
        <v>23530.3</v>
      </c>
      <c r="I420" s="9">
        <f t="shared" si="120"/>
        <v>20101.100000000002</v>
      </c>
    </row>
    <row r="421" spans="1:9" ht="31.5">
      <c r="A421" s="2" t="s">
        <v>428</v>
      </c>
      <c r="B421" s="4"/>
      <c r="C421" s="96" t="s">
        <v>60</v>
      </c>
      <c r="D421" s="96" t="s">
        <v>139</v>
      </c>
      <c r="E421" s="4" t="s">
        <v>252</v>
      </c>
      <c r="F421" s="4"/>
      <c r="G421" s="7">
        <f t="shared" ref="G421:I422" si="121">SUM(G422)</f>
        <v>313.7</v>
      </c>
      <c r="H421" s="7">
        <f t="shared" si="121"/>
        <v>313.7</v>
      </c>
      <c r="I421" s="7">
        <f t="shared" si="121"/>
        <v>313.7</v>
      </c>
    </row>
    <row r="422" spans="1:9">
      <c r="A422" s="2" t="s">
        <v>29</v>
      </c>
      <c r="B422" s="4"/>
      <c r="C422" s="96" t="s">
        <v>60</v>
      </c>
      <c r="D422" s="96" t="s">
        <v>139</v>
      </c>
      <c r="E422" s="4" t="s">
        <v>253</v>
      </c>
      <c r="F422" s="4"/>
      <c r="G422" s="7">
        <f t="shared" si="121"/>
        <v>313.7</v>
      </c>
      <c r="H422" s="7">
        <f t="shared" si="121"/>
        <v>313.7</v>
      </c>
      <c r="I422" s="7">
        <f t="shared" si="121"/>
        <v>313.7</v>
      </c>
    </row>
    <row r="423" spans="1:9" ht="31.5">
      <c r="A423" s="2" t="s">
        <v>43</v>
      </c>
      <c r="B423" s="4"/>
      <c r="C423" s="96" t="s">
        <v>60</v>
      </c>
      <c r="D423" s="96" t="s">
        <v>139</v>
      </c>
      <c r="E423" s="4" t="s">
        <v>253</v>
      </c>
      <c r="F423" s="4" t="s">
        <v>72</v>
      </c>
      <c r="G423" s="7">
        <v>313.7</v>
      </c>
      <c r="H423" s="9">
        <v>313.7</v>
      </c>
      <c r="I423" s="9">
        <v>313.7</v>
      </c>
    </row>
    <row r="424" spans="1:9" ht="31.5">
      <c r="A424" s="95" t="s">
        <v>595</v>
      </c>
      <c r="B424" s="22"/>
      <c r="C424" s="96" t="s">
        <v>60</v>
      </c>
      <c r="D424" s="96" t="s">
        <v>139</v>
      </c>
      <c r="E424" s="31" t="s">
        <v>204</v>
      </c>
      <c r="F424" s="31"/>
      <c r="G424" s="9">
        <f>SUM(G425)+G432</f>
        <v>66981.5</v>
      </c>
      <c r="H424" s="9">
        <f t="shared" ref="H424:I424" si="122">SUM(H425)+H432</f>
        <v>23216.6</v>
      </c>
      <c r="I424" s="9">
        <f t="shared" si="122"/>
        <v>19787.400000000001</v>
      </c>
    </row>
    <row r="425" spans="1:9">
      <c r="A425" s="95" t="s">
        <v>29</v>
      </c>
      <c r="B425" s="22"/>
      <c r="C425" s="96" t="s">
        <v>60</v>
      </c>
      <c r="D425" s="96" t="s">
        <v>139</v>
      </c>
      <c r="E425" s="31" t="s">
        <v>211</v>
      </c>
      <c r="F425" s="31"/>
      <c r="G425" s="9">
        <f>SUM(G426)+G429+G430</f>
        <v>18807.400000000001</v>
      </c>
      <c r="H425" s="9">
        <f t="shared" ref="H425:I425" si="123">SUM(H426)+H429+H430</f>
        <v>16266.5</v>
      </c>
      <c r="I425" s="9">
        <f t="shared" si="123"/>
        <v>19787.400000000001</v>
      </c>
    </row>
    <row r="426" spans="1:9" ht="47.25" hidden="1">
      <c r="A426" s="95" t="s">
        <v>656</v>
      </c>
      <c r="B426" s="22"/>
      <c r="C426" s="96" t="s">
        <v>60</v>
      </c>
      <c r="D426" s="96" t="s">
        <v>139</v>
      </c>
      <c r="E426" s="31" t="s">
        <v>230</v>
      </c>
      <c r="F426" s="31"/>
      <c r="G426" s="9">
        <f>SUM(G427)</f>
        <v>0</v>
      </c>
      <c r="H426" s="9">
        <f>SUM(H427)</f>
        <v>0</v>
      </c>
      <c r="I426" s="9">
        <f>SUM(I427)</f>
        <v>0</v>
      </c>
    </row>
    <row r="427" spans="1:9" hidden="1">
      <c r="A427" s="95" t="s">
        <v>71</v>
      </c>
      <c r="B427" s="22"/>
      <c r="C427" s="96" t="s">
        <v>60</v>
      </c>
      <c r="D427" s="96" t="s">
        <v>139</v>
      </c>
      <c r="E427" s="31" t="s">
        <v>230</v>
      </c>
      <c r="F427" s="96" t="s">
        <v>72</v>
      </c>
      <c r="G427" s="9"/>
      <c r="H427" s="9"/>
      <c r="I427" s="9"/>
    </row>
    <row r="428" spans="1:9" ht="47.25" hidden="1">
      <c r="A428" s="2" t="s">
        <v>42</v>
      </c>
      <c r="B428" s="22"/>
      <c r="C428" s="96" t="s">
        <v>60</v>
      </c>
      <c r="D428" s="96" t="s">
        <v>139</v>
      </c>
      <c r="E428" s="31" t="s">
        <v>230</v>
      </c>
      <c r="F428" s="31">
        <v>100</v>
      </c>
      <c r="G428" s="9"/>
      <c r="H428" s="9"/>
      <c r="I428" s="9"/>
    </row>
    <row r="429" spans="1:9" ht="31.5">
      <c r="A429" s="95" t="s">
        <v>43</v>
      </c>
      <c r="B429" s="22"/>
      <c r="C429" s="96" t="s">
        <v>60</v>
      </c>
      <c r="D429" s="96" t="s">
        <v>139</v>
      </c>
      <c r="E429" s="31" t="s">
        <v>211</v>
      </c>
      <c r="F429" s="96" t="s">
        <v>72</v>
      </c>
      <c r="G429" s="9">
        <v>18753.2</v>
      </c>
      <c r="H429" s="9">
        <v>16212.3</v>
      </c>
      <c r="I429" s="9">
        <v>19733.2</v>
      </c>
    </row>
    <row r="430" spans="1:9" ht="141.75">
      <c r="A430" s="95" t="s">
        <v>918</v>
      </c>
      <c r="B430" s="22"/>
      <c r="C430" s="96" t="s">
        <v>60</v>
      </c>
      <c r="D430" s="96" t="s">
        <v>139</v>
      </c>
      <c r="E430" s="31" t="s">
        <v>777</v>
      </c>
      <c r="F430" s="96"/>
      <c r="G430" s="9">
        <f>SUM(G431)</f>
        <v>54.2</v>
      </c>
      <c r="H430" s="9">
        <f t="shared" ref="H430:I430" si="124">SUM(H431)</f>
        <v>54.2</v>
      </c>
      <c r="I430" s="9">
        <f t="shared" si="124"/>
        <v>54.2</v>
      </c>
    </row>
    <row r="431" spans="1:9" ht="31.5">
      <c r="A431" s="95" t="s">
        <v>43</v>
      </c>
      <c r="B431" s="22"/>
      <c r="C431" s="96" t="s">
        <v>60</v>
      </c>
      <c r="D431" s="96" t="s">
        <v>139</v>
      </c>
      <c r="E431" s="31" t="s">
        <v>777</v>
      </c>
      <c r="F431" s="96" t="s">
        <v>72</v>
      </c>
      <c r="G431" s="9">
        <v>54.2</v>
      </c>
      <c r="H431" s="9">
        <v>54.2</v>
      </c>
      <c r="I431" s="9">
        <v>54.2</v>
      </c>
    </row>
    <row r="432" spans="1:9">
      <c r="A432" s="126" t="s">
        <v>923</v>
      </c>
      <c r="B432" s="22"/>
      <c r="C432" s="127" t="s">
        <v>60</v>
      </c>
      <c r="D432" s="127" t="s">
        <v>139</v>
      </c>
      <c r="E432" s="5" t="s">
        <v>924</v>
      </c>
      <c r="F432" s="127"/>
      <c r="G432" s="9">
        <f>SUM(G433)+G435</f>
        <v>48174.1</v>
      </c>
      <c r="H432" s="9">
        <f t="shared" ref="H432:I432" si="125">SUM(H433)</f>
        <v>6950.1</v>
      </c>
      <c r="I432" s="9">
        <f t="shared" si="125"/>
        <v>0</v>
      </c>
    </row>
    <row r="433" spans="1:9" ht="47.25">
      <c r="A433" s="126" t="s">
        <v>926</v>
      </c>
      <c r="B433" s="22"/>
      <c r="C433" s="127" t="s">
        <v>60</v>
      </c>
      <c r="D433" s="127" t="s">
        <v>139</v>
      </c>
      <c r="E433" s="5" t="s">
        <v>925</v>
      </c>
      <c r="F433" s="127"/>
      <c r="G433" s="9">
        <f>SUM(G434)</f>
        <v>6949.9</v>
      </c>
      <c r="H433" s="9">
        <f t="shared" ref="H433:I433" si="126">SUM(H434)</f>
        <v>6950.1</v>
      </c>
      <c r="I433" s="9">
        <f t="shared" si="126"/>
        <v>0</v>
      </c>
    </row>
    <row r="434" spans="1:9" ht="31.5">
      <c r="A434" s="126" t="s">
        <v>43</v>
      </c>
      <c r="B434" s="22"/>
      <c r="C434" s="127" t="s">
        <v>60</v>
      </c>
      <c r="D434" s="127" t="s">
        <v>139</v>
      </c>
      <c r="E434" s="5" t="s">
        <v>925</v>
      </c>
      <c r="F434" s="127" t="s">
        <v>72</v>
      </c>
      <c r="G434" s="9">
        <f>3429.1+3520.8</f>
        <v>6949.9</v>
      </c>
      <c r="H434" s="9">
        <v>6950.1</v>
      </c>
      <c r="I434" s="9"/>
    </row>
    <row r="435" spans="1:9">
      <c r="A435" s="155" t="s">
        <v>638</v>
      </c>
      <c r="B435" s="22"/>
      <c r="C435" s="156" t="s">
        <v>60</v>
      </c>
      <c r="D435" s="156" t="s">
        <v>139</v>
      </c>
      <c r="E435" s="5" t="s">
        <v>979</v>
      </c>
      <c r="F435" s="156"/>
      <c r="G435" s="9">
        <f>G436</f>
        <v>41224.199999999997</v>
      </c>
      <c r="H435" s="9"/>
      <c r="I435" s="9"/>
    </row>
    <row r="436" spans="1:9" ht="31.5">
      <c r="A436" s="155" t="s">
        <v>43</v>
      </c>
      <c r="B436" s="22"/>
      <c r="C436" s="156" t="s">
        <v>60</v>
      </c>
      <c r="D436" s="156" t="s">
        <v>139</v>
      </c>
      <c r="E436" s="5" t="s">
        <v>979</v>
      </c>
      <c r="F436" s="156" t="s">
        <v>72</v>
      </c>
      <c r="G436" s="9">
        <v>41224.199999999997</v>
      </c>
      <c r="H436" s="9"/>
      <c r="I436" s="9"/>
    </row>
    <row r="437" spans="1:9" ht="17.25" customHeight="1">
      <c r="A437" s="2" t="s">
        <v>88</v>
      </c>
      <c r="B437" s="22"/>
      <c r="C437" s="96" t="s">
        <v>89</v>
      </c>
      <c r="D437" s="96"/>
      <c r="E437" s="31"/>
      <c r="F437" s="96"/>
      <c r="G437" s="9">
        <f>SUM(G464)+G438</f>
        <v>133</v>
      </c>
      <c r="H437" s="9">
        <f t="shared" ref="H437:I437" si="127">SUM(H464)+H438</f>
        <v>0</v>
      </c>
      <c r="I437" s="9">
        <f t="shared" si="127"/>
        <v>0</v>
      </c>
    </row>
    <row r="438" spans="1:9">
      <c r="A438" s="2" t="s">
        <v>540</v>
      </c>
      <c r="B438" s="22"/>
      <c r="C438" s="96" t="s">
        <v>89</v>
      </c>
      <c r="D438" s="96" t="s">
        <v>139</v>
      </c>
      <c r="E438" s="31"/>
      <c r="F438" s="96"/>
      <c r="G438" s="9">
        <f>SUM(G439+G456)+G442+G445+G453+G449+G459+G462</f>
        <v>83</v>
      </c>
      <c r="H438" s="9">
        <f t="shared" ref="H438:I438" si="128">SUM(H439+H456)+H442+H445+H453+H449+H459+H462</f>
        <v>0</v>
      </c>
      <c r="I438" s="9">
        <f t="shared" si="128"/>
        <v>0</v>
      </c>
    </row>
    <row r="439" spans="1:9" ht="31.5" hidden="1">
      <c r="A439" s="95" t="s">
        <v>520</v>
      </c>
      <c r="B439" s="22"/>
      <c r="C439" s="96" t="s">
        <v>89</v>
      </c>
      <c r="D439" s="96" t="s">
        <v>139</v>
      </c>
      <c r="E439" s="96" t="s">
        <v>180</v>
      </c>
      <c r="F439" s="31"/>
      <c r="G439" s="9">
        <f>SUM(G440)</f>
        <v>0</v>
      </c>
      <c r="H439" s="9">
        <f t="shared" ref="H439:I440" si="129">SUM(H440)</f>
        <v>0</v>
      </c>
      <c r="I439" s="9">
        <f t="shared" si="129"/>
        <v>0</v>
      </c>
    </row>
    <row r="440" spans="1:9" ht="31.5" hidden="1">
      <c r="A440" s="95" t="s">
        <v>79</v>
      </c>
      <c r="B440" s="22"/>
      <c r="C440" s="96" t="s">
        <v>89</v>
      </c>
      <c r="D440" s="96" t="s">
        <v>139</v>
      </c>
      <c r="E440" s="31" t="s">
        <v>442</v>
      </c>
      <c r="F440" s="31"/>
      <c r="G440" s="9">
        <f>SUM(G441)</f>
        <v>0</v>
      </c>
      <c r="H440" s="9">
        <f t="shared" si="129"/>
        <v>0</v>
      </c>
      <c r="I440" s="9">
        <f t="shared" si="129"/>
        <v>0</v>
      </c>
    </row>
    <row r="441" spans="1:9" ht="31.5" hidden="1">
      <c r="A441" s="95" t="s">
        <v>43</v>
      </c>
      <c r="B441" s="22"/>
      <c r="C441" s="96" t="s">
        <v>89</v>
      </c>
      <c r="D441" s="96" t="s">
        <v>139</v>
      </c>
      <c r="E441" s="31" t="s">
        <v>442</v>
      </c>
      <c r="F441" s="31">
        <v>200</v>
      </c>
      <c r="G441" s="9"/>
      <c r="H441" s="9"/>
      <c r="I441" s="9"/>
    </row>
    <row r="442" spans="1:9" ht="31.5" hidden="1">
      <c r="A442" s="95" t="s">
        <v>657</v>
      </c>
      <c r="B442" s="22"/>
      <c r="C442" s="96" t="s">
        <v>89</v>
      </c>
      <c r="D442" s="96" t="s">
        <v>139</v>
      </c>
      <c r="E442" s="31" t="s">
        <v>172</v>
      </c>
      <c r="F442" s="31"/>
      <c r="G442" s="9">
        <f>SUM(G443)</f>
        <v>0</v>
      </c>
      <c r="H442" s="9"/>
      <c r="I442" s="9"/>
    </row>
    <row r="443" spans="1:9" ht="31.5" hidden="1">
      <c r="A443" s="95" t="s">
        <v>79</v>
      </c>
      <c r="B443" s="22"/>
      <c r="C443" s="96" t="s">
        <v>89</v>
      </c>
      <c r="D443" s="96" t="s">
        <v>139</v>
      </c>
      <c r="E443" s="31" t="s">
        <v>183</v>
      </c>
      <c r="F443" s="31"/>
      <c r="G443" s="9">
        <f>SUM(G444)</f>
        <v>0</v>
      </c>
      <c r="H443" s="9"/>
      <c r="I443" s="9"/>
    </row>
    <row r="444" spans="1:9" ht="31.5" hidden="1">
      <c r="A444" s="95" t="s">
        <v>43</v>
      </c>
      <c r="B444" s="22"/>
      <c r="C444" s="96" t="s">
        <v>89</v>
      </c>
      <c r="D444" s="96" t="s">
        <v>139</v>
      </c>
      <c r="E444" s="31" t="s">
        <v>183</v>
      </c>
      <c r="F444" s="31">
        <v>200</v>
      </c>
      <c r="G444" s="9"/>
      <c r="H444" s="9"/>
      <c r="I444" s="9"/>
    </row>
    <row r="445" spans="1:9" ht="31.5">
      <c r="A445" s="2" t="s">
        <v>410</v>
      </c>
      <c r="B445" s="4"/>
      <c r="C445" s="96" t="s">
        <v>89</v>
      </c>
      <c r="D445" s="96" t="s">
        <v>139</v>
      </c>
      <c r="E445" s="4" t="s">
        <v>234</v>
      </c>
      <c r="F445" s="96"/>
      <c r="G445" s="9">
        <f>SUM(G446)</f>
        <v>75</v>
      </c>
      <c r="H445" s="9">
        <f t="shared" ref="H445:I447" si="130">SUM(H446)</f>
        <v>0</v>
      </c>
      <c r="I445" s="9">
        <f t="shared" si="130"/>
        <v>0</v>
      </c>
    </row>
    <row r="446" spans="1:9" ht="31.5">
      <c r="A446" s="2" t="s">
        <v>411</v>
      </c>
      <c r="B446" s="4"/>
      <c r="C446" s="96" t="s">
        <v>89</v>
      </c>
      <c r="D446" s="96" t="s">
        <v>139</v>
      </c>
      <c r="E446" s="4" t="s">
        <v>235</v>
      </c>
      <c r="F446" s="96"/>
      <c r="G446" s="9">
        <f>SUM(G447)</f>
        <v>75</v>
      </c>
      <c r="H446" s="9">
        <f t="shared" si="130"/>
        <v>0</v>
      </c>
      <c r="I446" s="9">
        <f t="shared" si="130"/>
        <v>0</v>
      </c>
    </row>
    <row r="447" spans="1:9" ht="31.5">
      <c r="A447" s="2" t="s">
        <v>36</v>
      </c>
      <c r="B447" s="4"/>
      <c r="C447" s="96" t="s">
        <v>89</v>
      </c>
      <c r="D447" s="96" t="s">
        <v>139</v>
      </c>
      <c r="E447" s="4" t="s">
        <v>239</v>
      </c>
      <c r="F447" s="96"/>
      <c r="G447" s="9">
        <f>SUM(G448)</f>
        <v>75</v>
      </c>
      <c r="H447" s="9">
        <f t="shared" si="130"/>
        <v>0</v>
      </c>
      <c r="I447" s="9">
        <f t="shared" si="130"/>
        <v>0</v>
      </c>
    </row>
    <row r="448" spans="1:9" ht="31.5">
      <c r="A448" s="95" t="s">
        <v>43</v>
      </c>
      <c r="B448" s="22"/>
      <c r="C448" s="96" t="s">
        <v>89</v>
      </c>
      <c r="D448" s="96" t="s">
        <v>139</v>
      </c>
      <c r="E448" s="4" t="s">
        <v>239</v>
      </c>
      <c r="F448" s="96" t="s">
        <v>72</v>
      </c>
      <c r="G448" s="9">
        <v>75</v>
      </c>
      <c r="H448" s="9"/>
      <c r="I448" s="9"/>
    </row>
    <row r="449" spans="1:9" ht="31.5" hidden="1">
      <c r="A449" s="2" t="s">
        <v>420</v>
      </c>
      <c r="B449" s="22"/>
      <c r="C449" s="96" t="s">
        <v>89</v>
      </c>
      <c r="D449" s="96" t="s">
        <v>139</v>
      </c>
      <c r="E449" s="4" t="s">
        <v>247</v>
      </c>
      <c r="F449" s="96"/>
      <c r="G449" s="9">
        <f>SUM(G450)</f>
        <v>0</v>
      </c>
      <c r="H449" s="9">
        <f t="shared" ref="H449:I451" si="131">SUM(H450)</f>
        <v>0</v>
      </c>
      <c r="I449" s="9">
        <f t="shared" si="131"/>
        <v>0</v>
      </c>
    </row>
    <row r="450" spans="1:9" ht="31.5" hidden="1">
      <c r="A450" s="2" t="s">
        <v>421</v>
      </c>
      <c r="B450" s="22"/>
      <c r="C450" s="96" t="s">
        <v>89</v>
      </c>
      <c r="D450" s="96" t="s">
        <v>139</v>
      </c>
      <c r="E450" s="4" t="s">
        <v>248</v>
      </c>
      <c r="F450" s="96"/>
      <c r="G450" s="9">
        <f>SUM(G451)</f>
        <v>0</v>
      </c>
      <c r="H450" s="9">
        <f t="shared" si="131"/>
        <v>0</v>
      </c>
      <c r="I450" s="9">
        <f t="shared" si="131"/>
        <v>0</v>
      </c>
    </row>
    <row r="451" spans="1:9" ht="31.5" hidden="1">
      <c r="A451" s="2" t="s">
        <v>36</v>
      </c>
      <c r="B451" s="22"/>
      <c r="C451" s="96" t="s">
        <v>89</v>
      </c>
      <c r="D451" s="96" t="s">
        <v>139</v>
      </c>
      <c r="E451" s="4" t="s">
        <v>249</v>
      </c>
      <c r="F451" s="96"/>
      <c r="G451" s="9">
        <f>SUM(G452)</f>
        <v>0</v>
      </c>
      <c r="H451" s="9">
        <f t="shared" si="131"/>
        <v>0</v>
      </c>
      <c r="I451" s="9">
        <f t="shared" si="131"/>
        <v>0</v>
      </c>
    </row>
    <row r="452" spans="1:9" ht="31.5" hidden="1">
      <c r="A452" s="95" t="s">
        <v>43</v>
      </c>
      <c r="B452" s="22"/>
      <c r="C452" s="96" t="s">
        <v>89</v>
      </c>
      <c r="D452" s="96" t="s">
        <v>139</v>
      </c>
      <c r="E452" s="4" t="s">
        <v>249</v>
      </c>
      <c r="F452" s="96" t="s">
        <v>72</v>
      </c>
      <c r="G452" s="9"/>
      <c r="H452" s="9"/>
      <c r="I452" s="9"/>
    </row>
    <row r="453" spans="1:9" ht="31.5">
      <c r="A453" s="95" t="s">
        <v>595</v>
      </c>
      <c r="B453" s="22"/>
      <c r="C453" s="96" t="s">
        <v>89</v>
      </c>
      <c r="D453" s="96" t="s">
        <v>139</v>
      </c>
      <c r="E453" s="31" t="s">
        <v>204</v>
      </c>
      <c r="F453" s="96"/>
      <c r="G453" s="9">
        <f>SUM(G454)</f>
        <v>8</v>
      </c>
      <c r="H453" s="9">
        <f t="shared" ref="H453:I454" si="132">SUM(H454)</f>
        <v>0</v>
      </c>
      <c r="I453" s="9">
        <f t="shared" si="132"/>
        <v>0</v>
      </c>
    </row>
    <row r="454" spans="1:9" ht="31.5">
      <c r="A454" s="95" t="s">
        <v>36</v>
      </c>
      <c r="B454" s="22"/>
      <c r="C454" s="96" t="s">
        <v>89</v>
      </c>
      <c r="D454" s="96" t="s">
        <v>139</v>
      </c>
      <c r="E454" s="31" t="s">
        <v>205</v>
      </c>
      <c r="F454" s="96"/>
      <c r="G454" s="9">
        <f>SUM(G455)</f>
        <v>8</v>
      </c>
      <c r="H454" s="9">
        <f t="shared" si="132"/>
        <v>0</v>
      </c>
      <c r="I454" s="9">
        <f t="shared" si="132"/>
        <v>0</v>
      </c>
    </row>
    <row r="455" spans="1:9" ht="31.5">
      <c r="A455" s="95" t="s">
        <v>43</v>
      </c>
      <c r="B455" s="22"/>
      <c r="C455" s="96" t="s">
        <v>89</v>
      </c>
      <c r="D455" s="96" t="s">
        <v>139</v>
      </c>
      <c r="E455" s="31" t="s">
        <v>205</v>
      </c>
      <c r="F455" s="96" t="s">
        <v>72</v>
      </c>
      <c r="G455" s="9">
        <v>8</v>
      </c>
      <c r="H455" s="9"/>
      <c r="I455" s="9"/>
    </row>
    <row r="456" spans="1:9" ht="31.5" hidden="1">
      <c r="A456" s="2" t="s">
        <v>466</v>
      </c>
      <c r="B456" s="22"/>
      <c r="C456" s="96" t="s">
        <v>89</v>
      </c>
      <c r="D456" s="96" t="s">
        <v>139</v>
      </c>
      <c r="E456" s="31" t="s">
        <v>464</v>
      </c>
      <c r="F456" s="31"/>
      <c r="G456" s="9">
        <f>SUM(G457)</f>
        <v>0</v>
      </c>
      <c r="H456" s="9">
        <f t="shared" ref="H456:I457" si="133">SUM(H457)</f>
        <v>0</v>
      </c>
      <c r="I456" s="9">
        <f t="shared" si="133"/>
        <v>0</v>
      </c>
    </row>
    <row r="457" spans="1:9" ht="31.5" hidden="1">
      <c r="A457" s="95" t="s">
        <v>79</v>
      </c>
      <c r="B457" s="22"/>
      <c r="C457" s="96" t="s">
        <v>89</v>
      </c>
      <c r="D457" s="96" t="s">
        <v>139</v>
      </c>
      <c r="E457" s="31" t="s">
        <v>465</v>
      </c>
      <c r="F457" s="96"/>
      <c r="G457" s="9">
        <f>SUM(G458)</f>
        <v>0</v>
      </c>
      <c r="H457" s="9">
        <f t="shared" si="133"/>
        <v>0</v>
      </c>
      <c r="I457" s="9">
        <f t="shared" si="133"/>
        <v>0</v>
      </c>
    </row>
    <row r="458" spans="1:9" ht="31.5" hidden="1">
      <c r="A458" s="95" t="s">
        <v>43</v>
      </c>
      <c r="B458" s="22"/>
      <c r="C458" s="96" t="s">
        <v>89</v>
      </c>
      <c r="D458" s="96" t="s">
        <v>139</v>
      </c>
      <c r="E458" s="31" t="s">
        <v>465</v>
      </c>
      <c r="F458" s="96" t="s">
        <v>72</v>
      </c>
      <c r="G458" s="9"/>
      <c r="H458" s="9"/>
      <c r="I458" s="9"/>
    </row>
    <row r="459" spans="1:9" ht="31.5" hidden="1">
      <c r="A459" s="95" t="s">
        <v>601</v>
      </c>
      <c r="B459" s="22"/>
      <c r="C459" s="96" t="s">
        <v>89</v>
      </c>
      <c r="D459" s="96" t="s">
        <v>139</v>
      </c>
      <c r="E459" s="31" t="s">
        <v>597</v>
      </c>
      <c r="F459" s="96"/>
      <c r="G459" s="9">
        <f>SUM(G460)</f>
        <v>0</v>
      </c>
      <c r="H459" s="9">
        <f t="shared" ref="H459:I460" si="134">SUM(H460)</f>
        <v>0</v>
      </c>
      <c r="I459" s="9">
        <f t="shared" si="134"/>
        <v>0</v>
      </c>
    </row>
    <row r="460" spans="1:9" ht="31.5" hidden="1">
      <c r="A460" s="95" t="s">
        <v>380</v>
      </c>
      <c r="B460" s="22"/>
      <c r="C460" s="96" t="s">
        <v>89</v>
      </c>
      <c r="D460" s="96" t="s">
        <v>139</v>
      </c>
      <c r="E460" s="31" t="s">
        <v>598</v>
      </c>
      <c r="F460" s="96"/>
      <c r="G460" s="9">
        <f>SUM(G461)</f>
        <v>0</v>
      </c>
      <c r="H460" s="9">
        <f t="shared" si="134"/>
        <v>0</v>
      </c>
      <c r="I460" s="9">
        <f t="shared" si="134"/>
        <v>0</v>
      </c>
    </row>
    <row r="461" spans="1:9" ht="31.5" hidden="1">
      <c r="A461" s="95" t="s">
        <v>43</v>
      </c>
      <c r="B461" s="22"/>
      <c r="C461" s="96" t="s">
        <v>89</v>
      </c>
      <c r="D461" s="96" t="s">
        <v>139</v>
      </c>
      <c r="E461" s="31" t="s">
        <v>598</v>
      </c>
      <c r="F461" s="96" t="s">
        <v>72</v>
      </c>
      <c r="G461" s="9"/>
      <c r="H461" s="9"/>
      <c r="I461" s="9"/>
    </row>
    <row r="462" spans="1:9" ht="31.5" hidden="1">
      <c r="A462" s="95" t="s">
        <v>194</v>
      </c>
      <c r="B462" s="22"/>
      <c r="C462" s="96" t="s">
        <v>89</v>
      </c>
      <c r="D462" s="96" t="s">
        <v>139</v>
      </c>
      <c r="E462" s="31" t="s">
        <v>470</v>
      </c>
      <c r="F462" s="96"/>
      <c r="G462" s="9">
        <f>SUM(G463)</f>
        <v>0</v>
      </c>
      <c r="H462" s="9">
        <f t="shared" ref="H462:I462" si="135">SUM(H463)</f>
        <v>0</v>
      </c>
      <c r="I462" s="9">
        <f t="shared" si="135"/>
        <v>0</v>
      </c>
    </row>
    <row r="463" spans="1:9" ht="31.5" hidden="1">
      <c r="A463" s="95" t="s">
        <v>43</v>
      </c>
      <c r="B463" s="22"/>
      <c r="C463" s="96" t="s">
        <v>89</v>
      </c>
      <c r="D463" s="96" t="s">
        <v>139</v>
      </c>
      <c r="E463" s="31" t="s">
        <v>470</v>
      </c>
      <c r="F463" s="96" t="s">
        <v>72</v>
      </c>
      <c r="G463" s="9"/>
      <c r="H463" s="9"/>
      <c r="I463" s="9"/>
    </row>
    <row r="464" spans="1:9">
      <c r="A464" s="95" t="s">
        <v>152</v>
      </c>
      <c r="B464" s="22"/>
      <c r="C464" s="96" t="s">
        <v>89</v>
      </c>
      <c r="D464" s="96" t="s">
        <v>142</v>
      </c>
      <c r="E464" s="31"/>
      <c r="F464" s="96"/>
      <c r="G464" s="9">
        <f t="shared" ref="G464:I466" si="136">SUM(G465)</f>
        <v>50</v>
      </c>
      <c r="H464" s="9">
        <f t="shared" si="136"/>
        <v>0</v>
      </c>
      <c r="I464" s="9">
        <f t="shared" si="136"/>
        <v>0</v>
      </c>
    </row>
    <row r="465" spans="1:9" ht="47.25">
      <c r="A465" s="2" t="s">
        <v>438</v>
      </c>
      <c r="B465" s="22"/>
      <c r="C465" s="96" t="s">
        <v>89</v>
      </c>
      <c r="D465" s="96" t="s">
        <v>142</v>
      </c>
      <c r="E465" s="31" t="s">
        <v>347</v>
      </c>
      <c r="F465" s="96"/>
      <c r="G465" s="9">
        <f>SUM(G466)</f>
        <v>50</v>
      </c>
      <c r="H465" s="9">
        <f>SUM(H466)</f>
        <v>0</v>
      </c>
      <c r="I465" s="9">
        <f>SUM(I466)</f>
        <v>0</v>
      </c>
    </row>
    <row r="466" spans="1:9" ht="31.5">
      <c r="A466" s="2" t="s">
        <v>227</v>
      </c>
      <c r="B466" s="22"/>
      <c r="C466" s="96" t="s">
        <v>89</v>
      </c>
      <c r="D466" s="96" t="s">
        <v>142</v>
      </c>
      <c r="E466" s="31" t="s">
        <v>467</v>
      </c>
      <c r="F466" s="96"/>
      <c r="G466" s="9">
        <f t="shared" si="136"/>
        <v>50</v>
      </c>
      <c r="H466" s="9">
        <f t="shared" si="136"/>
        <v>0</v>
      </c>
      <c r="I466" s="9">
        <f t="shared" si="136"/>
        <v>0</v>
      </c>
    </row>
    <row r="467" spans="1:9" ht="21.75" customHeight="1">
      <c r="A467" s="2" t="s">
        <v>228</v>
      </c>
      <c r="B467" s="22"/>
      <c r="C467" s="96" t="s">
        <v>89</v>
      </c>
      <c r="D467" s="96" t="s">
        <v>142</v>
      </c>
      <c r="E467" s="31" t="s">
        <v>467</v>
      </c>
      <c r="F467" s="96" t="s">
        <v>209</v>
      </c>
      <c r="G467" s="9">
        <v>50</v>
      </c>
      <c r="H467" s="9"/>
      <c r="I467" s="9"/>
    </row>
    <row r="468" spans="1:9">
      <c r="A468" s="2" t="s">
        <v>658</v>
      </c>
      <c r="B468" s="4"/>
      <c r="C468" s="96" t="s">
        <v>13</v>
      </c>
      <c r="D468" s="96"/>
      <c r="E468" s="96"/>
      <c r="F468" s="4"/>
      <c r="G468" s="7">
        <f>SUM(G475)+G469</f>
        <v>24300</v>
      </c>
      <c r="H468" s="7">
        <f>SUM(H475)+H469</f>
        <v>0</v>
      </c>
      <c r="I468" s="7">
        <f>SUM(I475)+I469</f>
        <v>0</v>
      </c>
    </row>
    <row r="469" spans="1:9">
      <c r="A469" s="2" t="s">
        <v>153</v>
      </c>
      <c r="B469" s="4"/>
      <c r="C469" s="96" t="s">
        <v>13</v>
      </c>
      <c r="D469" s="96" t="s">
        <v>28</v>
      </c>
      <c r="E469" s="96"/>
      <c r="F469" s="4"/>
      <c r="G469" s="7">
        <f>SUM(G470)</f>
        <v>24300</v>
      </c>
      <c r="H469" s="7">
        <f t="shared" ref="H469:I469" si="137">SUM(H470)</f>
        <v>0</v>
      </c>
      <c r="I469" s="7">
        <f t="shared" si="137"/>
        <v>0</v>
      </c>
    </row>
    <row r="470" spans="1:9" ht="63">
      <c r="A470" s="2" t="s">
        <v>475</v>
      </c>
      <c r="B470" s="4"/>
      <c r="C470" s="96" t="s">
        <v>13</v>
      </c>
      <c r="D470" s="96" t="s">
        <v>28</v>
      </c>
      <c r="E470" s="96" t="s">
        <v>474</v>
      </c>
      <c r="F470" s="4"/>
      <c r="G470" s="7">
        <f>SUM(G473)+G472</f>
        <v>24300</v>
      </c>
      <c r="H470" s="7">
        <f t="shared" ref="H470:I470" si="138">SUM(H473)+H472</f>
        <v>0</v>
      </c>
      <c r="I470" s="7">
        <f t="shared" si="138"/>
        <v>0</v>
      </c>
    </row>
    <row r="471" spans="1:9">
      <c r="A471" s="95" t="s">
        <v>29</v>
      </c>
      <c r="B471" s="4"/>
      <c r="C471" s="96" t="s">
        <v>13</v>
      </c>
      <c r="D471" s="96" t="s">
        <v>28</v>
      </c>
      <c r="E471" s="96" t="s">
        <v>476</v>
      </c>
      <c r="F471" s="4"/>
      <c r="G471" s="7">
        <f>SUM(G472)</f>
        <v>24300</v>
      </c>
      <c r="H471" s="7">
        <f t="shared" ref="H471:I471" si="139">SUM(H472)</f>
        <v>0</v>
      </c>
      <c r="I471" s="7">
        <f t="shared" si="139"/>
        <v>0</v>
      </c>
    </row>
    <row r="472" spans="1:9" ht="31.5">
      <c r="A472" s="95" t="s">
        <v>43</v>
      </c>
      <c r="B472" s="4"/>
      <c r="C472" s="96" t="s">
        <v>13</v>
      </c>
      <c r="D472" s="96" t="s">
        <v>28</v>
      </c>
      <c r="E472" s="96" t="s">
        <v>476</v>
      </c>
      <c r="F472" s="4" t="s">
        <v>72</v>
      </c>
      <c r="G472" s="7">
        <v>24300</v>
      </c>
      <c r="H472" s="7"/>
      <c r="I472" s="7"/>
    </row>
    <row r="473" spans="1:9" ht="31.5" hidden="1">
      <c r="A473" s="2" t="s">
        <v>227</v>
      </c>
      <c r="B473" s="4"/>
      <c r="C473" s="96" t="s">
        <v>13</v>
      </c>
      <c r="D473" s="96" t="s">
        <v>28</v>
      </c>
      <c r="E473" s="96" t="s">
        <v>616</v>
      </c>
      <c r="F473" s="4"/>
      <c r="G473" s="7">
        <f>SUM(G474)</f>
        <v>0</v>
      </c>
      <c r="H473" s="7">
        <f t="shared" ref="H473:I473" si="140">SUM(H474)</f>
        <v>0</v>
      </c>
      <c r="I473" s="7">
        <f t="shared" si="140"/>
        <v>0</v>
      </c>
    </row>
    <row r="474" spans="1:9" ht="31.5" hidden="1">
      <c r="A474" s="2" t="s">
        <v>228</v>
      </c>
      <c r="B474" s="4"/>
      <c r="C474" s="96" t="s">
        <v>13</v>
      </c>
      <c r="D474" s="96" t="s">
        <v>28</v>
      </c>
      <c r="E474" s="96" t="s">
        <v>616</v>
      </c>
      <c r="F474" s="4" t="s">
        <v>209</v>
      </c>
      <c r="G474" s="7"/>
      <c r="H474" s="7"/>
      <c r="I474" s="7"/>
    </row>
    <row r="475" spans="1:9" hidden="1">
      <c r="A475" s="2" t="s">
        <v>659</v>
      </c>
      <c r="B475" s="4"/>
      <c r="C475" s="5" t="s">
        <v>13</v>
      </c>
      <c r="D475" s="5" t="s">
        <v>11</v>
      </c>
      <c r="E475" s="5"/>
      <c r="F475" s="5"/>
      <c r="G475" s="9">
        <f t="shared" ref="G475:I477" si="141">SUM(G476)</f>
        <v>0</v>
      </c>
      <c r="H475" s="9">
        <f t="shared" si="141"/>
        <v>0</v>
      </c>
      <c r="I475" s="9">
        <f t="shared" si="141"/>
        <v>0</v>
      </c>
    </row>
    <row r="476" spans="1:9" ht="31.5" hidden="1">
      <c r="A476" s="2" t="s">
        <v>422</v>
      </c>
      <c r="B476" s="4"/>
      <c r="C476" s="5" t="s">
        <v>13</v>
      </c>
      <c r="D476" s="5" t="s">
        <v>11</v>
      </c>
      <c r="E476" s="96" t="s">
        <v>247</v>
      </c>
      <c r="F476" s="4"/>
      <c r="G476" s="7">
        <f t="shared" si="141"/>
        <v>0</v>
      </c>
      <c r="H476" s="7">
        <f t="shared" si="141"/>
        <v>0</v>
      </c>
      <c r="I476" s="7">
        <f t="shared" si="141"/>
        <v>0</v>
      </c>
    </row>
    <row r="477" spans="1:9" ht="31.5" hidden="1">
      <c r="A477" s="2" t="s">
        <v>227</v>
      </c>
      <c r="B477" s="4"/>
      <c r="C477" s="5" t="s">
        <v>13</v>
      </c>
      <c r="D477" s="5" t="s">
        <v>11</v>
      </c>
      <c r="E477" s="96" t="s">
        <v>260</v>
      </c>
      <c r="F477" s="4"/>
      <c r="G477" s="7">
        <f t="shared" si="141"/>
        <v>0</v>
      </c>
      <c r="H477" s="7">
        <f t="shared" si="141"/>
        <v>0</v>
      </c>
      <c r="I477" s="7">
        <f t="shared" si="141"/>
        <v>0</v>
      </c>
    </row>
    <row r="478" spans="1:9" ht="31.5" hidden="1">
      <c r="A478" s="2" t="s">
        <v>228</v>
      </c>
      <c r="B478" s="4"/>
      <c r="C478" s="5" t="s">
        <v>13</v>
      </c>
      <c r="D478" s="5" t="s">
        <v>11</v>
      </c>
      <c r="E478" s="96" t="s">
        <v>260</v>
      </c>
      <c r="F478" s="4" t="s">
        <v>209</v>
      </c>
      <c r="G478" s="7"/>
      <c r="H478" s="7"/>
      <c r="I478" s="7"/>
    </row>
    <row r="479" spans="1:9">
      <c r="A479" s="95" t="s">
        <v>24</v>
      </c>
      <c r="B479" s="22"/>
      <c r="C479" s="96" t="s">
        <v>25</v>
      </c>
      <c r="D479" s="96"/>
      <c r="E479" s="31"/>
      <c r="F479" s="31"/>
      <c r="G479" s="9">
        <f>SUM(G480)+G491</f>
        <v>97490.3</v>
      </c>
      <c r="H479" s="9">
        <f t="shared" ref="H479:I479" si="142">SUM(H480)+H491</f>
        <v>99328.3</v>
      </c>
      <c r="I479" s="9">
        <f t="shared" si="142"/>
        <v>100006.8</v>
      </c>
    </row>
    <row r="480" spans="1:9">
      <c r="A480" s="95" t="s">
        <v>154</v>
      </c>
      <c r="B480" s="22"/>
      <c r="C480" s="96" t="s">
        <v>25</v>
      </c>
      <c r="D480" s="96" t="s">
        <v>11</v>
      </c>
      <c r="E480" s="96"/>
      <c r="F480" s="96"/>
      <c r="G480" s="9">
        <f>SUM(G485)+G481</f>
        <v>97340.3</v>
      </c>
      <c r="H480" s="9">
        <f>SUM(H485)+H481</f>
        <v>99328.3</v>
      </c>
      <c r="I480" s="9">
        <f>SUM(I485)+I481</f>
        <v>100006.8</v>
      </c>
    </row>
    <row r="481" spans="1:9" ht="31.5">
      <c r="A481" s="95" t="s">
        <v>660</v>
      </c>
      <c r="B481" s="22"/>
      <c r="C481" s="96" t="s">
        <v>25</v>
      </c>
      <c r="D481" s="96" t="s">
        <v>11</v>
      </c>
      <c r="E481" s="31" t="s">
        <v>206</v>
      </c>
      <c r="F481" s="96"/>
      <c r="G481" s="9">
        <f t="shared" ref="G481:I483" si="143">SUM(G482)</f>
        <v>10379.9</v>
      </c>
      <c r="H481" s="9">
        <f t="shared" si="143"/>
        <v>12367.9</v>
      </c>
      <c r="I481" s="9">
        <f t="shared" si="143"/>
        <v>13046.4</v>
      </c>
    </row>
    <row r="482" spans="1:9" ht="31.5">
      <c r="A482" s="95" t="s">
        <v>213</v>
      </c>
      <c r="B482" s="22"/>
      <c r="C482" s="96" t="s">
        <v>25</v>
      </c>
      <c r="D482" s="96" t="s">
        <v>11</v>
      </c>
      <c r="E482" s="31" t="s">
        <v>207</v>
      </c>
      <c r="F482" s="96"/>
      <c r="G482" s="9">
        <f>SUM(G483)</f>
        <v>10379.9</v>
      </c>
      <c r="H482" s="9">
        <f t="shared" si="143"/>
        <v>12367.9</v>
      </c>
      <c r="I482" s="9">
        <f t="shared" si="143"/>
        <v>13046.4</v>
      </c>
    </row>
    <row r="483" spans="1:9" ht="31.5">
      <c r="A483" s="95" t="s">
        <v>571</v>
      </c>
      <c r="B483" s="22"/>
      <c r="C483" s="96" t="s">
        <v>25</v>
      </c>
      <c r="D483" s="96" t="s">
        <v>11</v>
      </c>
      <c r="E483" s="31" t="s">
        <v>570</v>
      </c>
      <c r="F483" s="96"/>
      <c r="G483" s="9">
        <f>SUM(G484)</f>
        <v>10379.9</v>
      </c>
      <c r="H483" s="9">
        <f t="shared" si="143"/>
        <v>12367.9</v>
      </c>
      <c r="I483" s="9">
        <f t="shared" si="143"/>
        <v>13046.4</v>
      </c>
    </row>
    <row r="484" spans="1:9">
      <c r="A484" s="95" t="s">
        <v>34</v>
      </c>
      <c r="B484" s="22"/>
      <c r="C484" s="96" t="s">
        <v>25</v>
      </c>
      <c r="D484" s="96" t="s">
        <v>11</v>
      </c>
      <c r="E484" s="31" t="s">
        <v>570</v>
      </c>
      <c r="F484" s="96" t="s">
        <v>80</v>
      </c>
      <c r="G484" s="9">
        <v>10379.9</v>
      </c>
      <c r="H484" s="9">
        <f>4600+7767.9</f>
        <v>12367.9</v>
      </c>
      <c r="I484" s="9">
        <f>4600+8446.4</f>
        <v>13046.4</v>
      </c>
    </row>
    <row r="485" spans="1:9" ht="31.5">
      <c r="A485" s="95" t="s">
        <v>594</v>
      </c>
      <c r="B485" s="22"/>
      <c r="C485" s="96" t="s">
        <v>25</v>
      </c>
      <c r="D485" s="96" t="s">
        <v>11</v>
      </c>
      <c r="E485" s="31" t="s">
        <v>200</v>
      </c>
      <c r="F485" s="31"/>
      <c r="G485" s="9">
        <f>SUM(G486)</f>
        <v>86960.400000000009</v>
      </c>
      <c r="H485" s="9">
        <f>SUM(H486)</f>
        <v>86960.400000000009</v>
      </c>
      <c r="I485" s="9">
        <f>SUM(I486)</f>
        <v>86960.400000000009</v>
      </c>
    </row>
    <row r="486" spans="1:9" ht="51" customHeight="1">
      <c r="A486" s="95" t="s">
        <v>295</v>
      </c>
      <c r="B486" s="22"/>
      <c r="C486" s="96" t="s">
        <v>25</v>
      </c>
      <c r="D486" s="96" t="s">
        <v>11</v>
      </c>
      <c r="E486" s="31" t="s">
        <v>298</v>
      </c>
      <c r="F486" s="31"/>
      <c r="G486" s="9">
        <f>SUM(G487+G489)</f>
        <v>86960.400000000009</v>
      </c>
      <c r="H486" s="9">
        <f>SUM(H487+H489)</f>
        <v>86960.400000000009</v>
      </c>
      <c r="I486" s="9">
        <f>SUM(I487+I489)</f>
        <v>86960.400000000009</v>
      </c>
    </row>
    <row r="487" spans="1:9" ht="110.25">
      <c r="A487" s="35" t="s">
        <v>776</v>
      </c>
      <c r="B487" s="22"/>
      <c r="C487" s="96" t="s">
        <v>25</v>
      </c>
      <c r="D487" s="96" t="s">
        <v>11</v>
      </c>
      <c r="E487" s="31" t="s">
        <v>775</v>
      </c>
      <c r="F487" s="31"/>
      <c r="G487" s="9">
        <f>SUM(G488)</f>
        <v>76090.3</v>
      </c>
      <c r="H487" s="9">
        <f>SUM(H488)</f>
        <v>76090.3</v>
      </c>
      <c r="I487" s="9">
        <f>SUM(I488)</f>
        <v>76090.3</v>
      </c>
    </row>
    <row r="488" spans="1:9" ht="31.5">
      <c r="A488" s="2" t="s">
        <v>228</v>
      </c>
      <c r="B488" s="22"/>
      <c r="C488" s="96" t="s">
        <v>25</v>
      </c>
      <c r="D488" s="96" t="s">
        <v>11</v>
      </c>
      <c r="E488" s="31" t="s">
        <v>775</v>
      </c>
      <c r="F488" s="31">
        <v>400</v>
      </c>
      <c r="G488" s="9">
        <v>76090.3</v>
      </c>
      <c r="H488" s="9">
        <v>76090.3</v>
      </c>
      <c r="I488" s="9">
        <v>76090.3</v>
      </c>
    </row>
    <row r="489" spans="1:9" ht="47.25">
      <c r="A489" s="95" t="s">
        <v>210</v>
      </c>
      <c r="B489" s="22"/>
      <c r="C489" s="96" t="s">
        <v>25</v>
      </c>
      <c r="D489" s="96" t="s">
        <v>11</v>
      </c>
      <c r="E489" s="96" t="s">
        <v>382</v>
      </c>
      <c r="F489" s="31"/>
      <c r="G489" s="9">
        <f>SUM(G490)</f>
        <v>10870.1</v>
      </c>
      <c r="H489" s="9">
        <f>SUM(H490)</f>
        <v>10870.1</v>
      </c>
      <c r="I489" s="9">
        <f>SUM(I490)</f>
        <v>10870.1</v>
      </c>
    </row>
    <row r="490" spans="1:9" ht="30.75" customHeight="1">
      <c r="A490" s="2" t="s">
        <v>228</v>
      </c>
      <c r="B490" s="22"/>
      <c r="C490" s="96" t="s">
        <v>25</v>
      </c>
      <c r="D490" s="96" t="s">
        <v>11</v>
      </c>
      <c r="E490" s="96" t="s">
        <v>382</v>
      </c>
      <c r="F490" s="96" t="s">
        <v>209</v>
      </c>
      <c r="G490" s="9">
        <v>10870.1</v>
      </c>
      <c r="H490" s="9">
        <v>10870.1</v>
      </c>
      <c r="I490" s="9">
        <v>10870.1</v>
      </c>
    </row>
    <row r="491" spans="1:9" ht="17.25" customHeight="1">
      <c r="A491" s="95" t="s">
        <v>59</v>
      </c>
      <c r="B491" s="22"/>
      <c r="C491" s="96" t="s">
        <v>25</v>
      </c>
      <c r="D491" s="96" t="s">
        <v>60</v>
      </c>
      <c r="E491" s="31"/>
      <c r="F491" s="31"/>
      <c r="G491" s="9">
        <f>G492+G497</f>
        <v>150</v>
      </c>
      <c r="H491" s="9">
        <f t="shared" ref="H491:I491" si="144">H492+H497</f>
        <v>0</v>
      </c>
      <c r="I491" s="9">
        <f t="shared" si="144"/>
        <v>0</v>
      </c>
    </row>
    <row r="492" spans="1:9" ht="31.5" hidden="1">
      <c r="A492" s="95" t="s">
        <v>594</v>
      </c>
      <c r="B492" s="22"/>
      <c r="C492" s="130" t="s">
        <v>25</v>
      </c>
      <c r="D492" s="130" t="s">
        <v>60</v>
      </c>
      <c r="E492" s="31" t="s">
        <v>200</v>
      </c>
      <c r="F492" s="31"/>
      <c r="G492" s="9">
        <f t="shared" ref="G492:I492" si="145">SUM(G493)</f>
        <v>0</v>
      </c>
      <c r="H492" s="9">
        <f t="shared" si="145"/>
        <v>0</v>
      </c>
      <c r="I492" s="9">
        <f t="shared" si="145"/>
        <v>0</v>
      </c>
    </row>
    <row r="493" spans="1:9" ht="126" hidden="1">
      <c r="A493" s="95" t="s">
        <v>643</v>
      </c>
      <c r="B493" s="37"/>
      <c r="C493" s="130" t="s">
        <v>25</v>
      </c>
      <c r="D493" s="130" t="s">
        <v>60</v>
      </c>
      <c r="E493" s="31" t="s">
        <v>208</v>
      </c>
      <c r="F493" s="37"/>
      <c r="G493" s="9">
        <f>SUM(G495)</f>
        <v>0</v>
      </c>
      <c r="H493" s="9">
        <f>SUM(H495)</f>
        <v>0</v>
      </c>
      <c r="I493" s="9">
        <f>SUM(I495)</f>
        <v>0</v>
      </c>
    </row>
    <row r="494" spans="1:9" hidden="1">
      <c r="A494" s="95" t="s">
        <v>29</v>
      </c>
      <c r="B494" s="37"/>
      <c r="C494" s="130" t="s">
        <v>25</v>
      </c>
      <c r="D494" s="130" t="s">
        <v>60</v>
      </c>
      <c r="E494" s="31" t="s">
        <v>586</v>
      </c>
      <c r="F494" s="37"/>
      <c r="G494" s="9">
        <f>SUM(G495)</f>
        <v>0</v>
      </c>
      <c r="H494" s="9"/>
      <c r="I494" s="9"/>
    </row>
    <row r="495" spans="1:9" ht="31.5" hidden="1">
      <c r="A495" s="2" t="s">
        <v>228</v>
      </c>
      <c r="B495" s="37"/>
      <c r="C495" s="130" t="s">
        <v>25</v>
      </c>
      <c r="D495" s="130" t="s">
        <v>60</v>
      </c>
      <c r="E495" s="31" t="s">
        <v>586</v>
      </c>
      <c r="F495" s="31">
        <v>400</v>
      </c>
      <c r="G495" s="9"/>
      <c r="H495" s="9">
        <v>0</v>
      </c>
      <c r="I495" s="9">
        <v>0</v>
      </c>
    </row>
    <row r="496" spans="1:9" ht="31.5">
      <c r="A496" s="129" t="s">
        <v>521</v>
      </c>
      <c r="B496" s="39"/>
      <c r="C496" s="130" t="s">
        <v>25</v>
      </c>
      <c r="D496" s="130" t="s">
        <v>60</v>
      </c>
      <c r="E496" s="31" t="s">
        <v>355</v>
      </c>
      <c r="F496" s="31"/>
      <c r="G496" s="9">
        <f>SUM(G497)</f>
        <v>150</v>
      </c>
      <c r="H496" s="9">
        <f t="shared" ref="H496:I496" si="146">SUM(H497)</f>
        <v>0</v>
      </c>
      <c r="I496" s="9">
        <f t="shared" si="146"/>
        <v>0</v>
      </c>
    </row>
    <row r="497" spans="1:9" ht="31.5">
      <c r="A497" s="104" t="s">
        <v>53</v>
      </c>
      <c r="B497" s="131"/>
      <c r="C497" s="121" t="s">
        <v>25</v>
      </c>
      <c r="D497" s="121" t="s">
        <v>60</v>
      </c>
      <c r="E497" s="119" t="s">
        <v>356</v>
      </c>
      <c r="F497" s="119"/>
      <c r="G497" s="110">
        <f>SUM(G498)</f>
        <v>150</v>
      </c>
      <c r="H497" s="9">
        <f t="shared" ref="H497:I498" si="147">SUM(H498)</f>
        <v>0</v>
      </c>
      <c r="I497" s="9">
        <f t="shared" si="147"/>
        <v>0</v>
      </c>
    </row>
    <row r="498" spans="1:9">
      <c r="A498" s="132" t="s">
        <v>31</v>
      </c>
      <c r="B498" s="133"/>
      <c r="C498" s="121" t="s">
        <v>25</v>
      </c>
      <c r="D498" s="121" t="s">
        <v>60</v>
      </c>
      <c r="E498" s="119" t="s">
        <v>357</v>
      </c>
      <c r="F498" s="119"/>
      <c r="G498" s="110">
        <f>SUM(G499)</f>
        <v>150</v>
      </c>
      <c r="H498" s="9">
        <f t="shared" si="147"/>
        <v>0</v>
      </c>
      <c r="I498" s="9">
        <f t="shared" si="147"/>
        <v>0</v>
      </c>
    </row>
    <row r="499" spans="1:9" ht="31.5">
      <c r="A499" s="134" t="s">
        <v>192</v>
      </c>
      <c r="B499" s="133"/>
      <c r="C499" s="121" t="s">
        <v>25</v>
      </c>
      <c r="D499" s="121" t="s">
        <v>60</v>
      </c>
      <c r="E499" s="119" t="s">
        <v>357</v>
      </c>
      <c r="F499" s="119">
        <v>600</v>
      </c>
      <c r="G499" s="110">
        <v>150</v>
      </c>
      <c r="H499" s="9"/>
      <c r="I499" s="9"/>
    </row>
    <row r="500" spans="1:9" ht="19.5" customHeight="1">
      <c r="A500" s="2" t="s">
        <v>215</v>
      </c>
      <c r="B500" s="4"/>
      <c r="C500" s="96" t="s">
        <v>140</v>
      </c>
      <c r="D500" s="96" t="s">
        <v>26</v>
      </c>
      <c r="E500" s="96"/>
      <c r="F500" s="96"/>
      <c r="G500" s="9">
        <f>SUM(G501)</f>
        <v>149446.79999999999</v>
      </c>
      <c r="H500" s="9">
        <f t="shared" ref="H500:I500" si="148">SUM(H501)</f>
        <v>0</v>
      </c>
      <c r="I500" s="9">
        <f t="shared" si="148"/>
        <v>0</v>
      </c>
    </row>
    <row r="501" spans="1:9">
      <c r="A501" s="2" t="s">
        <v>155</v>
      </c>
      <c r="B501" s="4"/>
      <c r="C501" s="96" t="s">
        <v>140</v>
      </c>
      <c r="D501" s="96" t="s">
        <v>139</v>
      </c>
      <c r="E501" s="96"/>
      <c r="F501" s="96"/>
      <c r="G501" s="9">
        <f>SUM(G502,G509)+G505</f>
        <v>149446.79999999999</v>
      </c>
      <c r="H501" s="9">
        <f>SUM(H502,H509)</f>
        <v>0</v>
      </c>
      <c r="I501" s="9">
        <f>SUM(I502,I509)</f>
        <v>0</v>
      </c>
    </row>
    <row r="502" spans="1:9" ht="31.5" hidden="1">
      <c r="A502" s="2" t="s">
        <v>422</v>
      </c>
      <c r="B502" s="4"/>
      <c r="C502" s="96" t="s">
        <v>140</v>
      </c>
      <c r="D502" s="96" t="s">
        <v>28</v>
      </c>
      <c r="E502" s="96" t="s">
        <v>247</v>
      </c>
      <c r="F502" s="96"/>
      <c r="G502" s="9">
        <f t="shared" ref="G502:I503" si="149">SUM(G503)</f>
        <v>0</v>
      </c>
      <c r="H502" s="9">
        <f t="shared" si="149"/>
        <v>0</v>
      </c>
      <c r="I502" s="9">
        <f t="shared" si="149"/>
        <v>0</v>
      </c>
    </row>
    <row r="503" spans="1:9" ht="31.5" hidden="1">
      <c r="A503" s="2" t="s">
        <v>227</v>
      </c>
      <c r="B503" s="4"/>
      <c r="C503" s="96" t="s">
        <v>140</v>
      </c>
      <c r="D503" s="96" t="s">
        <v>28</v>
      </c>
      <c r="E503" s="96" t="s">
        <v>260</v>
      </c>
      <c r="F503" s="96"/>
      <c r="G503" s="9">
        <f t="shared" si="149"/>
        <v>0</v>
      </c>
      <c r="H503" s="9">
        <f t="shared" si="149"/>
        <v>0</v>
      </c>
      <c r="I503" s="9">
        <f t="shared" si="149"/>
        <v>0</v>
      </c>
    </row>
    <row r="504" spans="1:9" ht="31.5" hidden="1">
      <c r="A504" s="2" t="s">
        <v>228</v>
      </c>
      <c r="B504" s="4"/>
      <c r="C504" s="96" t="s">
        <v>140</v>
      </c>
      <c r="D504" s="96" t="s">
        <v>28</v>
      </c>
      <c r="E504" s="96" t="s">
        <v>260</v>
      </c>
      <c r="F504" s="96" t="s">
        <v>209</v>
      </c>
      <c r="G504" s="9"/>
      <c r="H504" s="9"/>
      <c r="I504" s="9"/>
    </row>
    <row r="505" spans="1:9" ht="31.5" hidden="1">
      <c r="A505" s="95" t="s">
        <v>406</v>
      </c>
      <c r="B505" s="4"/>
      <c r="C505" s="96" t="s">
        <v>140</v>
      </c>
      <c r="D505" s="96" t="s">
        <v>28</v>
      </c>
      <c r="E505" s="4" t="s">
        <v>184</v>
      </c>
      <c r="F505" s="4"/>
      <c r="G505" s="7">
        <f t="shared" ref="G505:G506" si="150">SUM(G506)</f>
        <v>0</v>
      </c>
      <c r="H505" s="9"/>
      <c r="I505" s="9"/>
    </row>
    <row r="506" spans="1:9" ht="47.25" hidden="1">
      <c r="A506" s="95" t="s">
        <v>407</v>
      </c>
      <c r="B506" s="4"/>
      <c r="C506" s="96" t="s">
        <v>140</v>
      </c>
      <c r="D506" s="96" t="s">
        <v>28</v>
      </c>
      <c r="E506" s="4" t="s">
        <v>185</v>
      </c>
      <c r="F506" s="4"/>
      <c r="G506" s="7">
        <f t="shared" si="150"/>
        <v>0</v>
      </c>
      <c r="H506" s="9"/>
      <c r="I506" s="9"/>
    </row>
    <row r="507" spans="1:9" ht="31.5" hidden="1">
      <c r="A507" s="95" t="s">
        <v>348</v>
      </c>
      <c r="B507" s="4"/>
      <c r="C507" s="96" t="s">
        <v>140</v>
      </c>
      <c r="D507" s="96" t="s">
        <v>28</v>
      </c>
      <c r="E507" s="4" t="s">
        <v>186</v>
      </c>
      <c r="F507" s="4"/>
      <c r="G507" s="7">
        <f>SUM(G508:G508)</f>
        <v>0</v>
      </c>
      <c r="H507" s="9"/>
      <c r="I507" s="9"/>
    </row>
    <row r="508" spans="1:9" ht="31.5" hidden="1">
      <c r="A508" s="2" t="s">
        <v>43</v>
      </c>
      <c r="B508" s="4"/>
      <c r="C508" s="96" t="s">
        <v>140</v>
      </c>
      <c r="D508" s="96" t="s">
        <v>28</v>
      </c>
      <c r="E508" s="4" t="s">
        <v>186</v>
      </c>
      <c r="F508" s="4" t="s">
        <v>209</v>
      </c>
      <c r="G508" s="7"/>
      <c r="H508" s="9"/>
      <c r="I508" s="9"/>
    </row>
    <row r="509" spans="1:9" ht="31.5">
      <c r="A509" s="95" t="s">
        <v>434</v>
      </c>
      <c r="B509" s="22"/>
      <c r="C509" s="96" t="s">
        <v>140</v>
      </c>
      <c r="D509" s="96" t="s">
        <v>139</v>
      </c>
      <c r="E509" s="31" t="s">
        <v>216</v>
      </c>
      <c r="F509" s="31"/>
      <c r="G509" s="9">
        <f>SUM(G510)</f>
        <v>149446.79999999999</v>
      </c>
      <c r="H509" s="9">
        <f>SUM(H510)</f>
        <v>0</v>
      </c>
      <c r="I509" s="9">
        <f>SUM(I510)</f>
        <v>0</v>
      </c>
    </row>
    <row r="510" spans="1:9" ht="31.5">
      <c r="A510" s="95" t="s">
        <v>661</v>
      </c>
      <c r="B510" s="22"/>
      <c r="C510" s="96" t="s">
        <v>140</v>
      </c>
      <c r="D510" s="96" t="s">
        <v>139</v>
      </c>
      <c r="E510" s="31" t="s">
        <v>223</v>
      </c>
      <c r="F510" s="31"/>
      <c r="G510" s="9">
        <f>SUM(G511)</f>
        <v>149446.79999999999</v>
      </c>
      <c r="H510" s="9">
        <f t="shared" ref="H510:I510" si="151">SUM(H511)</f>
        <v>0</v>
      </c>
      <c r="I510" s="9">
        <f t="shared" si="151"/>
        <v>0</v>
      </c>
    </row>
    <row r="511" spans="1:9" ht="31.5">
      <c r="A511" s="2" t="s">
        <v>300</v>
      </c>
      <c r="B511" s="4"/>
      <c r="C511" s="96" t="s">
        <v>140</v>
      </c>
      <c r="D511" s="96" t="s">
        <v>139</v>
      </c>
      <c r="E511" s="31" t="s">
        <v>261</v>
      </c>
      <c r="F511" s="31"/>
      <c r="G511" s="9">
        <f>SUM(G513)+G512</f>
        <v>149446.79999999999</v>
      </c>
      <c r="H511" s="9">
        <f t="shared" ref="H511:I511" si="152">SUM(H513)+H512</f>
        <v>0</v>
      </c>
      <c r="I511" s="9">
        <f t="shared" si="152"/>
        <v>0</v>
      </c>
    </row>
    <row r="512" spans="1:9" ht="31.5">
      <c r="A512" s="2" t="s">
        <v>228</v>
      </c>
      <c r="B512" s="4"/>
      <c r="C512" s="96" t="s">
        <v>140</v>
      </c>
      <c r="D512" s="96" t="s">
        <v>139</v>
      </c>
      <c r="E512" s="31" t="s">
        <v>261</v>
      </c>
      <c r="F512" s="31">
        <v>400</v>
      </c>
      <c r="G512" s="9">
        <v>47104.1</v>
      </c>
      <c r="H512" s="9"/>
      <c r="I512" s="9"/>
    </row>
    <row r="513" spans="1:9" ht="31.5">
      <c r="A513" s="2" t="s">
        <v>927</v>
      </c>
      <c r="B513" s="4"/>
      <c r="C513" s="96" t="s">
        <v>140</v>
      </c>
      <c r="D513" s="96" t="s">
        <v>139</v>
      </c>
      <c r="E513" s="31" t="s">
        <v>766</v>
      </c>
      <c r="F513" s="31"/>
      <c r="G513" s="9">
        <f>SUM(G514)</f>
        <v>102342.7</v>
      </c>
      <c r="H513" s="9">
        <f t="shared" ref="H513:I513" si="153">SUM(H514)</f>
        <v>0</v>
      </c>
      <c r="I513" s="9">
        <f t="shared" si="153"/>
        <v>0</v>
      </c>
    </row>
    <row r="514" spans="1:9" ht="31.5">
      <c r="A514" s="2" t="s">
        <v>228</v>
      </c>
      <c r="B514" s="4"/>
      <c r="C514" s="96" t="s">
        <v>140</v>
      </c>
      <c r="D514" s="96" t="s">
        <v>139</v>
      </c>
      <c r="E514" s="31" t="s">
        <v>766</v>
      </c>
      <c r="F514" s="31">
        <v>400</v>
      </c>
      <c r="G514" s="9">
        <v>102342.7</v>
      </c>
      <c r="H514" s="9"/>
      <c r="I514" s="9"/>
    </row>
    <row r="515" spans="1:9">
      <c r="A515" s="23" t="s">
        <v>662</v>
      </c>
      <c r="B515" s="24" t="s">
        <v>170</v>
      </c>
      <c r="C515" s="24"/>
      <c r="D515" s="24"/>
      <c r="E515" s="24"/>
      <c r="F515" s="24"/>
      <c r="G515" s="26">
        <f>SUM(G516+G549)+G545+G554+G539</f>
        <v>105543.59999999999</v>
      </c>
      <c r="H515" s="26">
        <f t="shared" ref="H515:I515" si="154">SUM(H516+H549)+H545+H554+H539</f>
        <v>74703.600000000006</v>
      </c>
      <c r="I515" s="26">
        <f t="shared" si="154"/>
        <v>177734.2</v>
      </c>
    </row>
    <row r="516" spans="1:9">
      <c r="A516" s="95" t="s">
        <v>68</v>
      </c>
      <c r="B516" s="4"/>
      <c r="C516" s="96" t="s">
        <v>28</v>
      </c>
      <c r="D516" s="96"/>
      <c r="E516" s="96"/>
      <c r="F516" s="31"/>
      <c r="G516" s="9">
        <f>SUM(G517+G522+G526)</f>
        <v>69583.7</v>
      </c>
      <c r="H516" s="9">
        <f>SUM(H517+H522+H526)</f>
        <v>51594</v>
      </c>
      <c r="I516" s="9">
        <f>SUM(I517+I522+I526)</f>
        <v>51594</v>
      </c>
    </row>
    <row r="517" spans="1:9" ht="31.5">
      <c r="A517" s="95" t="s">
        <v>81</v>
      </c>
      <c r="B517" s="4"/>
      <c r="C517" s="96" t="s">
        <v>28</v>
      </c>
      <c r="D517" s="96" t="s">
        <v>60</v>
      </c>
      <c r="E517" s="31"/>
      <c r="F517" s="31"/>
      <c r="G517" s="9">
        <f t="shared" ref="G517:I517" si="155">SUM(G518)</f>
        <v>46315.5</v>
      </c>
      <c r="H517" s="9">
        <f t="shared" si="155"/>
        <v>40723.800000000003</v>
      </c>
      <c r="I517" s="9">
        <f t="shared" si="155"/>
        <v>40723.800000000003</v>
      </c>
    </row>
    <row r="518" spans="1:9" ht="31.5">
      <c r="A518" s="95" t="s">
        <v>405</v>
      </c>
      <c r="B518" s="4"/>
      <c r="C518" s="96" t="s">
        <v>28</v>
      </c>
      <c r="D518" s="96" t="s">
        <v>60</v>
      </c>
      <c r="E518" s="31" t="s">
        <v>162</v>
      </c>
      <c r="F518" s="31"/>
      <c r="G518" s="9">
        <f>SUM(G519)</f>
        <v>46315.5</v>
      </c>
      <c r="H518" s="9">
        <f>SUM(H519)</f>
        <v>40723.800000000003</v>
      </c>
      <c r="I518" s="9">
        <f>SUM(I519)</f>
        <v>40723.800000000003</v>
      </c>
    </row>
    <row r="519" spans="1:9">
      <c r="A519" s="95" t="s">
        <v>62</v>
      </c>
      <c r="B519" s="4"/>
      <c r="C519" s="96" t="s">
        <v>28</v>
      </c>
      <c r="D519" s="96" t="s">
        <v>60</v>
      </c>
      <c r="E519" s="96" t="s">
        <v>163</v>
      </c>
      <c r="F519" s="96"/>
      <c r="G519" s="9">
        <f>SUM(G520:G521)</f>
        <v>46315.5</v>
      </c>
      <c r="H519" s="9">
        <f>SUM(H520:H521)</f>
        <v>40723.800000000003</v>
      </c>
      <c r="I519" s="9">
        <f>SUM(I520:I521)</f>
        <v>40723.800000000003</v>
      </c>
    </row>
    <row r="520" spans="1:9" ht="47.25">
      <c r="A520" s="2" t="s">
        <v>42</v>
      </c>
      <c r="B520" s="4"/>
      <c r="C520" s="96" t="s">
        <v>28</v>
      </c>
      <c r="D520" s="96" t="s">
        <v>60</v>
      </c>
      <c r="E520" s="96" t="s">
        <v>163</v>
      </c>
      <c r="F520" s="96" t="s">
        <v>70</v>
      </c>
      <c r="G520" s="9">
        <f>40707.5+5591.7</f>
        <v>46299.199999999997</v>
      </c>
      <c r="H520" s="9">
        <v>40707.5</v>
      </c>
      <c r="I520" s="9">
        <v>40707.5</v>
      </c>
    </row>
    <row r="521" spans="1:9" ht="31.5">
      <c r="A521" s="95" t="s">
        <v>43</v>
      </c>
      <c r="B521" s="4"/>
      <c r="C521" s="96" t="s">
        <v>28</v>
      </c>
      <c r="D521" s="96" t="s">
        <v>60</v>
      </c>
      <c r="E521" s="96" t="s">
        <v>163</v>
      </c>
      <c r="F521" s="96" t="s">
        <v>72</v>
      </c>
      <c r="G521" s="9">
        <v>16.3</v>
      </c>
      <c r="H521" s="9">
        <v>16.3</v>
      </c>
      <c r="I521" s="9">
        <v>16.3</v>
      </c>
    </row>
    <row r="522" spans="1:9">
      <c r="A522" s="95" t="s">
        <v>117</v>
      </c>
      <c r="B522" s="4"/>
      <c r="C522" s="96" t="s">
        <v>28</v>
      </c>
      <c r="D522" s="96" t="s">
        <v>140</v>
      </c>
      <c r="E522" s="96"/>
      <c r="F522" s="31"/>
      <c r="G522" s="9">
        <f t="shared" ref="G522:I524" si="156">SUM(G523)</f>
        <v>2500</v>
      </c>
      <c r="H522" s="9">
        <f t="shared" si="156"/>
        <v>0</v>
      </c>
      <c r="I522" s="9">
        <f t="shared" si="156"/>
        <v>0</v>
      </c>
    </row>
    <row r="523" spans="1:9">
      <c r="A523" s="95" t="s">
        <v>663</v>
      </c>
      <c r="B523" s="4"/>
      <c r="C523" s="96" t="s">
        <v>28</v>
      </c>
      <c r="D523" s="96" t="s">
        <v>140</v>
      </c>
      <c r="E523" s="96" t="s">
        <v>161</v>
      </c>
      <c r="F523" s="31"/>
      <c r="G523" s="9">
        <f t="shared" si="156"/>
        <v>2500</v>
      </c>
      <c r="H523" s="9">
        <f t="shared" si="156"/>
        <v>0</v>
      </c>
      <c r="I523" s="9">
        <f t="shared" si="156"/>
        <v>0</v>
      </c>
    </row>
    <row r="524" spans="1:9">
      <c r="A524" s="95" t="s">
        <v>627</v>
      </c>
      <c r="B524" s="4"/>
      <c r="C524" s="96" t="s">
        <v>28</v>
      </c>
      <c r="D524" s="96" t="s">
        <v>140</v>
      </c>
      <c r="E524" s="96" t="s">
        <v>164</v>
      </c>
      <c r="F524" s="31"/>
      <c r="G524" s="9">
        <f t="shared" si="156"/>
        <v>2500</v>
      </c>
      <c r="H524" s="9">
        <f t="shared" si="156"/>
        <v>0</v>
      </c>
      <c r="I524" s="9">
        <f t="shared" si="156"/>
        <v>0</v>
      </c>
    </row>
    <row r="525" spans="1:9">
      <c r="A525" s="95" t="s">
        <v>20</v>
      </c>
      <c r="B525" s="4"/>
      <c r="C525" s="96" t="s">
        <v>28</v>
      </c>
      <c r="D525" s="96" t="s">
        <v>140</v>
      </c>
      <c r="E525" s="96" t="s">
        <v>164</v>
      </c>
      <c r="F525" s="31">
        <v>800</v>
      </c>
      <c r="G525" s="9">
        <v>2500</v>
      </c>
      <c r="H525" s="9"/>
      <c r="I525" s="9"/>
    </row>
    <row r="526" spans="1:9">
      <c r="A526" s="95" t="s">
        <v>74</v>
      </c>
      <c r="B526" s="4"/>
      <c r="C526" s="96" t="s">
        <v>28</v>
      </c>
      <c r="D526" s="96" t="s">
        <v>75</v>
      </c>
      <c r="E526" s="96"/>
      <c r="F526" s="31"/>
      <c r="G526" s="9">
        <f>SUM(G527)+G536</f>
        <v>20768.199999999997</v>
      </c>
      <c r="H526" s="9">
        <f t="shared" ref="H526:I526" si="157">SUM(H527)+H536</f>
        <v>10870.199999999999</v>
      </c>
      <c r="I526" s="9">
        <f t="shared" si="157"/>
        <v>10870.199999999999</v>
      </c>
    </row>
    <row r="527" spans="1:9" ht="31.5">
      <c r="A527" s="95" t="s">
        <v>405</v>
      </c>
      <c r="B527" s="4"/>
      <c r="C527" s="96" t="s">
        <v>28</v>
      </c>
      <c r="D527" s="96" t="s">
        <v>75</v>
      </c>
      <c r="E527" s="31" t="s">
        <v>162</v>
      </c>
      <c r="F527" s="31"/>
      <c r="G527" s="9">
        <f>SUM(G528+G531+G533)</f>
        <v>10970.099999999999</v>
      </c>
      <c r="H527" s="9">
        <f>SUM(H528+H531+H533)</f>
        <v>10870.199999999999</v>
      </c>
      <c r="I527" s="9">
        <f>SUM(I528+I531+I533)</f>
        <v>10870.199999999999</v>
      </c>
    </row>
    <row r="528" spans="1:9">
      <c r="A528" s="95" t="s">
        <v>76</v>
      </c>
      <c r="B528" s="4"/>
      <c r="C528" s="96" t="s">
        <v>28</v>
      </c>
      <c r="D528" s="96" t="s">
        <v>75</v>
      </c>
      <c r="E528" s="31" t="s">
        <v>165</v>
      </c>
      <c r="F528" s="31"/>
      <c r="G528" s="9">
        <f>SUM(G529:G530)</f>
        <v>225</v>
      </c>
      <c r="H528" s="9">
        <f>SUM(H529:H530)</f>
        <v>224.3</v>
      </c>
      <c r="I528" s="9">
        <f>SUM(I529:I530)</f>
        <v>224.3</v>
      </c>
    </row>
    <row r="529" spans="1:9" ht="31.5">
      <c r="A529" s="95" t="s">
        <v>43</v>
      </c>
      <c r="B529" s="4"/>
      <c r="C529" s="96" t="s">
        <v>28</v>
      </c>
      <c r="D529" s="96" t="s">
        <v>75</v>
      </c>
      <c r="E529" s="31" t="s">
        <v>165</v>
      </c>
      <c r="F529" s="31">
        <v>200</v>
      </c>
      <c r="G529" s="9">
        <v>223.6</v>
      </c>
      <c r="H529" s="9">
        <v>222.9</v>
      </c>
      <c r="I529" s="9">
        <v>222.9</v>
      </c>
    </row>
    <row r="530" spans="1:9" ht="13.5" customHeight="1">
      <c r="A530" s="95" t="s">
        <v>20</v>
      </c>
      <c r="B530" s="4"/>
      <c r="C530" s="96" t="s">
        <v>28</v>
      </c>
      <c r="D530" s="96" t="s">
        <v>75</v>
      </c>
      <c r="E530" s="31" t="s">
        <v>165</v>
      </c>
      <c r="F530" s="31">
        <v>800</v>
      </c>
      <c r="G530" s="9">
        <v>1.4</v>
      </c>
      <c r="H530" s="9">
        <v>1.4</v>
      </c>
      <c r="I530" s="9">
        <v>1.4</v>
      </c>
    </row>
    <row r="531" spans="1:9" ht="31.5">
      <c r="A531" s="95" t="s">
        <v>78</v>
      </c>
      <c r="B531" s="4"/>
      <c r="C531" s="96" t="s">
        <v>28</v>
      </c>
      <c r="D531" s="96" t="s">
        <v>75</v>
      </c>
      <c r="E531" s="31" t="s">
        <v>166</v>
      </c>
      <c r="F531" s="31"/>
      <c r="G531" s="9">
        <f>SUM(G532)</f>
        <v>275.8</v>
      </c>
      <c r="H531" s="9">
        <f>SUM(H532)</f>
        <v>276.60000000000002</v>
      </c>
      <c r="I531" s="9">
        <f>SUM(I532)</f>
        <v>276.60000000000002</v>
      </c>
    </row>
    <row r="532" spans="1:9" ht="31.5">
      <c r="A532" s="95" t="s">
        <v>43</v>
      </c>
      <c r="B532" s="4"/>
      <c r="C532" s="96" t="s">
        <v>28</v>
      </c>
      <c r="D532" s="96" t="s">
        <v>75</v>
      </c>
      <c r="E532" s="31" t="s">
        <v>166</v>
      </c>
      <c r="F532" s="31">
        <v>200</v>
      </c>
      <c r="G532" s="9">
        <v>275.8</v>
      </c>
      <c r="H532" s="9">
        <v>276.60000000000002</v>
      </c>
      <c r="I532" s="9">
        <v>276.60000000000002</v>
      </c>
    </row>
    <row r="533" spans="1:9" ht="31.5">
      <c r="A533" s="95" t="s">
        <v>79</v>
      </c>
      <c r="B533" s="4"/>
      <c r="C533" s="96" t="s">
        <v>28</v>
      </c>
      <c r="D533" s="96" t="s">
        <v>75</v>
      </c>
      <c r="E533" s="31" t="s">
        <v>167</v>
      </c>
      <c r="F533" s="31"/>
      <c r="G533" s="9">
        <f>SUM(G534:G535)</f>
        <v>10469.299999999999</v>
      </c>
      <c r="H533" s="9">
        <f>SUM(H534:H535)</f>
        <v>10369.299999999999</v>
      </c>
      <c r="I533" s="9">
        <f>SUM(I534:I535)</f>
        <v>10369.299999999999</v>
      </c>
    </row>
    <row r="534" spans="1:9" ht="31.5">
      <c r="A534" s="95" t="s">
        <v>43</v>
      </c>
      <c r="B534" s="4"/>
      <c r="C534" s="96" t="s">
        <v>28</v>
      </c>
      <c r="D534" s="96" t="s">
        <v>75</v>
      </c>
      <c r="E534" s="31" t="s">
        <v>167</v>
      </c>
      <c r="F534" s="31">
        <v>200</v>
      </c>
      <c r="G534" s="9">
        <v>10469.299999999999</v>
      </c>
      <c r="H534" s="9">
        <v>10369.299999999999</v>
      </c>
      <c r="I534" s="9">
        <v>10369.299999999999</v>
      </c>
    </row>
    <row r="535" spans="1:9" ht="21.75" hidden="1" customHeight="1">
      <c r="A535" s="95" t="s">
        <v>20</v>
      </c>
      <c r="B535" s="4"/>
      <c r="C535" s="96" t="s">
        <v>28</v>
      </c>
      <c r="D535" s="96" t="s">
        <v>75</v>
      </c>
      <c r="E535" s="31" t="s">
        <v>167</v>
      </c>
      <c r="F535" s="31">
        <v>800</v>
      </c>
      <c r="G535" s="9"/>
      <c r="H535" s="9"/>
      <c r="I535" s="9"/>
    </row>
    <row r="536" spans="1:9">
      <c r="A536" s="95" t="s">
        <v>663</v>
      </c>
      <c r="B536" s="4"/>
      <c r="C536" s="96" t="s">
        <v>28</v>
      </c>
      <c r="D536" s="96" t="s">
        <v>75</v>
      </c>
      <c r="E536" s="96" t="s">
        <v>161</v>
      </c>
      <c r="F536" s="31"/>
      <c r="G536" s="9">
        <f t="shared" ref="G536:I537" si="158">SUM(G537)</f>
        <v>9798.1</v>
      </c>
      <c r="H536" s="9">
        <f t="shared" si="158"/>
        <v>0</v>
      </c>
      <c r="I536" s="9">
        <f t="shared" si="158"/>
        <v>0</v>
      </c>
    </row>
    <row r="537" spans="1:9" ht="47.25">
      <c r="A537" s="95" t="s">
        <v>608</v>
      </c>
      <c r="B537" s="4"/>
      <c r="C537" s="96" t="s">
        <v>28</v>
      </c>
      <c r="D537" s="96" t="s">
        <v>75</v>
      </c>
      <c r="E537" s="96" t="s">
        <v>168</v>
      </c>
      <c r="F537" s="31"/>
      <c r="G537" s="9">
        <f t="shared" si="158"/>
        <v>9798.1</v>
      </c>
      <c r="H537" s="9">
        <f t="shared" si="158"/>
        <v>0</v>
      </c>
      <c r="I537" s="9">
        <f t="shared" si="158"/>
        <v>0</v>
      </c>
    </row>
    <row r="538" spans="1:9">
      <c r="A538" s="95" t="s">
        <v>20</v>
      </c>
      <c r="B538" s="4"/>
      <c r="C538" s="96" t="s">
        <v>28</v>
      </c>
      <c r="D538" s="96" t="s">
        <v>75</v>
      </c>
      <c r="E538" s="96" t="s">
        <v>168</v>
      </c>
      <c r="F538" s="31">
        <v>800</v>
      </c>
      <c r="G538" s="9">
        <f>6798.1+3000</f>
        <v>9798.1</v>
      </c>
      <c r="H538" s="9"/>
      <c r="I538" s="9"/>
    </row>
    <row r="539" spans="1:9">
      <c r="A539" s="95" t="s">
        <v>655</v>
      </c>
      <c r="B539" s="22"/>
      <c r="C539" s="96" t="s">
        <v>60</v>
      </c>
      <c r="D539" s="96"/>
      <c r="E539" s="96"/>
      <c r="F539" s="31"/>
      <c r="G539" s="9">
        <f>SUM(G540)</f>
        <v>1859.2</v>
      </c>
      <c r="H539" s="9">
        <f t="shared" ref="H539:I539" si="159">SUM(H540)</f>
        <v>0</v>
      </c>
      <c r="I539" s="9">
        <f t="shared" si="159"/>
        <v>0</v>
      </c>
    </row>
    <row r="540" spans="1:9">
      <c r="A540" s="95" t="s">
        <v>148</v>
      </c>
      <c r="B540" s="22"/>
      <c r="C540" s="96" t="s">
        <v>60</v>
      </c>
      <c r="D540" s="96" t="s">
        <v>139</v>
      </c>
      <c r="E540" s="96"/>
      <c r="F540" s="31"/>
      <c r="G540" s="9">
        <f>SUM(G541)</f>
        <v>1859.2</v>
      </c>
      <c r="H540" s="9">
        <f t="shared" ref="H540:I540" si="160">SUM(H541)</f>
        <v>0</v>
      </c>
      <c r="I540" s="9">
        <f t="shared" si="160"/>
        <v>0</v>
      </c>
    </row>
    <row r="541" spans="1:9">
      <c r="A541" s="95" t="s">
        <v>663</v>
      </c>
      <c r="B541" s="22"/>
      <c r="C541" s="96" t="s">
        <v>60</v>
      </c>
      <c r="D541" s="96" t="s">
        <v>139</v>
      </c>
      <c r="E541" s="96" t="s">
        <v>161</v>
      </c>
      <c r="F541" s="31"/>
      <c r="G541" s="9">
        <f>SUM(G542)</f>
        <v>1859.2</v>
      </c>
      <c r="H541" s="9">
        <f t="shared" ref="H541:I541" si="161">SUM(H542)</f>
        <v>0</v>
      </c>
      <c r="I541" s="9">
        <f t="shared" si="161"/>
        <v>0</v>
      </c>
    </row>
    <row r="542" spans="1:9">
      <c r="A542" s="95" t="s">
        <v>739</v>
      </c>
      <c r="B542" s="22"/>
      <c r="C542" s="96" t="s">
        <v>60</v>
      </c>
      <c r="D542" s="96" t="s">
        <v>139</v>
      </c>
      <c r="E542" s="96" t="s">
        <v>738</v>
      </c>
      <c r="F542" s="31"/>
      <c r="G542" s="9">
        <f>SUM(G543)</f>
        <v>1859.2</v>
      </c>
      <c r="H542" s="9">
        <f t="shared" ref="H542:I542" si="162">SUM(H543)</f>
        <v>0</v>
      </c>
      <c r="I542" s="9">
        <f t="shared" si="162"/>
        <v>0</v>
      </c>
    </row>
    <row r="543" spans="1:9">
      <c r="A543" s="95" t="s">
        <v>20</v>
      </c>
      <c r="B543" s="22"/>
      <c r="C543" s="96" t="s">
        <v>60</v>
      </c>
      <c r="D543" s="96" t="s">
        <v>139</v>
      </c>
      <c r="E543" s="96" t="s">
        <v>738</v>
      </c>
      <c r="F543" s="31">
        <v>800</v>
      </c>
      <c r="G543" s="9">
        <v>1859.2</v>
      </c>
      <c r="H543" s="9"/>
      <c r="I543" s="9"/>
    </row>
    <row r="544" spans="1:9">
      <c r="A544" s="95" t="s">
        <v>88</v>
      </c>
      <c r="B544" s="22"/>
      <c r="C544" s="96" t="s">
        <v>89</v>
      </c>
      <c r="D544" s="96"/>
      <c r="E544" s="96"/>
      <c r="F544" s="31"/>
      <c r="G544" s="9">
        <f>SUM(G545)</f>
        <v>117.5</v>
      </c>
      <c r="H544" s="9"/>
      <c r="I544" s="9"/>
    </row>
    <row r="545" spans="1:9">
      <c r="A545" s="2" t="s">
        <v>664</v>
      </c>
      <c r="B545" s="22"/>
      <c r="C545" s="96" t="s">
        <v>89</v>
      </c>
      <c r="D545" s="96" t="s">
        <v>139</v>
      </c>
      <c r="E545" s="96"/>
      <c r="F545" s="31"/>
      <c r="G545" s="9">
        <f>SUM(G546)</f>
        <v>117.5</v>
      </c>
      <c r="H545" s="9">
        <f t="shared" ref="H545:I547" si="163">SUM(H546)</f>
        <v>117.5</v>
      </c>
      <c r="I545" s="9">
        <f t="shared" si="163"/>
        <v>117.5</v>
      </c>
    </row>
    <row r="546" spans="1:9" ht="31.5">
      <c r="A546" s="95" t="s">
        <v>405</v>
      </c>
      <c r="B546" s="22"/>
      <c r="C546" s="96" t="s">
        <v>89</v>
      </c>
      <c r="D546" s="96" t="s">
        <v>139</v>
      </c>
      <c r="E546" s="31" t="s">
        <v>162</v>
      </c>
      <c r="F546" s="31"/>
      <c r="G546" s="9">
        <f>SUM(G547)</f>
        <v>117.5</v>
      </c>
      <c r="H546" s="9">
        <f t="shared" si="163"/>
        <v>117.5</v>
      </c>
      <c r="I546" s="9">
        <f t="shared" si="163"/>
        <v>117.5</v>
      </c>
    </row>
    <row r="547" spans="1:9" ht="31.5">
      <c r="A547" s="95" t="s">
        <v>79</v>
      </c>
      <c r="B547" s="22"/>
      <c r="C547" s="96" t="s">
        <v>89</v>
      </c>
      <c r="D547" s="96" t="s">
        <v>139</v>
      </c>
      <c r="E547" s="31" t="s">
        <v>167</v>
      </c>
      <c r="F547" s="31"/>
      <c r="G547" s="9">
        <f>SUM(G548)</f>
        <v>117.5</v>
      </c>
      <c r="H547" s="9">
        <f t="shared" si="163"/>
        <v>117.5</v>
      </c>
      <c r="I547" s="9">
        <f t="shared" si="163"/>
        <v>117.5</v>
      </c>
    </row>
    <row r="548" spans="1:9" ht="31.5">
      <c r="A548" s="95" t="s">
        <v>43</v>
      </c>
      <c r="B548" s="22"/>
      <c r="C548" s="96" t="s">
        <v>89</v>
      </c>
      <c r="D548" s="96" t="s">
        <v>139</v>
      </c>
      <c r="E548" s="31" t="s">
        <v>167</v>
      </c>
      <c r="F548" s="31">
        <v>200</v>
      </c>
      <c r="G548" s="9">
        <v>117.5</v>
      </c>
      <c r="H548" s="9">
        <v>117.5</v>
      </c>
      <c r="I548" s="9">
        <v>117.5</v>
      </c>
    </row>
    <row r="549" spans="1:9">
      <c r="A549" s="95" t="s">
        <v>24</v>
      </c>
      <c r="B549" s="4"/>
      <c r="C549" s="96" t="s">
        <v>25</v>
      </c>
      <c r="D549" s="96"/>
      <c r="E549" s="31"/>
      <c r="F549" s="31"/>
      <c r="G549" s="9">
        <f t="shared" ref="G549:I552" si="164">SUM(G550)</f>
        <v>33983.199999999997</v>
      </c>
      <c r="H549" s="9">
        <f t="shared" si="164"/>
        <v>22992.1</v>
      </c>
      <c r="I549" s="9">
        <f t="shared" si="164"/>
        <v>126022.7</v>
      </c>
    </row>
    <row r="550" spans="1:9">
      <c r="A550" s="95" t="s">
        <v>59</v>
      </c>
      <c r="B550" s="4"/>
      <c r="C550" s="96" t="s">
        <v>25</v>
      </c>
      <c r="D550" s="96" t="s">
        <v>60</v>
      </c>
      <c r="E550" s="31"/>
      <c r="F550" s="31"/>
      <c r="G550" s="9">
        <f t="shared" si="164"/>
        <v>33983.199999999997</v>
      </c>
      <c r="H550" s="9">
        <f t="shared" si="164"/>
        <v>22992.1</v>
      </c>
      <c r="I550" s="9">
        <f t="shared" si="164"/>
        <v>126022.7</v>
      </c>
    </row>
    <row r="551" spans="1:9">
      <c r="A551" s="95" t="s">
        <v>663</v>
      </c>
      <c r="B551" s="4"/>
      <c r="C551" s="96" t="s">
        <v>25</v>
      </c>
      <c r="D551" s="96" t="s">
        <v>60</v>
      </c>
      <c r="E551" s="96" t="s">
        <v>161</v>
      </c>
      <c r="F551" s="31"/>
      <c r="G551" s="9">
        <f t="shared" si="164"/>
        <v>33983.199999999997</v>
      </c>
      <c r="H551" s="9">
        <f t="shared" si="164"/>
        <v>22992.1</v>
      </c>
      <c r="I551" s="9">
        <f t="shared" si="164"/>
        <v>126022.7</v>
      </c>
    </row>
    <row r="552" spans="1:9" ht="31.5">
      <c r="A552" s="95" t="s">
        <v>607</v>
      </c>
      <c r="B552" s="4"/>
      <c r="C552" s="96" t="s">
        <v>25</v>
      </c>
      <c r="D552" s="96" t="s">
        <v>60</v>
      </c>
      <c r="E552" s="31" t="s">
        <v>169</v>
      </c>
      <c r="F552" s="31"/>
      <c r="G552" s="9">
        <f t="shared" si="164"/>
        <v>33983.199999999997</v>
      </c>
      <c r="H552" s="9">
        <f t="shared" si="164"/>
        <v>22992.1</v>
      </c>
      <c r="I552" s="9">
        <f t="shared" si="164"/>
        <v>126022.7</v>
      </c>
    </row>
    <row r="553" spans="1:9" ht="21.75" customHeight="1">
      <c r="A553" s="95" t="s">
        <v>20</v>
      </c>
      <c r="B553" s="4"/>
      <c r="C553" s="96" t="s">
        <v>25</v>
      </c>
      <c r="D553" s="96" t="s">
        <v>60</v>
      </c>
      <c r="E553" s="31" t="s">
        <v>169</v>
      </c>
      <c r="F553" s="31">
        <v>800</v>
      </c>
      <c r="G553" s="9">
        <v>33983.199999999997</v>
      </c>
      <c r="H553" s="9">
        <v>22992.1</v>
      </c>
      <c r="I553" s="9">
        <v>126022.7</v>
      </c>
    </row>
    <row r="554" spans="1:9" hidden="1">
      <c r="A554" s="95" t="s">
        <v>550</v>
      </c>
      <c r="B554" s="4"/>
      <c r="C554" s="96" t="s">
        <v>75</v>
      </c>
      <c r="D554" s="96"/>
      <c r="E554" s="31"/>
      <c r="F554" s="31"/>
      <c r="G554" s="9">
        <f>SUM(G555)</f>
        <v>0</v>
      </c>
      <c r="H554" s="9">
        <f t="shared" ref="H554:I557" si="165">SUM(H555)</f>
        <v>0</v>
      </c>
      <c r="I554" s="9">
        <f t="shared" si="165"/>
        <v>0</v>
      </c>
    </row>
    <row r="555" spans="1:9" hidden="1">
      <c r="A555" s="95" t="s">
        <v>665</v>
      </c>
      <c r="B555" s="4"/>
      <c r="C555" s="96" t="s">
        <v>75</v>
      </c>
      <c r="D555" s="96" t="s">
        <v>28</v>
      </c>
      <c r="E555" s="31"/>
      <c r="F555" s="31"/>
      <c r="G555" s="9">
        <f>SUM(G556)</f>
        <v>0</v>
      </c>
      <c r="H555" s="9">
        <f t="shared" si="165"/>
        <v>0</v>
      </c>
      <c r="I555" s="9">
        <f t="shared" si="165"/>
        <v>0</v>
      </c>
    </row>
    <row r="556" spans="1:9" ht="31.5" hidden="1">
      <c r="A556" s="95" t="s">
        <v>666</v>
      </c>
      <c r="B556" s="4"/>
      <c r="C556" s="96" t="s">
        <v>75</v>
      </c>
      <c r="D556" s="96" t="s">
        <v>28</v>
      </c>
      <c r="E556" s="31" t="s">
        <v>162</v>
      </c>
      <c r="F556" s="31"/>
      <c r="G556" s="9">
        <f>SUM(G557)</f>
        <v>0</v>
      </c>
      <c r="H556" s="9">
        <f t="shared" si="165"/>
        <v>0</v>
      </c>
      <c r="I556" s="9">
        <f t="shared" si="165"/>
        <v>0</v>
      </c>
    </row>
    <row r="557" spans="1:9" hidden="1">
      <c r="A557" s="95" t="s">
        <v>551</v>
      </c>
      <c r="B557" s="4"/>
      <c r="C557" s="96" t="s">
        <v>75</v>
      </c>
      <c r="D557" s="96" t="s">
        <v>28</v>
      </c>
      <c r="E557" s="31" t="s">
        <v>552</v>
      </c>
      <c r="F557" s="31"/>
      <c r="G557" s="9">
        <f>SUM(G558)</f>
        <v>0</v>
      </c>
      <c r="H557" s="9">
        <f t="shared" si="165"/>
        <v>0</v>
      </c>
      <c r="I557" s="9">
        <f t="shared" si="165"/>
        <v>0</v>
      </c>
    </row>
    <row r="558" spans="1:9" hidden="1">
      <c r="A558" s="95" t="s">
        <v>553</v>
      </c>
      <c r="B558" s="4"/>
      <c r="C558" s="96" t="s">
        <v>75</v>
      </c>
      <c r="D558" s="96" t="s">
        <v>28</v>
      </c>
      <c r="E558" s="31" t="s">
        <v>552</v>
      </c>
      <c r="F558" s="31">
        <v>700</v>
      </c>
      <c r="G558" s="9"/>
      <c r="H558" s="9"/>
      <c r="I558" s="9"/>
    </row>
    <row r="559" spans="1:9" ht="31.5">
      <c r="A559" s="23" t="s">
        <v>667</v>
      </c>
      <c r="B559" s="38" t="s">
        <v>9</v>
      </c>
      <c r="C559" s="29"/>
      <c r="D559" s="29"/>
      <c r="E559" s="29"/>
      <c r="F559" s="29"/>
      <c r="G559" s="10">
        <f>SUM(G560+G583)</f>
        <v>1042056.7</v>
      </c>
      <c r="H559" s="10">
        <f>SUM(H560+H583)</f>
        <v>1082731.7</v>
      </c>
      <c r="I559" s="10">
        <f>SUM(I560+I583)</f>
        <v>1131228</v>
      </c>
    </row>
    <row r="560" spans="1:9">
      <c r="A560" s="95" t="s">
        <v>88</v>
      </c>
      <c r="B560" s="4"/>
      <c r="C560" s="4" t="s">
        <v>89</v>
      </c>
      <c r="D560" s="4"/>
      <c r="E560" s="4"/>
      <c r="F560" s="4"/>
      <c r="G560" s="7">
        <f>SUM(G576)+G561</f>
        <v>40</v>
      </c>
      <c r="H560" s="7">
        <f>SUM(H576)+H561</f>
        <v>40</v>
      </c>
      <c r="I560" s="7">
        <f>SUM(I576)+I561</f>
        <v>40</v>
      </c>
    </row>
    <row r="561" spans="1:9">
      <c r="A561" s="2" t="s">
        <v>540</v>
      </c>
      <c r="B561" s="22"/>
      <c r="C561" s="96" t="s">
        <v>89</v>
      </c>
      <c r="D561" s="96" t="s">
        <v>139</v>
      </c>
      <c r="E561" s="4"/>
      <c r="F561" s="4"/>
      <c r="G561" s="7">
        <f>SUM(G562+G567)</f>
        <v>40</v>
      </c>
      <c r="H561" s="7">
        <f t="shared" ref="H561:I561" si="166">SUM(H562+H567)</f>
        <v>40</v>
      </c>
      <c r="I561" s="7">
        <f t="shared" si="166"/>
        <v>40</v>
      </c>
    </row>
    <row r="562" spans="1:9" ht="31.5">
      <c r="A562" s="95" t="s">
        <v>354</v>
      </c>
      <c r="B562" s="96"/>
      <c r="C562" s="96" t="s">
        <v>89</v>
      </c>
      <c r="D562" s="96" t="s">
        <v>139</v>
      </c>
      <c r="E562" s="96" t="s">
        <v>296</v>
      </c>
      <c r="F562" s="4"/>
      <c r="G562" s="7">
        <f>SUM(G563)</f>
        <v>40</v>
      </c>
      <c r="H562" s="7">
        <f t="shared" ref="H562:I563" si="167">SUM(H563)</f>
        <v>40</v>
      </c>
      <c r="I562" s="7">
        <f t="shared" si="167"/>
        <v>40</v>
      </c>
    </row>
    <row r="563" spans="1:9">
      <c r="A563" s="99" t="s">
        <v>785</v>
      </c>
      <c r="B563" s="96"/>
      <c r="C563" s="96" t="s">
        <v>89</v>
      </c>
      <c r="D563" s="96" t="s">
        <v>139</v>
      </c>
      <c r="E563" s="96" t="s">
        <v>301</v>
      </c>
      <c r="F563" s="4"/>
      <c r="G563" s="7">
        <f>SUM(G564)</f>
        <v>40</v>
      </c>
      <c r="H563" s="7">
        <f t="shared" si="167"/>
        <v>40</v>
      </c>
      <c r="I563" s="7">
        <f t="shared" si="167"/>
        <v>40</v>
      </c>
    </row>
    <row r="564" spans="1:9" ht="31.5">
      <c r="A564" s="99" t="s">
        <v>871</v>
      </c>
      <c r="B564" s="100"/>
      <c r="C564" s="100" t="s">
        <v>89</v>
      </c>
      <c r="D564" s="100" t="s">
        <v>139</v>
      </c>
      <c r="E564" s="31" t="s">
        <v>823</v>
      </c>
      <c r="F564" s="4"/>
      <c r="G564" s="7">
        <f>SUM(G565)</f>
        <v>40</v>
      </c>
      <c r="H564" s="7">
        <f t="shared" ref="H564:I564" si="168">SUM(H565)</f>
        <v>40</v>
      </c>
      <c r="I564" s="7">
        <f t="shared" si="168"/>
        <v>40</v>
      </c>
    </row>
    <row r="565" spans="1:9" ht="31.5">
      <c r="A565" s="95" t="s">
        <v>302</v>
      </c>
      <c r="B565" s="96"/>
      <c r="C565" s="96" t="s">
        <v>89</v>
      </c>
      <c r="D565" s="96" t="s">
        <v>139</v>
      </c>
      <c r="E565" s="31" t="s">
        <v>823</v>
      </c>
      <c r="F565" s="4"/>
      <c r="G565" s="7">
        <f>SUM(G566)</f>
        <v>40</v>
      </c>
      <c r="H565" s="7">
        <f t="shared" ref="H565:I565" si="169">SUM(H566)</f>
        <v>40</v>
      </c>
      <c r="I565" s="7">
        <f t="shared" si="169"/>
        <v>40</v>
      </c>
    </row>
    <row r="566" spans="1:9" ht="31.5">
      <c r="A566" s="95" t="s">
        <v>43</v>
      </c>
      <c r="B566" s="4"/>
      <c r="C566" s="96" t="s">
        <v>89</v>
      </c>
      <c r="D566" s="96" t="s">
        <v>139</v>
      </c>
      <c r="E566" s="31" t="s">
        <v>823</v>
      </c>
      <c r="F566" s="4" t="s">
        <v>72</v>
      </c>
      <c r="G566" s="7">
        <v>40</v>
      </c>
      <c r="H566" s="7">
        <v>40</v>
      </c>
      <c r="I566" s="7">
        <v>40</v>
      </c>
    </row>
    <row r="567" spans="1:9" ht="31.5" hidden="1">
      <c r="A567" s="95" t="s">
        <v>433</v>
      </c>
      <c r="B567" s="96"/>
      <c r="C567" s="96" t="s">
        <v>89</v>
      </c>
      <c r="D567" s="96" t="s">
        <v>139</v>
      </c>
      <c r="E567" s="96" t="s">
        <v>14</v>
      </c>
      <c r="F567" s="31"/>
      <c r="G567" s="7">
        <f>SUM(G573)+G568</f>
        <v>0</v>
      </c>
      <c r="H567" s="7">
        <f t="shared" ref="H567:I567" si="170">SUM(H573)+H568</f>
        <v>0</v>
      </c>
      <c r="I567" s="7">
        <f t="shared" si="170"/>
        <v>0</v>
      </c>
    </row>
    <row r="568" spans="1:9" ht="31.5" hidden="1">
      <c r="A568" s="95" t="s">
        <v>64</v>
      </c>
      <c r="B568" s="96"/>
      <c r="C568" s="96" t="s">
        <v>89</v>
      </c>
      <c r="D568" s="96" t="s">
        <v>139</v>
      </c>
      <c r="E568" s="31" t="s">
        <v>15</v>
      </c>
      <c r="F568" s="31"/>
      <c r="G568" s="7">
        <f>SUM(G569)</f>
        <v>0</v>
      </c>
      <c r="H568" s="7">
        <f t="shared" ref="H568:I571" si="171">SUM(H569)</f>
        <v>0</v>
      </c>
      <c r="I568" s="7">
        <f t="shared" si="171"/>
        <v>0</v>
      </c>
    </row>
    <row r="569" spans="1:9" ht="31.5" hidden="1">
      <c r="A569" s="95" t="s">
        <v>36</v>
      </c>
      <c r="B569" s="96"/>
      <c r="C569" s="96" t="s">
        <v>89</v>
      </c>
      <c r="D569" s="96" t="s">
        <v>139</v>
      </c>
      <c r="E569" s="31" t="s">
        <v>37</v>
      </c>
      <c r="F569" s="31"/>
      <c r="G569" s="7">
        <f>SUM(G570)</f>
        <v>0</v>
      </c>
      <c r="H569" s="7">
        <f t="shared" si="171"/>
        <v>0</v>
      </c>
      <c r="I569" s="7">
        <f t="shared" si="171"/>
        <v>0</v>
      </c>
    </row>
    <row r="570" spans="1:9" hidden="1">
      <c r="A570" s="95" t="s">
        <v>38</v>
      </c>
      <c r="B570" s="96"/>
      <c r="C570" s="96" t="s">
        <v>89</v>
      </c>
      <c r="D570" s="96" t="s">
        <v>139</v>
      </c>
      <c r="E570" s="31" t="s">
        <v>39</v>
      </c>
      <c r="F570" s="31"/>
      <c r="G570" s="7">
        <f>SUM(G571)</f>
        <v>0</v>
      </c>
      <c r="H570" s="7">
        <f t="shared" si="171"/>
        <v>0</v>
      </c>
      <c r="I570" s="7">
        <f t="shared" si="171"/>
        <v>0</v>
      </c>
    </row>
    <row r="571" spans="1:9" ht="31.5" hidden="1">
      <c r="A571" s="95" t="s">
        <v>40</v>
      </c>
      <c r="B571" s="96"/>
      <c r="C571" s="96" t="s">
        <v>89</v>
      </c>
      <c r="D571" s="96" t="s">
        <v>139</v>
      </c>
      <c r="E571" s="31" t="s">
        <v>41</v>
      </c>
      <c r="F571" s="31"/>
      <c r="G571" s="7">
        <f>SUM(G572)</f>
        <v>0</v>
      </c>
      <c r="H571" s="7">
        <f t="shared" si="171"/>
        <v>0</v>
      </c>
      <c r="I571" s="7">
        <f t="shared" si="171"/>
        <v>0</v>
      </c>
    </row>
    <row r="572" spans="1:9" ht="31.5" hidden="1">
      <c r="A572" s="95" t="s">
        <v>43</v>
      </c>
      <c r="B572" s="96"/>
      <c r="C572" s="96" t="s">
        <v>89</v>
      </c>
      <c r="D572" s="96" t="s">
        <v>139</v>
      </c>
      <c r="E572" s="31" t="s">
        <v>41</v>
      </c>
      <c r="F572" s="31">
        <v>200</v>
      </c>
      <c r="G572" s="7"/>
      <c r="H572" s="7"/>
      <c r="I572" s="7"/>
    </row>
    <row r="573" spans="1:9" ht="31.5" hidden="1">
      <c r="A573" s="95" t="s">
        <v>669</v>
      </c>
      <c r="B573" s="96"/>
      <c r="C573" s="96" t="s">
        <v>89</v>
      </c>
      <c r="D573" s="96" t="s">
        <v>139</v>
      </c>
      <c r="E573" s="96" t="s">
        <v>61</v>
      </c>
      <c r="F573" s="31"/>
      <c r="G573" s="7">
        <f>SUM(G574)</f>
        <v>0</v>
      </c>
      <c r="H573" s="7">
        <f t="shared" ref="H573:I574" si="172">SUM(H574)</f>
        <v>0</v>
      </c>
      <c r="I573" s="7">
        <f t="shared" si="172"/>
        <v>0</v>
      </c>
    </row>
    <row r="574" spans="1:9" ht="31.5" hidden="1">
      <c r="A574" s="95" t="s">
        <v>79</v>
      </c>
      <c r="B574" s="39"/>
      <c r="C574" s="96" t="s">
        <v>89</v>
      </c>
      <c r="D574" s="96" t="s">
        <v>139</v>
      </c>
      <c r="E574" s="31" t="s">
        <v>360</v>
      </c>
      <c r="F574" s="31"/>
      <c r="G574" s="7">
        <f>SUM(G575)</f>
        <v>0</v>
      </c>
      <c r="H574" s="7">
        <f t="shared" si="172"/>
        <v>0</v>
      </c>
      <c r="I574" s="7">
        <f t="shared" si="172"/>
        <v>0</v>
      </c>
    </row>
    <row r="575" spans="1:9" ht="31.5" hidden="1">
      <c r="A575" s="95" t="s">
        <v>43</v>
      </c>
      <c r="B575" s="39"/>
      <c r="C575" s="96" t="s">
        <v>89</v>
      </c>
      <c r="D575" s="96" t="s">
        <v>139</v>
      </c>
      <c r="E575" s="31" t="s">
        <v>360</v>
      </c>
      <c r="F575" s="31">
        <v>200</v>
      </c>
      <c r="G575" s="7"/>
      <c r="H575" s="7"/>
      <c r="I575" s="7"/>
    </row>
    <row r="576" spans="1:9" hidden="1">
      <c r="A576" s="95" t="s">
        <v>670</v>
      </c>
      <c r="B576" s="4"/>
      <c r="C576" s="4" t="s">
        <v>89</v>
      </c>
      <c r="D576" s="4" t="s">
        <v>89</v>
      </c>
      <c r="E576" s="31"/>
      <c r="F576" s="31"/>
      <c r="G576" s="7">
        <f t="shared" ref="G576:I579" si="173">SUM(G577)</f>
        <v>0</v>
      </c>
      <c r="H576" s="7">
        <f t="shared" si="173"/>
        <v>0</v>
      </c>
      <c r="I576" s="7">
        <f t="shared" si="173"/>
        <v>0</v>
      </c>
    </row>
    <row r="577" spans="1:11" ht="31.5" hidden="1">
      <c r="A577" s="95" t="s">
        <v>435</v>
      </c>
      <c r="B577" s="96"/>
      <c r="C577" s="96" t="s">
        <v>89</v>
      </c>
      <c r="D577" s="96" t="s">
        <v>89</v>
      </c>
      <c r="E577" s="31" t="s">
        <v>274</v>
      </c>
      <c r="F577" s="31"/>
      <c r="G577" s="7">
        <f t="shared" si="173"/>
        <v>0</v>
      </c>
      <c r="H577" s="7">
        <f t="shared" si="173"/>
        <v>0</v>
      </c>
      <c r="I577" s="7">
        <f t="shared" si="173"/>
        <v>0</v>
      </c>
    </row>
    <row r="578" spans="1:11" ht="31.5" hidden="1">
      <c r="A578" s="95" t="s">
        <v>368</v>
      </c>
      <c r="B578" s="4"/>
      <c r="C578" s="4" t="s">
        <v>89</v>
      </c>
      <c r="D578" s="4" t="s">
        <v>89</v>
      </c>
      <c r="E578" s="4" t="s">
        <v>284</v>
      </c>
      <c r="F578" s="4"/>
      <c r="G578" s="7">
        <f t="shared" si="173"/>
        <v>0</v>
      </c>
      <c r="H578" s="7">
        <f t="shared" si="173"/>
        <v>0</v>
      </c>
      <c r="I578" s="7">
        <f t="shared" si="173"/>
        <v>0</v>
      </c>
    </row>
    <row r="579" spans="1:11" hidden="1">
      <c r="A579" s="95" t="s">
        <v>29</v>
      </c>
      <c r="B579" s="4"/>
      <c r="C579" s="4" t="s">
        <v>89</v>
      </c>
      <c r="D579" s="4" t="s">
        <v>89</v>
      </c>
      <c r="E579" s="4" t="s">
        <v>285</v>
      </c>
      <c r="F579" s="4"/>
      <c r="G579" s="7">
        <f t="shared" si="173"/>
        <v>0</v>
      </c>
      <c r="H579" s="7">
        <f t="shared" si="173"/>
        <v>0</v>
      </c>
      <c r="I579" s="7">
        <f t="shared" si="173"/>
        <v>0</v>
      </c>
    </row>
    <row r="580" spans="1:11" ht="31.5" hidden="1">
      <c r="A580" s="95" t="s">
        <v>286</v>
      </c>
      <c r="B580" s="31"/>
      <c r="C580" s="4" t="s">
        <v>89</v>
      </c>
      <c r="D580" s="4" t="s">
        <v>89</v>
      </c>
      <c r="E580" s="4" t="s">
        <v>287</v>
      </c>
      <c r="F580" s="4"/>
      <c r="G580" s="7">
        <f>SUM(G581:G582)</f>
        <v>0</v>
      </c>
      <c r="H580" s="7">
        <f>SUM(H581:H582)</f>
        <v>0</v>
      </c>
      <c r="I580" s="7">
        <f>SUM(I581:I582)</f>
        <v>0</v>
      </c>
    </row>
    <row r="581" spans="1:11" ht="47.25" hidden="1">
      <c r="A581" s="95" t="s">
        <v>42</v>
      </c>
      <c r="B581" s="31"/>
      <c r="C581" s="4" t="s">
        <v>89</v>
      </c>
      <c r="D581" s="4" t="s">
        <v>89</v>
      </c>
      <c r="E581" s="4" t="s">
        <v>287</v>
      </c>
      <c r="F581" s="4" t="s">
        <v>70</v>
      </c>
      <c r="G581" s="7"/>
      <c r="H581" s="7"/>
      <c r="I581" s="7"/>
    </row>
    <row r="582" spans="1:11" ht="31.5" hidden="1">
      <c r="A582" s="95" t="s">
        <v>43</v>
      </c>
      <c r="B582" s="4"/>
      <c r="C582" s="4" t="s">
        <v>89</v>
      </c>
      <c r="D582" s="4" t="s">
        <v>89</v>
      </c>
      <c r="E582" s="4" t="s">
        <v>287</v>
      </c>
      <c r="F582" s="22">
        <v>200</v>
      </c>
      <c r="G582" s="7"/>
      <c r="H582" s="7"/>
      <c r="I582" s="7"/>
    </row>
    <row r="583" spans="1:11">
      <c r="A583" s="95" t="s">
        <v>24</v>
      </c>
      <c r="B583" s="96"/>
      <c r="C583" s="96" t="s">
        <v>25</v>
      </c>
      <c r="D583" s="96" t="s">
        <v>26</v>
      </c>
      <c r="E583" s="31"/>
      <c r="F583" s="31"/>
      <c r="G583" s="9">
        <f>G584+G595+G695+G670</f>
        <v>1042016.7</v>
      </c>
      <c r="H583" s="9">
        <f>H584+H595+H695+H670</f>
        <v>1082691.7</v>
      </c>
      <c r="I583" s="9">
        <f>I584+I595+I695+I670</f>
        <v>1131188</v>
      </c>
    </row>
    <row r="584" spans="1:11">
      <c r="A584" s="95" t="s">
        <v>27</v>
      </c>
      <c r="B584" s="96"/>
      <c r="C584" s="96" t="s">
        <v>25</v>
      </c>
      <c r="D584" s="96" t="s">
        <v>28</v>
      </c>
      <c r="E584" s="31"/>
      <c r="F584" s="31"/>
      <c r="G584" s="9">
        <f t="shared" ref="G584:I586" si="174">G585</f>
        <v>18824.5</v>
      </c>
      <c r="H584" s="9">
        <f t="shared" si="174"/>
        <v>18824.5</v>
      </c>
      <c r="I584" s="9">
        <f t="shared" si="174"/>
        <v>18824.5</v>
      </c>
    </row>
    <row r="585" spans="1:11" ht="31.5">
      <c r="A585" s="95" t="s">
        <v>433</v>
      </c>
      <c r="B585" s="96"/>
      <c r="C585" s="96" t="s">
        <v>25</v>
      </c>
      <c r="D585" s="96" t="s">
        <v>28</v>
      </c>
      <c r="E585" s="31" t="s">
        <v>14</v>
      </c>
      <c r="F585" s="31"/>
      <c r="G585" s="9">
        <f t="shared" si="174"/>
        <v>18824.5</v>
      </c>
      <c r="H585" s="9">
        <f t="shared" si="174"/>
        <v>18824.5</v>
      </c>
      <c r="I585" s="9">
        <f t="shared" si="174"/>
        <v>18824.5</v>
      </c>
      <c r="K585" s="93"/>
    </row>
    <row r="586" spans="1:11" ht="31.5">
      <c r="A586" s="95" t="s">
        <v>64</v>
      </c>
      <c r="B586" s="96"/>
      <c r="C586" s="96" t="s">
        <v>25</v>
      </c>
      <c r="D586" s="96" t="s">
        <v>28</v>
      </c>
      <c r="E586" s="31" t="s">
        <v>15</v>
      </c>
      <c r="F586" s="31"/>
      <c r="G586" s="9">
        <f t="shared" si="174"/>
        <v>18824.5</v>
      </c>
      <c r="H586" s="9">
        <f t="shared" si="174"/>
        <v>18824.5</v>
      </c>
      <c r="I586" s="9">
        <f t="shared" si="174"/>
        <v>18824.5</v>
      </c>
    </row>
    <row r="587" spans="1:11">
      <c r="A587" s="95" t="s">
        <v>29</v>
      </c>
      <c r="B587" s="96"/>
      <c r="C587" s="96" t="s">
        <v>25</v>
      </c>
      <c r="D587" s="96" t="s">
        <v>28</v>
      </c>
      <c r="E587" s="31" t="s">
        <v>30</v>
      </c>
      <c r="F587" s="31"/>
      <c r="G587" s="9">
        <f>SUM(G588)</f>
        <v>18824.5</v>
      </c>
      <c r="H587" s="9">
        <f t="shared" ref="H587:I587" si="175">SUM(H588)</f>
        <v>18824.5</v>
      </c>
      <c r="I587" s="9">
        <f t="shared" si="175"/>
        <v>18824.5</v>
      </c>
    </row>
    <row r="588" spans="1:11" ht="31.5">
      <c r="A588" s="95" t="s">
        <v>32</v>
      </c>
      <c r="B588" s="96"/>
      <c r="C588" s="96" t="s">
        <v>25</v>
      </c>
      <c r="D588" s="96" t="s">
        <v>28</v>
      </c>
      <c r="E588" s="31" t="s">
        <v>33</v>
      </c>
      <c r="F588" s="31"/>
      <c r="G588" s="9">
        <f t="shared" ref="G588:I588" si="176">G589</f>
        <v>18824.5</v>
      </c>
      <c r="H588" s="9">
        <f t="shared" si="176"/>
        <v>18824.5</v>
      </c>
      <c r="I588" s="9">
        <f t="shared" si="176"/>
        <v>18824.5</v>
      </c>
    </row>
    <row r="589" spans="1:11">
      <c r="A589" s="95" t="s">
        <v>34</v>
      </c>
      <c r="B589" s="96"/>
      <c r="C589" s="96" t="s">
        <v>25</v>
      </c>
      <c r="D589" s="96" t="s">
        <v>28</v>
      </c>
      <c r="E589" s="31" t="s">
        <v>33</v>
      </c>
      <c r="F589" s="31">
        <v>300</v>
      </c>
      <c r="G589" s="9">
        <f>17724.5+1100</f>
        <v>18824.5</v>
      </c>
      <c r="H589" s="9">
        <v>18824.5</v>
      </c>
      <c r="I589" s="9">
        <v>18824.5</v>
      </c>
    </row>
    <row r="590" spans="1:11" hidden="1">
      <c r="A590" s="95" t="s">
        <v>20</v>
      </c>
      <c r="B590" s="96"/>
      <c r="C590" s="96" t="s">
        <v>25</v>
      </c>
      <c r="D590" s="96" t="s">
        <v>35</v>
      </c>
      <c r="E590" s="31" t="s">
        <v>41</v>
      </c>
      <c r="F590" s="31">
        <v>800</v>
      </c>
      <c r="G590" s="9"/>
      <c r="H590" s="9"/>
      <c r="I590" s="9"/>
    </row>
    <row r="591" spans="1:11" hidden="1">
      <c r="A591" s="95" t="s">
        <v>65</v>
      </c>
      <c r="B591" s="40"/>
      <c r="C591" s="96" t="s">
        <v>25</v>
      </c>
      <c r="D591" s="96" t="s">
        <v>35</v>
      </c>
      <c r="E591" s="31" t="s">
        <v>52</v>
      </c>
      <c r="F591" s="31"/>
      <c r="G591" s="9">
        <f t="shared" ref="G591:I593" si="177">G592</f>
        <v>0</v>
      </c>
      <c r="H591" s="9">
        <f t="shared" si="177"/>
        <v>0</v>
      </c>
      <c r="I591" s="9">
        <f t="shared" si="177"/>
        <v>0</v>
      </c>
    </row>
    <row r="592" spans="1:11" hidden="1">
      <c r="A592" s="95" t="s">
        <v>29</v>
      </c>
      <c r="B592" s="40"/>
      <c r="C592" s="96" t="s">
        <v>25</v>
      </c>
      <c r="D592" s="96" t="s">
        <v>35</v>
      </c>
      <c r="E592" s="31" t="s">
        <v>324</v>
      </c>
      <c r="F592" s="31"/>
      <c r="G592" s="9">
        <f t="shared" si="177"/>
        <v>0</v>
      </c>
      <c r="H592" s="9">
        <f t="shared" si="177"/>
        <v>0</v>
      </c>
      <c r="I592" s="9">
        <f t="shared" si="177"/>
        <v>0</v>
      </c>
    </row>
    <row r="593" spans="1:9" hidden="1">
      <c r="A593" s="95" t="s">
        <v>31</v>
      </c>
      <c r="B593" s="40"/>
      <c r="C593" s="96" t="s">
        <v>25</v>
      </c>
      <c r="D593" s="96" t="s">
        <v>35</v>
      </c>
      <c r="E593" s="31" t="s">
        <v>325</v>
      </c>
      <c r="F593" s="31"/>
      <c r="G593" s="9">
        <f t="shared" si="177"/>
        <v>0</v>
      </c>
      <c r="H593" s="9">
        <f t="shared" si="177"/>
        <v>0</v>
      </c>
      <c r="I593" s="9">
        <f t="shared" si="177"/>
        <v>0</v>
      </c>
    </row>
    <row r="594" spans="1:9" ht="31.5" hidden="1">
      <c r="A594" s="95" t="s">
        <v>43</v>
      </c>
      <c r="B594" s="40"/>
      <c r="C594" s="96" t="s">
        <v>25</v>
      </c>
      <c r="D594" s="96" t="s">
        <v>35</v>
      </c>
      <c r="E594" s="31" t="s">
        <v>325</v>
      </c>
      <c r="F594" s="31">
        <v>200</v>
      </c>
      <c r="G594" s="9"/>
      <c r="H594" s="9"/>
      <c r="I594" s="9"/>
    </row>
    <row r="595" spans="1:9">
      <c r="A595" s="95" t="s">
        <v>44</v>
      </c>
      <c r="B595" s="96"/>
      <c r="C595" s="96" t="s">
        <v>25</v>
      </c>
      <c r="D595" s="96" t="s">
        <v>45</v>
      </c>
      <c r="E595" s="31"/>
      <c r="F595" s="31"/>
      <c r="G595" s="9">
        <f>G640+G658+G596+G662+G666</f>
        <v>744985.5</v>
      </c>
      <c r="H595" s="9">
        <f>H640+H658+H596+H662+H666</f>
        <v>802516.4</v>
      </c>
      <c r="I595" s="9">
        <f>I640+I658+I596+I662+I666</f>
        <v>841638.9</v>
      </c>
    </row>
    <row r="596" spans="1:9" ht="31.5">
      <c r="A596" s="95" t="s">
        <v>354</v>
      </c>
      <c r="B596" s="96"/>
      <c r="C596" s="96" t="s">
        <v>25</v>
      </c>
      <c r="D596" s="96" t="s">
        <v>45</v>
      </c>
      <c r="E596" s="96" t="s">
        <v>296</v>
      </c>
      <c r="F596" s="31"/>
      <c r="G596" s="9">
        <f>SUM(G597)</f>
        <v>722697.9</v>
      </c>
      <c r="H596" s="9">
        <f t="shared" ref="H596:I597" si="178">SUM(H597)</f>
        <v>788467.9</v>
      </c>
      <c r="I596" s="9">
        <f t="shared" si="178"/>
        <v>827590.4</v>
      </c>
    </row>
    <row r="597" spans="1:9">
      <c r="A597" s="95" t="s">
        <v>785</v>
      </c>
      <c r="B597" s="96"/>
      <c r="C597" s="96" t="s">
        <v>25</v>
      </c>
      <c r="D597" s="96" t="s">
        <v>45</v>
      </c>
      <c r="E597" s="96" t="s">
        <v>301</v>
      </c>
      <c r="F597" s="31"/>
      <c r="G597" s="9">
        <f>SUM(G598)</f>
        <v>722697.9</v>
      </c>
      <c r="H597" s="9">
        <f t="shared" si="178"/>
        <v>788467.9</v>
      </c>
      <c r="I597" s="9">
        <f t="shared" si="178"/>
        <v>827590.4</v>
      </c>
    </row>
    <row r="598" spans="1:9" ht="31.5">
      <c r="A598" s="95" t="s">
        <v>871</v>
      </c>
      <c r="B598" s="96"/>
      <c r="C598" s="96" t="s">
        <v>25</v>
      </c>
      <c r="D598" s="96" t="s">
        <v>45</v>
      </c>
      <c r="E598" s="96" t="s">
        <v>786</v>
      </c>
      <c r="F598" s="31"/>
      <c r="G598" s="9">
        <f>G599+G602+G605+G608+G611+G614+G617+G620+G623+G626+G629+G632+G635+G638</f>
        <v>722697.9</v>
      </c>
      <c r="H598" s="9">
        <f t="shared" ref="H598:I598" si="179">H599+H602+H605+H608+H611+H614+H617+H620+H623+H626+H629+H632+H635+H638</f>
        <v>788467.9</v>
      </c>
      <c r="I598" s="9">
        <f t="shared" si="179"/>
        <v>827590.4</v>
      </c>
    </row>
    <row r="599" spans="1:9" ht="47.25">
      <c r="A599" s="95" t="s">
        <v>872</v>
      </c>
      <c r="B599" s="96"/>
      <c r="C599" s="96" t="s">
        <v>25</v>
      </c>
      <c r="D599" s="96" t="s">
        <v>45</v>
      </c>
      <c r="E599" s="96" t="s">
        <v>811</v>
      </c>
      <c r="F599" s="31"/>
      <c r="G599" s="9">
        <f>G600+G601</f>
        <v>171754.8</v>
      </c>
      <c r="H599" s="9">
        <f>H600+H601</f>
        <v>185420.5</v>
      </c>
      <c r="I599" s="9">
        <f>I600+I601</f>
        <v>192837.30000000002</v>
      </c>
    </row>
    <row r="600" spans="1:9" ht="31.5">
      <c r="A600" s="95" t="s">
        <v>43</v>
      </c>
      <c r="B600" s="96"/>
      <c r="C600" s="96" t="s">
        <v>25</v>
      </c>
      <c r="D600" s="96" t="s">
        <v>45</v>
      </c>
      <c r="E600" s="96" t="s">
        <v>811</v>
      </c>
      <c r="F600" s="31">
        <v>200</v>
      </c>
      <c r="G600" s="9">
        <v>2658.4</v>
      </c>
      <c r="H600" s="9">
        <v>2764.7</v>
      </c>
      <c r="I600" s="9">
        <v>2875.2</v>
      </c>
    </row>
    <row r="601" spans="1:9">
      <c r="A601" s="95" t="s">
        <v>34</v>
      </c>
      <c r="B601" s="96"/>
      <c r="C601" s="96" t="s">
        <v>25</v>
      </c>
      <c r="D601" s="96" t="s">
        <v>45</v>
      </c>
      <c r="E601" s="96" t="s">
        <v>811</v>
      </c>
      <c r="F601" s="31">
        <v>300</v>
      </c>
      <c r="G601" s="9">
        <v>169096.4</v>
      </c>
      <c r="H601" s="9">
        <v>182655.8</v>
      </c>
      <c r="I601" s="9">
        <v>189962.1</v>
      </c>
    </row>
    <row r="602" spans="1:9" ht="47.25">
      <c r="A602" s="95" t="s">
        <v>873</v>
      </c>
      <c r="B602" s="96"/>
      <c r="C602" s="96" t="s">
        <v>25</v>
      </c>
      <c r="D602" s="96" t="s">
        <v>45</v>
      </c>
      <c r="E602" s="96" t="s">
        <v>812</v>
      </c>
      <c r="F602" s="96"/>
      <c r="G602" s="9">
        <f>G603+G604</f>
        <v>9998.9</v>
      </c>
      <c r="H602" s="9">
        <f>H603+H604</f>
        <v>10380.200000000001</v>
      </c>
      <c r="I602" s="9">
        <f>I603+I604</f>
        <v>10776.9</v>
      </c>
    </row>
    <row r="603" spans="1:9" ht="31.5">
      <c r="A603" s="95" t="s">
        <v>43</v>
      </c>
      <c r="B603" s="96"/>
      <c r="C603" s="96" t="s">
        <v>25</v>
      </c>
      <c r="D603" s="96" t="s">
        <v>45</v>
      </c>
      <c r="E603" s="96" t="s">
        <v>812</v>
      </c>
      <c r="F603" s="96">
        <v>200</v>
      </c>
      <c r="G603" s="9">
        <v>149.5</v>
      </c>
      <c r="H603" s="9">
        <v>155.19999999999999</v>
      </c>
      <c r="I603" s="9">
        <v>161.1</v>
      </c>
    </row>
    <row r="604" spans="1:9">
      <c r="A604" s="95" t="s">
        <v>34</v>
      </c>
      <c r="B604" s="96"/>
      <c r="C604" s="96" t="s">
        <v>25</v>
      </c>
      <c r="D604" s="96" t="s">
        <v>45</v>
      </c>
      <c r="E604" s="96" t="s">
        <v>812</v>
      </c>
      <c r="F604" s="96">
        <v>300</v>
      </c>
      <c r="G604" s="9">
        <v>9849.4</v>
      </c>
      <c r="H604" s="9">
        <v>10225</v>
      </c>
      <c r="I604" s="9">
        <v>10615.8</v>
      </c>
    </row>
    <row r="605" spans="1:9" ht="47.25">
      <c r="A605" s="95" t="s">
        <v>874</v>
      </c>
      <c r="B605" s="96"/>
      <c r="C605" s="96" t="s">
        <v>25</v>
      </c>
      <c r="D605" s="96" t="s">
        <v>45</v>
      </c>
      <c r="E605" s="96" t="s">
        <v>813</v>
      </c>
      <c r="F605" s="96"/>
      <c r="G605" s="9">
        <f>G606+G607</f>
        <v>127726.5</v>
      </c>
      <c r="H605" s="9">
        <f>H606+H607</f>
        <v>136329.9</v>
      </c>
      <c r="I605" s="9">
        <f>I606+I607</f>
        <v>141783.09999999998</v>
      </c>
    </row>
    <row r="606" spans="1:9" ht="31.5">
      <c r="A606" s="95" t="s">
        <v>43</v>
      </c>
      <c r="B606" s="96"/>
      <c r="C606" s="96" t="s">
        <v>25</v>
      </c>
      <c r="D606" s="96" t="s">
        <v>45</v>
      </c>
      <c r="E606" s="96" t="s">
        <v>813</v>
      </c>
      <c r="F606" s="96">
        <v>200</v>
      </c>
      <c r="G606" s="9">
        <v>1946.6</v>
      </c>
      <c r="H606" s="9">
        <v>2024.6</v>
      </c>
      <c r="I606" s="9">
        <v>2105.3000000000002</v>
      </c>
    </row>
    <row r="607" spans="1:9">
      <c r="A607" s="95" t="s">
        <v>34</v>
      </c>
      <c r="B607" s="96"/>
      <c r="C607" s="96" t="s">
        <v>25</v>
      </c>
      <c r="D607" s="96" t="s">
        <v>45</v>
      </c>
      <c r="E607" s="96" t="s">
        <v>813</v>
      </c>
      <c r="F607" s="96">
        <v>300</v>
      </c>
      <c r="G607" s="9">
        <v>125779.9</v>
      </c>
      <c r="H607" s="9">
        <v>134305.29999999999</v>
      </c>
      <c r="I607" s="9">
        <v>139677.79999999999</v>
      </c>
    </row>
    <row r="608" spans="1:9" ht="63">
      <c r="A608" s="95" t="s">
        <v>875</v>
      </c>
      <c r="B608" s="96"/>
      <c r="C608" s="96" t="s">
        <v>25</v>
      </c>
      <c r="D608" s="96" t="s">
        <v>45</v>
      </c>
      <c r="E608" s="96" t="s">
        <v>788</v>
      </c>
      <c r="F608" s="96"/>
      <c r="G608" s="9">
        <f>G609+G610</f>
        <v>298.60000000000002</v>
      </c>
      <c r="H608" s="9">
        <f>H609+H610</f>
        <v>314.39999999999998</v>
      </c>
      <c r="I608" s="9">
        <f>I609+I610</f>
        <v>331.1</v>
      </c>
    </row>
    <row r="609" spans="1:9" ht="31.5">
      <c r="A609" s="95" t="s">
        <v>43</v>
      </c>
      <c r="B609" s="96"/>
      <c r="C609" s="96" t="s">
        <v>25</v>
      </c>
      <c r="D609" s="96" t="s">
        <v>45</v>
      </c>
      <c r="E609" s="96" t="s">
        <v>788</v>
      </c>
      <c r="F609" s="96">
        <v>200</v>
      </c>
      <c r="G609" s="9">
        <v>4.5999999999999996</v>
      </c>
      <c r="H609" s="9">
        <v>4.9000000000000004</v>
      </c>
      <c r="I609" s="9">
        <v>5.0999999999999996</v>
      </c>
    </row>
    <row r="610" spans="1:9">
      <c r="A610" s="95" t="s">
        <v>34</v>
      </c>
      <c r="B610" s="96"/>
      <c r="C610" s="96" t="s">
        <v>25</v>
      </c>
      <c r="D610" s="96" t="s">
        <v>45</v>
      </c>
      <c r="E610" s="96" t="s">
        <v>788</v>
      </c>
      <c r="F610" s="96">
        <v>300</v>
      </c>
      <c r="G610" s="9">
        <v>294</v>
      </c>
      <c r="H610" s="9">
        <v>309.5</v>
      </c>
      <c r="I610" s="9">
        <v>326</v>
      </c>
    </row>
    <row r="611" spans="1:9" ht="63">
      <c r="A611" s="95" t="s">
        <v>876</v>
      </c>
      <c r="B611" s="96"/>
      <c r="C611" s="96" t="s">
        <v>25</v>
      </c>
      <c r="D611" s="96" t="s">
        <v>45</v>
      </c>
      <c r="E611" s="96" t="s">
        <v>814</v>
      </c>
      <c r="F611" s="96"/>
      <c r="G611" s="9">
        <f>G612+G613</f>
        <v>18.100000000000001</v>
      </c>
      <c r="H611" s="9">
        <f>H612+H613</f>
        <v>18.100000000000001</v>
      </c>
      <c r="I611" s="9">
        <f>I612+I613</f>
        <v>18.100000000000001</v>
      </c>
    </row>
    <row r="612" spans="1:9" ht="31.5">
      <c r="A612" s="95" t="s">
        <v>43</v>
      </c>
      <c r="B612" s="96"/>
      <c r="C612" s="96" t="s">
        <v>25</v>
      </c>
      <c r="D612" s="96" t="s">
        <v>45</v>
      </c>
      <c r="E612" s="96" t="s">
        <v>814</v>
      </c>
      <c r="F612" s="96">
        <v>200</v>
      </c>
      <c r="G612" s="9">
        <v>0.3</v>
      </c>
      <c r="H612" s="9">
        <v>0.3</v>
      </c>
      <c r="I612" s="9">
        <v>0.3</v>
      </c>
    </row>
    <row r="613" spans="1:9">
      <c r="A613" s="95" t="s">
        <v>34</v>
      </c>
      <c r="B613" s="96"/>
      <c r="C613" s="96" t="s">
        <v>25</v>
      </c>
      <c r="D613" s="96" t="s">
        <v>45</v>
      </c>
      <c r="E613" s="96" t="s">
        <v>814</v>
      </c>
      <c r="F613" s="96">
        <v>300</v>
      </c>
      <c r="G613" s="9">
        <v>17.8</v>
      </c>
      <c r="H613" s="9">
        <v>17.8</v>
      </c>
      <c r="I613" s="9">
        <v>17.8</v>
      </c>
    </row>
    <row r="614" spans="1:9" ht="63">
      <c r="A614" s="95" t="s">
        <v>877</v>
      </c>
      <c r="B614" s="96"/>
      <c r="C614" s="96" t="s">
        <v>25</v>
      </c>
      <c r="D614" s="96" t="s">
        <v>45</v>
      </c>
      <c r="E614" s="96" t="s">
        <v>815</v>
      </c>
      <c r="F614" s="96"/>
      <c r="G614" s="9">
        <f>G615+G616</f>
        <v>18366.3</v>
      </c>
      <c r="H614" s="9">
        <f>H615+H616</f>
        <v>21148</v>
      </c>
      <c r="I614" s="9">
        <f>I615+I616</f>
        <v>23900.3</v>
      </c>
    </row>
    <row r="615" spans="1:9" ht="31.5">
      <c r="A615" s="95" t="s">
        <v>43</v>
      </c>
      <c r="B615" s="96"/>
      <c r="C615" s="96" t="s">
        <v>25</v>
      </c>
      <c r="D615" s="96" t="s">
        <v>45</v>
      </c>
      <c r="E615" s="96" t="s">
        <v>815</v>
      </c>
      <c r="F615" s="96">
        <v>200</v>
      </c>
      <c r="G615" s="9">
        <v>1023.7</v>
      </c>
      <c r="H615" s="9">
        <v>1098.5</v>
      </c>
      <c r="I615" s="9">
        <v>1213.7</v>
      </c>
    </row>
    <row r="616" spans="1:9">
      <c r="A616" s="95" t="s">
        <v>34</v>
      </c>
      <c r="B616" s="96"/>
      <c r="C616" s="96" t="s">
        <v>25</v>
      </c>
      <c r="D616" s="96" t="s">
        <v>45</v>
      </c>
      <c r="E616" s="96" t="s">
        <v>815</v>
      </c>
      <c r="F616" s="96">
        <v>300</v>
      </c>
      <c r="G616" s="9">
        <v>17342.599999999999</v>
      </c>
      <c r="H616" s="9">
        <v>20049.5</v>
      </c>
      <c r="I616" s="9">
        <v>22686.6</v>
      </c>
    </row>
    <row r="617" spans="1:9" ht="31.5">
      <c r="A617" s="95" t="s">
        <v>820</v>
      </c>
      <c r="B617" s="96"/>
      <c r="C617" s="96" t="s">
        <v>25</v>
      </c>
      <c r="D617" s="96" t="s">
        <v>45</v>
      </c>
      <c r="E617" s="96" t="s">
        <v>816</v>
      </c>
      <c r="F617" s="96"/>
      <c r="G617" s="9">
        <f>G618+G619</f>
        <v>242034</v>
      </c>
      <c r="H617" s="9">
        <f>H618+H619</f>
        <v>278468.5</v>
      </c>
      <c r="I617" s="9">
        <f>I618+I619</f>
        <v>300703.2</v>
      </c>
    </row>
    <row r="618" spans="1:9" ht="31.5">
      <c r="A618" s="95" t="s">
        <v>43</v>
      </c>
      <c r="B618" s="96"/>
      <c r="C618" s="96" t="s">
        <v>25</v>
      </c>
      <c r="D618" s="96" t="s">
        <v>45</v>
      </c>
      <c r="E618" s="96" t="s">
        <v>816</v>
      </c>
      <c r="F618" s="96" t="s">
        <v>72</v>
      </c>
      <c r="G618" s="9">
        <v>3595.8</v>
      </c>
      <c r="H618" s="9">
        <v>4137</v>
      </c>
      <c r="I618" s="9">
        <v>4467.3</v>
      </c>
    </row>
    <row r="619" spans="1:9">
      <c r="A619" s="95" t="s">
        <v>34</v>
      </c>
      <c r="B619" s="96"/>
      <c r="C619" s="96" t="s">
        <v>25</v>
      </c>
      <c r="D619" s="96" t="s">
        <v>45</v>
      </c>
      <c r="E619" s="96" t="s">
        <v>816</v>
      </c>
      <c r="F619" s="96" t="s">
        <v>80</v>
      </c>
      <c r="G619" s="9">
        <v>238438.2</v>
      </c>
      <c r="H619" s="9">
        <v>274331.5</v>
      </c>
      <c r="I619" s="9">
        <v>296235.90000000002</v>
      </c>
    </row>
    <row r="620" spans="1:9" ht="47.25">
      <c r="A620" s="95" t="s">
        <v>821</v>
      </c>
      <c r="B620" s="96"/>
      <c r="C620" s="96" t="s">
        <v>25</v>
      </c>
      <c r="D620" s="96" t="s">
        <v>45</v>
      </c>
      <c r="E620" s="96" t="s">
        <v>787</v>
      </c>
      <c r="F620" s="96"/>
      <c r="G620" s="9">
        <f>G621+G622</f>
        <v>5091.8</v>
      </c>
      <c r="H620" s="9">
        <f>H621+H622</f>
        <v>5693.3</v>
      </c>
      <c r="I620" s="9">
        <f>I621+I622</f>
        <v>6326</v>
      </c>
    </row>
    <row r="621" spans="1:9" ht="31.5">
      <c r="A621" s="95" t="s">
        <v>43</v>
      </c>
      <c r="B621" s="96"/>
      <c r="C621" s="96" t="s">
        <v>25</v>
      </c>
      <c r="D621" s="96" t="s">
        <v>45</v>
      </c>
      <c r="E621" s="96" t="s">
        <v>787</v>
      </c>
      <c r="F621" s="96" t="s">
        <v>72</v>
      </c>
      <c r="G621" s="9">
        <v>79.599999999999994</v>
      </c>
      <c r="H621" s="9">
        <v>89</v>
      </c>
      <c r="I621" s="9">
        <v>98.9</v>
      </c>
    </row>
    <row r="622" spans="1:9">
      <c r="A622" s="95" t="s">
        <v>34</v>
      </c>
      <c r="B622" s="96"/>
      <c r="C622" s="96" t="s">
        <v>25</v>
      </c>
      <c r="D622" s="96" t="s">
        <v>45</v>
      </c>
      <c r="E622" s="96" t="s">
        <v>787</v>
      </c>
      <c r="F622" s="96" t="s">
        <v>80</v>
      </c>
      <c r="G622" s="9">
        <v>5012.2</v>
      </c>
      <c r="H622" s="9">
        <v>5604.3</v>
      </c>
      <c r="I622" s="9">
        <v>6227.1</v>
      </c>
    </row>
    <row r="623" spans="1:9" ht="63">
      <c r="A623" s="95" t="s">
        <v>878</v>
      </c>
      <c r="B623" s="96"/>
      <c r="C623" s="96" t="s">
        <v>25</v>
      </c>
      <c r="D623" s="96" t="s">
        <v>45</v>
      </c>
      <c r="E623" s="96" t="s">
        <v>817</v>
      </c>
      <c r="F623" s="96"/>
      <c r="G623" s="9">
        <f>G624+G625</f>
        <v>2704.3</v>
      </c>
      <c r="H623" s="9">
        <f>H624+H625</f>
        <v>2704.3</v>
      </c>
      <c r="I623" s="9">
        <f>I624+I625</f>
        <v>2704.3</v>
      </c>
    </row>
    <row r="624" spans="1:9" ht="31.5">
      <c r="A624" s="95" t="s">
        <v>43</v>
      </c>
      <c r="B624" s="96"/>
      <c r="C624" s="96" t="s">
        <v>25</v>
      </c>
      <c r="D624" s="96" t="s">
        <v>45</v>
      </c>
      <c r="E624" s="96" t="s">
        <v>817</v>
      </c>
      <c r="F624" s="96" t="s">
        <v>72</v>
      </c>
      <c r="G624" s="9">
        <v>47.9</v>
      </c>
      <c r="H624" s="9">
        <v>47.9</v>
      </c>
      <c r="I624" s="9">
        <v>47.9</v>
      </c>
    </row>
    <row r="625" spans="1:9">
      <c r="A625" s="95" t="s">
        <v>34</v>
      </c>
      <c r="B625" s="96"/>
      <c r="C625" s="96" t="s">
        <v>25</v>
      </c>
      <c r="D625" s="96" t="s">
        <v>45</v>
      </c>
      <c r="E625" s="96" t="s">
        <v>817</v>
      </c>
      <c r="F625" s="96" t="s">
        <v>80</v>
      </c>
      <c r="G625" s="9">
        <v>2656.4</v>
      </c>
      <c r="H625" s="9">
        <v>2656.4</v>
      </c>
      <c r="I625" s="9">
        <v>2656.4</v>
      </c>
    </row>
    <row r="626" spans="1:9">
      <c r="A626" s="95" t="s">
        <v>303</v>
      </c>
      <c r="B626" s="96"/>
      <c r="C626" s="96" t="s">
        <v>25</v>
      </c>
      <c r="D626" s="96" t="s">
        <v>45</v>
      </c>
      <c r="E626" s="96" t="s">
        <v>818</v>
      </c>
      <c r="F626" s="96"/>
      <c r="G626" s="9">
        <f>SUM(G627:G628)</f>
        <v>0.6</v>
      </c>
      <c r="H626" s="9">
        <f t="shared" ref="H626:I626" si="180">SUM(H627:H628)</f>
        <v>0.6</v>
      </c>
      <c r="I626" s="9">
        <f t="shared" si="180"/>
        <v>0.6</v>
      </c>
    </row>
    <row r="627" spans="1:9" ht="31.5">
      <c r="A627" s="99" t="s">
        <v>43</v>
      </c>
      <c r="B627" s="100"/>
      <c r="C627" s="100" t="s">
        <v>25</v>
      </c>
      <c r="D627" s="100" t="s">
        <v>45</v>
      </c>
      <c r="E627" s="100" t="s">
        <v>818</v>
      </c>
      <c r="F627" s="100" t="s">
        <v>72</v>
      </c>
      <c r="G627" s="9">
        <v>0.1</v>
      </c>
      <c r="H627" s="9">
        <v>0.1</v>
      </c>
      <c r="I627" s="9">
        <v>0.1</v>
      </c>
    </row>
    <row r="628" spans="1:9">
      <c r="A628" s="95" t="s">
        <v>34</v>
      </c>
      <c r="B628" s="96"/>
      <c r="C628" s="96" t="s">
        <v>25</v>
      </c>
      <c r="D628" s="96" t="s">
        <v>45</v>
      </c>
      <c r="E628" s="96" t="s">
        <v>818</v>
      </c>
      <c r="F628" s="96" t="s">
        <v>80</v>
      </c>
      <c r="G628" s="9">
        <v>0.5</v>
      </c>
      <c r="H628" s="9">
        <v>0.5</v>
      </c>
      <c r="I628" s="9">
        <v>0.5</v>
      </c>
    </row>
    <row r="629" spans="1:9" ht="78.75">
      <c r="A629" s="95" t="s">
        <v>879</v>
      </c>
      <c r="B629" s="96"/>
      <c r="C629" s="96" t="s">
        <v>25</v>
      </c>
      <c r="D629" s="96" t="s">
        <v>45</v>
      </c>
      <c r="E629" s="96" t="s">
        <v>819</v>
      </c>
      <c r="F629" s="96"/>
      <c r="G629" s="9">
        <f>G630+G631</f>
        <v>17076.899999999998</v>
      </c>
      <c r="H629" s="9">
        <f>H630+H631</f>
        <v>19081.900000000001</v>
      </c>
      <c r="I629" s="9">
        <f>I630+I631</f>
        <v>19842.099999999999</v>
      </c>
    </row>
    <row r="630" spans="1:9" ht="31.5">
      <c r="A630" s="95" t="s">
        <v>43</v>
      </c>
      <c r="B630" s="96"/>
      <c r="C630" s="96" t="s">
        <v>25</v>
      </c>
      <c r="D630" s="96" t="s">
        <v>45</v>
      </c>
      <c r="E630" s="96" t="s">
        <v>819</v>
      </c>
      <c r="F630" s="96" t="s">
        <v>72</v>
      </c>
      <c r="G630" s="9">
        <v>202.6</v>
      </c>
      <c r="H630" s="9">
        <v>210.7</v>
      </c>
      <c r="I630" s="9">
        <v>219.1</v>
      </c>
    </row>
    <row r="631" spans="1:9">
      <c r="A631" s="95" t="s">
        <v>34</v>
      </c>
      <c r="B631" s="96"/>
      <c r="C631" s="96" t="s">
        <v>25</v>
      </c>
      <c r="D631" s="96" t="s">
        <v>45</v>
      </c>
      <c r="E631" s="96" t="s">
        <v>819</v>
      </c>
      <c r="F631" s="96" t="s">
        <v>80</v>
      </c>
      <c r="G631" s="9">
        <v>16874.3</v>
      </c>
      <c r="H631" s="9">
        <v>18871.2</v>
      </c>
      <c r="I631" s="9">
        <v>19623</v>
      </c>
    </row>
    <row r="632" spans="1:9" ht="47.25">
      <c r="A632" s="95" t="s">
        <v>880</v>
      </c>
      <c r="B632" s="96"/>
      <c r="C632" s="96" t="s">
        <v>25</v>
      </c>
      <c r="D632" s="96" t="s">
        <v>45</v>
      </c>
      <c r="E632" s="96" t="s">
        <v>822</v>
      </c>
      <c r="F632" s="96"/>
      <c r="G632" s="9">
        <f>G633+G634</f>
        <v>17946</v>
      </c>
      <c r="H632" s="9">
        <f>H633+H634</f>
        <v>18323.899999999998</v>
      </c>
      <c r="I632" s="9">
        <f>I633+I634</f>
        <v>19056.900000000001</v>
      </c>
    </row>
    <row r="633" spans="1:9" ht="31.5">
      <c r="A633" s="95" t="s">
        <v>43</v>
      </c>
      <c r="B633" s="96"/>
      <c r="C633" s="96" t="s">
        <v>25</v>
      </c>
      <c r="D633" s="96" t="s">
        <v>45</v>
      </c>
      <c r="E633" s="96" t="s">
        <v>822</v>
      </c>
      <c r="F633" s="96" t="s">
        <v>72</v>
      </c>
      <c r="G633" s="9">
        <v>260.39999999999998</v>
      </c>
      <c r="H633" s="9">
        <v>270.8</v>
      </c>
      <c r="I633" s="9">
        <v>281.7</v>
      </c>
    </row>
    <row r="634" spans="1:9">
      <c r="A634" s="95" t="s">
        <v>34</v>
      </c>
      <c r="B634" s="96"/>
      <c r="C634" s="96" t="s">
        <v>25</v>
      </c>
      <c r="D634" s="96" t="s">
        <v>45</v>
      </c>
      <c r="E634" s="96" t="s">
        <v>822</v>
      </c>
      <c r="F634" s="96" t="s">
        <v>80</v>
      </c>
      <c r="G634" s="9">
        <v>17685.599999999999</v>
      </c>
      <c r="H634" s="9">
        <v>18053.099999999999</v>
      </c>
      <c r="I634" s="9">
        <v>18775.2</v>
      </c>
    </row>
    <row r="635" spans="1:9" ht="31.5">
      <c r="A635" s="95" t="s">
        <v>302</v>
      </c>
      <c r="B635" s="96"/>
      <c r="C635" s="96" t="s">
        <v>25</v>
      </c>
      <c r="D635" s="96" t="s">
        <v>45</v>
      </c>
      <c r="E635" s="96" t="s">
        <v>823</v>
      </c>
      <c r="F635" s="96"/>
      <c r="G635" s="9">
        <f>G636+G637</f>
        <v>93043</v>
      </c>
      <c r="H635" s="9">
        <f>H636+H637</f>
        <v>94155.7</v>
      </c>
      <c r="I635" s="9">
        <f>I636+I637</f>
        <v>91710.5</v>
      </c>
    </row>
    <row r="636" spans="1:9" ht="31.5">
      <c r="A636" s="95" t="s">
        <v>43</v>
      </c>
      <c r="B636" s="96"/>
      <c r="C636" s="96" t="s">
        <v>25</v>
      </c>
      <c r="D636" s="96" t="s">
        <v>45</v>
      </c>
      <c r="E636" s="96" t="s">
        <v>823</v>
      </c>
      <c r="F636" s="96" t="s">
        <v>72</v>
      </c>
      <c r="G636" s="9">
        <v>1872.4</v>
      </c>
      <c r="H636" s="9">
        <v>1895.2</v>
      </c>
      <c r="I636" s="9">
        <v>1845</v>
      </c>
    </row>
    <row r="637" spans="1:9">
      <c r="A637" s="95" t="s">
        <v>34</v>
      </c>
      <c r="B637" s="96"/>
      <c r="C637" s="96" t="s">
        <v>25</v>
      </c>
      <c r="D637" s="96" t="s">
        <v>45</v>
      </c>
      <c r="E637" s="96" t="s">
        <v>823</v>
      </c>
      <c r="F637" s="96" t="s">
        <v>80</v>
      </c>
      <c r="G637" s="9">
        <v>91170.6</v>
      </c>
      <c r="H637" s="9">
        <v>92260.5</v>
      </c>
      <c r="I637" s="9">
        <v>89865.5</v>
      </c>
    </row>
    <row r="638" spans="1:9" ht="31.5">
      <c r="A638" s="95" t="s">
        <v>377</v>
      </c>
      <c r="B638" s="96"/>
      <c r="C638" s="96" t="s">
        <v>25</v>
      </c>
      <c r="D638" s="96" t="s">
        <v>45</v>
      </c>
      <c r="E638" s="96" t="s">
        <v>824</v>
      </c>
      <c r="F638" s="96"/>
      <c r="G638" s="9">
        <f>SUM(G639:G639)</f>
        <v>16638.099999999999</v>
      </c>
      <c r="H638" s="9">
        <f>SUM(H639:H639)</f>
        <v>16428.599999999999</v>
      </c>
      <c r="I638" s="9">
        <f>SUM(I639:I639)</f>
        <v>17600</v>
      </c>
    </row>
    <row r="639" spans="1:9">
      <c r="A639" s="95" t="s">
        <v>34</v>
      </c>
      <c r="B639" s="96"/>
      <c r="C639" s="96" t="s">
        <v>25</v>
      </c>
      <c r="D639" s="96" t="s">
        <v>45</v>
      </c>
      <c r="E639" s="96" t="s">
        <v>824</v>
      </c>
      <c r="F639" s="96" t="s">
        <v>80</v>
      </c>
      <c r="G639" s="9">
        <v>16638.099999999999</v>
      </c>
      <c r="H639" s="9">
        <v>16428.599999999999</v>
      </c>
      <c r="I639" s="9">
        <v>17600</v>
      </c>
    </row>
    <row r="640" spans="1:9" ht="31.5">
      <c r="A640" s="95" t="s">
        <v>433</v>
      </c>
      <c r="B640" s="96"/>
      <c r="C640" s="96" t="s">
        <v>25</v>
      </c>
      <c r="D640" s="96" t="s">
        <v>45</v>
      </c>
      <c r="E640" s="31" t="s">
        <v>14</v>
      </c>
      <c r="F640" s="31"/>
      <c r="G640" s="9">
        <f>G641+G654</f>
        <v>8742.5</v>
      </c>
      <c r="H640" s="9">
        <f t="shared" ref="H640:I640" si="181">H641+H654</f>
        <v>6003.4</v>
      </c>
      <c r="I640" s="9">
        <f t="shared" si="181"/>
        <v>6003.4</v>
      </c>
    </row>
    <row r="641" spans="1:9" ht="31.5">
      <c r="A641" s="95" t="s">
        <v>64</v>
      </c>
      <c r="B641" s="96"/>
      <c r="C641" s="96" t="s">
        <v>25</v>
      </c>
      <c r="D641" s="96" t="s">
        <v>45</v>
      </c>
      <c r="E641" s="31" t="s">
        <v>15</v>
      </c>
      <c r="F641" s="31"/>
      <c r="G641" s="9">
        <f>G642</f>
        <v>8684.7000000000007</v>
      </c>
      <c r="H641" s="9">
        <f>H642</f>
        <v>6003.4</v>
      </c>
      <c r="I641" s="9">
        <f>I642</f>
        <v>6003.4</v>
      </c>
    </row>
    <row r="642" spans="1:9">
      <c r="A642" s="95" t="s">
        <v>29</v>
      </c>
      <c r="B642" s="96"/>
      <c r="C642" s="96" t="s">
        <v>25</v>
      </c>
      <c r="D642" s="96" t="s">
        <v>45</v>
      </c>
      <c r="E642" s="31" t="s">
        <v>30</v>
      </c>
      <c r="F642" s="31"/>
      <c r="G642" s="9">
        <f>SUM(G643+G645+G647+G649+G651)</f>
        <v>8684.7000000000007</v>
      </c>
      <c r="H642" s="9">
        <f t="shared" ref="H642:I642" si="182">SUM(H643+H645+H647+H649+H651)</f>
        <v>6003.4</v>
      </c>
      <c r="I642" s="9">
        <f t="shared" si="182"/>
        <v>6003.4</v>
      </c>
    </row>
    <row r="643" spans="1:9">
      <c r="A643" s="95" t="s">
        <v>46</v>
      </c>
      <c r="B643" s="96"/>
      <c r="C643" s="96" t="s">
        <v>25</v>
      </c>
      <c r="D643" s="96" t="s">
        <v>45</v>
      </c>
      <c r="E643" s="31" t="s">
        <v>47</v>
      </c>
      <c r="F643" s="31"/>
      <c r="G643" s="9">
        <f>G644</f>
        <v>3700</v>
      </c>
      <c r="H643" s="9">
        <f>H644</f>
        <v>849.8</v>
      </c>
      <c r="I643" s="9">
        <f>I644</f>
        <v>671.1</v>
      </c>
    </row>
    <row r="644" spans="1:9">
      <c r="A644" s="95" t="s">
        <v>34</v>
      </c>
      <c r="B644" s="96"/>
      <c r="C644" s="96" t="s">
        <v>25</v>
      </c>
      <c r="D644" s="96" t="s">
        <v>45</v>
      </c>
      <c r="E644" s="31" t="s">
        <v>47</v>
      </c>
      <c r="F644" s="31">
        <v>300</v>
      </c>
      <c r="G644" s="9">
        <f>2100+1600</f>
        <v>3700</v>
      </c>
      <c r="H644" s="9">
        <v>849.8</v>
      </c>
      <c r="I644" s="9">
        <v>671.1</v>
      </c>
    </row>
    <row r="645" spans="1:9" ht="31.5">
      <c r="A645" s="95" t="s">
        <v>48</v>
      </c>
      <c r="B645" s="96"/>
      <c r="C645" s="96" t="s">
        <v>25</v>
      </c>
      <c r="D645" s="96" t="s">
        <v>45</v>
      </c>
      <c r="E645" s="31" t="s">
        <v>49</v>
      </c>
      <c r="F645" s="31"/>
      <c r="G645" s="9">
        <f>G646</f>
        <v>2237.6999999999998</v>
      </c>
      <c r="H645" s="9">
        <f>H646</f>
        <v>2406.6</v>
      </c>
      <c r="I645" s="9">
        <f>I646</f>
        <v>2585.3000000000002</v>
      </c>
    </row>
    <row r="646" spans="1:9">
      <c r="A646" s="95" t="s">
        <v>34</v>
      </c>
      <c r="B646" s="96"/>
      <c r="C646" s="96" t="s">
        <v>25</v>
      </c>
      <c r="D646" s="96" t="s">
        <v>45</v>
      </c>
      <c r="E646" s="31" t="s">
        <v>49</v>
      </c>
      <c r="F646" s="31">
        <v>300</v>
      </c>
      <c r="G646" s="9">
        <v>2237.6999999999998</v>
      </c>
      <c r="H646" s="9">
        <v>2406.6</v>
      </c>
      <c r="I646" s="9">
        <v>2585.3000000000002</v>
      </c>
    </row>
    <row r="647" spans="1:9" ht="29.25" customHeight="1">
      <c r="A647" s="95" t="s">
        <v>337</v>
      </c>
      <c r="B647" s="4"/>
      <c r="C647" s="96" t="s">
        <v>25</v>
      </c>
      <c r="D647" s="96" t="s">
        <v>45</v>
      </c>
      <c r="E647" s="4" t="s">
        <v>338</v>
      </c>
      <c r="F647" s="4"/>
      <c r="G647" s="7">
        <f>SUM(G648)</f>
        <v>880</v>
      </c>
      <c r="H647" s="7">
        <f>SUM(H648)</f>
        <v>880</v>
      </c>
      <c r="I647" s="7">
        <f>SUM(I648)</f>
        <v>880</v>
      </c>
    </row>
    <row r="648" spans="1:9" ht="15" customHeight="1">
      <c r="A648" s="95" t="s">
        <v>34</v>
      </c>
      <c r="B648" s="4"/>
      <c r="C648" s="96" t="s">
        <v>25</v>
      </c>
      <c r="D648" s="96" t="s">
        <v>45</v>
      </c>
      <c r="E648" s="4" t="s">
        <v>338</v>
      </c>
      <c r="F648" s="4" t="s">
        <v>80</v>
      </c>
      <c r="G648" s="7">
        <v>880</v>
      </c>
      <c r="H648" s="7">
        <v>880</v>
      </c>
      <c r="I648" s="7">
        <v>880</v>
      </c>
    </row>
    <row r="649" spans="1:9" ht="47.25">
      <c r="A649" s="95" t="s">
        <v>692</v>
      </c>
      <c r="B649" s="4"/>
      <c r="C649" s="102" t="s">
        <v>25</v>
      </c>
      <c r="D649" s="102" t="s">
        <v>45</v>
      </c>
      <c r="E649" s="4" t="s">
        <v>691</v>
      </c>
      <c r="F649" s="4"/>
      <c r="G649" s="7">
        <f>SUM(G650)</f>
        <v>850</v>
      </c>
      <c r="H649" s="7">
        <f t="shared" ref="H649:I649" si="183">SUM(H650)</f>
        <v>850</v>
      </c>
      <c r="I649" s="7">
        <f t="shared" si="183"/>
        <v>850</v>
      </c>
    </row>
    <row r="650" spans="1:9" ht="15" customHeight="1">
      <c r="A650" s="95" t="s">
        <v>43</v>
      </c>
      <c r="B650" s="4"/>
      <c r="C650" s="102" t="s">
        <v>25</v>
      </c>
      <c r="D650" s="102" t="s">
        <v>45</v>
      </c>
      <c r="E650" s="4" t="s">
        <v>691</v>
      </c>
      <c r="F650" s="4" t="s">
        <v>72</v>
      </c>
      <c r="G650" s="7">
        <v>850</v>
      </c>
      <c r="H650" s="7">
        <v>850</v>
      </c>
      <c r="I650" s="7">
        <v>850</v>
      </c>
    </row>
    <row r="651" spans="1:9">
      <c r="A651" s="95" t="s">
        <v>50</v>
      </c>
      <c r="B651" s="102"/>
      <c r="C651" s="102" t="s">
        <v>25</v>
      </c>
      <c r="D651" s="102" t="s">
        <v>45</v>
      </c>
      <c r="E651" s="31" t="s">
        <v>51</v>
      </c>
      <c r="F651" s="31"/>
      <c r="G651" s="9">
        <f>G652+G653</f>
        <v>1017</v>
      </c>
      <c r="H651" s="9">
        <f>H652+H653</f>
        <v>1017</v>
      </c>
      <c r="I651" s="9">
        <f>I652+I653</f>
        <v>1017</v>
      </c>
    </row>
    <row r="652" spans="1:9" ht="31.5">
      <c r="A652" s="95" t="s">
        <v>43</v>
      </c>
      <c r="B652" s="102"/>
      <c r="C652" s="102" t="s">
        <v>25</v>
      </c>
      <c r="D652" s="102" t="s">
        <v>45</v>
      </c>
      <c r="E652" s="31" t="s">
        <v>51</v>
      </c>
      <c r="F652" s="31">
        <v>200</v>
      </c>
      <c r="G652" s="9">
        <v>413</v>
      </c>
      <c r="H652" s="9">
        <v>413</v>
      </c>
      <c r="I652" s="9">
        <v>413</v>
      </c>
    </row>
    <row r="653" spans="1:9">
      <c r="A653" s="95" t="s">
        <v>34</v>
      </c>
      <c r="B653" s="102"/>
      <c r="C653" s="102" t="s">
        <v>25</v>
      </c>
      <c r="D653" s="102" t="s">
        <v>45</v>
      </c>
      <c r="E653" s="31" t="s">
        <v>51</v>
      </c>
      <c r="F653" s="31">
        <v>300</v>
      </c>
      <c r="G653" s="9">
        <v>604</v>
      </c>
      <c r="H653" s="9">
        <v>604</v>
      </c>
      <c r="I653" s="9">
        <v>604</v>
      </c>
    </row>
    <row r="654" spans="1:9">
      <c r="A654" s="98" t="s">
        <v>909</v>
      </c>
      <c r="B654" s="113"/>
      <c r="C654" s="115" t="s">
        <v>25</v>
      </c>
      <c r="D654" s="115" t="s">
        <v>45</v>
      </c>
      <c r="E654" s="116" t="s">
        <v>910</v>
      </c>
      <c r="F654" s="114"/>
      <c r="G654" s="82">
        <f t="shared" ref="G654:I656" si="184">G655</f>
        <v>57.8</v>
      </c>
      <c r="H654" s="82">
        <f>H655</f>
        <v>0</v>
      </c>
      <c r="I654" s="82">
        <f t="shared" si="184"/>
        <v>0</v>
      </c>
    </row>
    <row r="655" spans="1:9">
      <c r="A655" s="98" t="s">
        <v>29</v>
      </c>
      <c r="B655" s="115"/>
      <c r="C655" s="115" t="s">
        <v>25</v>
      </c>
      <c r="D655" s="115" t="s">
        <v>45</v>
      </c>
      <c r="E655" s="116" t="s">
        <v>911</v>
      </c>
      <c r="F655" s="116"/>
      <c r="G655" s="82">
        <f t="shared" si="184"/>
        <v>57.8</v>
      </c>
      <c r="H655" s="82">
        <f>H656</f>
        <v>0</v>
      </c>
      <c r="I655" s="82">
        <f t="shared" si="184"/>
        <v>0</v>
      </c>
    </row>
    <row r="656" spans="1:9">
      <c r="A656" s="98" t="s">
        <v>31</v>
      </c>
      <c r="B656" s="115"/>
      <c r="C656" s="115" t="s">
        <v>25</v>
      </c>
      <c r="D656" s="115" t="s">
        <v>45</v>
      </c>
      <c r="E656" s="116" t="s">
        <v>912</v>
      </c>
      <c r="F656" s="116"/>
      <c r="G656" s="82">
        <f>G657</f>
        <v>57.8</v>
      </c>
      <c r="H656" s="82">
        <f>H657</f>
        <v>0</v>
      </c>
      <c r="I656" s="82">
        <f t="shared" si="184"/>
        <v>0</v>
      </c>
    </row>
    <row r="657" spans="1:9">
      <c r="A657" s="144" t="s">
        <v>34</v>
      </c>
      <c r="B657" s="115"/>
      <c r="C657" s="115" t="s">
        <v>25</v>
      </c>
      <c r="D657" s="115" t="s">
        <v>45</v>
      </c>
      <c r="E657" s="116" t="s">
        <v>912</v>
      </c>
      <c r="F657" s="116">
        <v>300</v>
      </c>
      <c r="G657" s="82">
        <v>57.8</v>
      </c>
      <c r="H657" s="82">
        <v>0</v>
      </c>
      <c r="I657" s="82">
        <v>0</v>
      </c>
    </row>
    <row r="658" spans="1:9" ht="47.25">
      <c r="A658" s="95" t="s">
        <v>436</v>
      </c>
      <c r="B658" s="102"/>
      <c r="C658" s="102" t="s">
        <v>25</v>
      </c>
      <c r="D658" s="102" t="s">
        <v>45</v>
      </c>
      <c r="E658" s="31" t="s">
        <v>55</v>
      </c>
      <c r="F658" s="31"/>
      <c r="G658" s="9">
        <f>G659</f>
        <v>3850</v>
      </c>
      <c r="H658" s="9">
        <f>H659</f>
        <v>3850</v>
      </c>
      <c r="I658" s="9">
        <f>I659</f>
        <v>3850</v>
      </c>
    </row>
    <row r="659" spans="1:9">
      <c r="A659" s="95" t="s">
        <v>29</v>
      </c>
      <c r="B659" s="96"/>
      <c r="C659" s="96" t="s">
        <v>25</v>
      </c>
      <c r="D659" s="96" t="s">
        <v>45</v>
      </c>
      <c r="E659" s="31" t="s">
        <v>56</v>
      </c>
      <c r="F659" s="31"/>
      <c r="G659" s="9">
        <f>SUM(G660)</f>
        <v>3850</v>
      </c>
      <c r="H659" s="9">
        <f>SUM(H660)</f>
        <v>3850</v>
      </c>
      <c r="I659" s="9">
        <f>SUM(I660)</f>
        <v>3850</v>
      </c>
    </row>
    <row r="660" spans="1:9" ht="31.5">
      <c r="A660" s="95" t="s">
        <v>57</v>
      </c>
      <c r="B660" s="96"/>
      <c r="C660" s="96" t="s">
        <v>25</v>
      </c>
      <c r="D660" s="96" t="s">
        <v>45</v>
      </c>
      <c r="E660" s="31" t="s">
        <v>58</v>
      </c>
      <c r="F660" s="31"/>
      <c r="G660" s="9">
        <f>G661</f>
        <v>3850</v>
      </c>
      <c r="H660" s="9">
        <f>H661</f>
        <v>3850</v>
      </c>
      <c r="I660" s="9">
        <f>I661</f>
        <v>3850</v>
      </c>
    </row>
    <row r="661" spans="1:9" ht="31.5">
      <c r="A661" s="95" t="s">
        <v>43</v>
      </c>
      <c r="B661" s="96"/>
      <c r="C661" s="96" t="s">
        <v>25</v>
      </c>
      <c r="D661" s="96" t="s">
        <v>45</v>
      </c>
      <c r="E661" s="31" t="s">
        <v>58</v>
      </c>
      <c r="F661" s="31">
        <v>200</v>
      </c>
      <c r="G661" s="9">
        <v>3850</v>
      </c>
      <c r="H661" s="9">
        <v>3850</v>
      </c>
      <c r="I661" s="9">
        <v>3850</v>
      </c>
    </row>
    <row r="662" spans="1:9" ht="31.5">
      <c r="A662" s="95" t="s">
        <v>432</v>
      </c>
      <c r="B662" s="96"/>
      <c r="C662" s="96" t="s">
        <v>25</v>
      </c>
      <c r="D662" s="96" t="s">
        <v>45</v>
      </c>
      <c r="E662" s="31" t="s">
        <v>330</v>
      </c>
      <c r="F662" s="31"/>
      <c r="G662" s="9">
        <f t="shared" ref="G662:I664" si="185">SUM(G663)</f>
        <v>8000</v>
      </c>
      <c r="H662" s="9">
        <f t="shared" si="185"/>
        <v>3000</v>
      </c>
      <c r="I662" s="9">
        <f t="shared" si="185"/>
        <v>3000</v>
      </c>
    </row>
    <row r="663" spans="1:9">
      <c r="A663" s="95" t="s">
        <v>29</v>
      </c>
      <c r="B663" s="96"/>
      <c r="C663" s="96" t="s">
        <v>25</v>
      </c>
      <c r="D663" s="96" t="s">
        <v>45</v>
      </c>
      <c r="E663" s="31" t="s">
        <v>331</v>
      </c>
      <c r="F663" s="31"/>
      <c r="G663" s="9">
        <f>SUM(G664)</f>
        <v>8000</v>
      </c>
      <c r="H663" s="9">
        <f t="shared" si="185"/>
        <v>3000</v>
      </c>
      <c r="I663" s="9">
        <f t="shared" si="185"/>
        <v>3000</v>
      </c>
    </row>
    <row r="664" spans="1:9" ht="47.25">
      <c r="A664" s="95" t="s">
        <v>606</v>
      </c>
      <c r="B664" s="96"/>
      <c r="C664" s="96" t="s">
        <v>25</v>
      </c>
      <c r="D664" s="96" t="s">
        <v>45</v>
      </c>
      <c r="E664" s="31" t="s">
        <v>332</v>
      </c>
      <c r="F664" s="31"/>
      <c r="G664" s="9">
        <f t="shared" si="185"/>
        <v>8000</v>
      </c>
      <c r="H664" s="9">
        <f t="shared" si="185"/>
        <v>3000</v>
      </c>
      <c r="I664" s="9">
        <f t="shared" si="185"/>
        <v>3000</v>
      </c>
    </row>
    <row r="665" spans="1:9">
      <c r="A665" s="95" t="s">
        <v>34</v>
      </c>
      <c r="B665" s="96"/>
      <c r="C665" s="96" t="s">
        <v>25</v>
      </c>
      <c r="D665" s="96" t="s">
        <v>45</v>
      </c>
      <c r="E665" s="31" t="s">
        <v>332</v>
      </c>
      <c r="F665" s="31">
        <v>300</v>
      </c>
      <c r="G665" s="9">
        <f>3000+5000</f>
        <v>8000</v>
      </c>
      <c r="H665" s="9">
        <v>3000</v>
      </c>
      <c r="I665" s="9">
        <v>3000</v>
      </c>
    </row>
    <row r="666" spans="1:9" ht="31.5">
      <c r="A666" s="95" t="s">
        <v>521</v>
      </c>
      <c r="B666" s="39"/>
      <c r="C666" s="96" t="s">
        <v>25</v>
      </c>
      <c r="D666" s="96" t="s">
        <v>45</v>
      </c>
      <c r="E666" s="31" t="s">
        <v>355</v>
      </c>
      <c r="F666" s="31"/>
      <c r="G666" s="9">
        <f t="shared" ref="G666:I668" si="186">G667</f>
        <v>1695.1</v>
      </c>
      <c r="H666" s="9">
        <f t="shared" si="186"/>
        <v>1195.0999999999999</v>
      </c>
      <c r="I666" s="9">
        <f t="shared" si="186"/>
        <v>1195.0999999999999</v>
      </c>
    </row>
    <row r="667" spans="1:9" ht="31.5">
      <c r="A667" s="95" t="s">
        <v>53</v>
      </c>
      <c r="B667" s="39"/>
      <c r="C667" s="96" t="s">
        <v>25</v>
      </c>
      <c r="D667" s="96" t="s">
        <v>45</v>
      </c>
      <c r="E667" s="31" t="s">
        <v>356</v>
      </c>
      <c r="F667" s="31"/>
      <c r="G667" s="9">
        <f>G668</f>
        <v>1695.1</v>
      </c>
      <c r="H667" s="9">
        <f t="shared" si="186"/>
        <v>1195.0999999999999</v>
      </c>
      <c r="I667" s="9">
        <f t="shared" si="186"/>
        <v>1195.0999999999999</v>
      </c>
    </row>
    <row r="668" spans="1:9">
      <c r="A668" s="95" t="s">
        <v>31</v>
      </c>
      <c r="B668" s="39"/>
      <c r="C668" s="96" t="s">
        <v>25</v>
      </c>
      <c r="D668" s="96" t="s">
        <v>45</v>
      </c>
      <c r="E668" s="31" t="s">
        <v>357</v>
      </c>
      <c r="F668" s="31"/>
      <c r="G668" s="9">
        <f t="shared" si="186"/>
        <v>1695.1</v>
      </c>
      <c r="H668" s="9">
        <f t="shared" si="186"/>
        <v>1195.0999999999999</v>
      </c>
      <c r="I668" s="9">
        <f t="shared" si="186"/>
        <v>1195.0999999999999</v>
      </c>
    </row>
    <row r="669" spans="1:9" ht="31.5">
      <c r="A669" s="95" t="s">
        <v>192</v>
      </c>
      <c r="B669" s="39"/>
      <c r="C669" s="96" t="s">
        <v>25</v>
      </c>
      <c r="D669" s="96" t="s">
        <v>45</v>
      </c>
      <c r="E669" s="31" t="s">
        <v>357</v>
      </c>
      <c r="F669" s="31">
        <v>600</v>
      </c>
      <c r="G669" s="9">
        <f>1195.1+500</f>
        <v>1695.1</v>
      </c>
      <c r="H669" s="9">
        <v>1195.0999999999999</v>
      </c>
      <c r="I669" s="9">
        <v>1195.0999999999999</v>
      </c>
    </row>
    <row r="670" spans="1:9">
      <c r="A670" s="95" t="s">
        <v>154</v>
      </c>
      <c r="B670" s="96"/>
      <c r="C670" s="96" t="s">
        <v>25</v>
      </c>
      <c r="D670" s="96" t="s">
        <v>11</v>
      </c>
      <c r="E670" s="31"/>
      <c r="F670" s="31"/>
      <c r="G670" s="9">
        <f>G671+G689</f>
        <v>216818.1</v>
      </c>
      <c r="H670" s="9">
        <f>H671+H689</f>
        <v>209218.09999999998</v>
      </c>
      <c r="I670" s="9">
        <f>I671+I689</f>
        <v>218546.30000000002</v>
      </c>
    </row>
    <row r="671" spans="1:9" ht="36.75" customHeight="1">
      <c r="A671" s="95" t="s">
        <v>354</v>
      </c>
      <c r="B671" s="96"/>
      <c r="C671" s="96" t="s">
        <v>25</v>
      </c>
      <c r="D671" s="96" t="s">
        <v>11</v>
      </c>
      <c r="E671" s="96" t="s">
        <v>296</v>
      </c>
      <c r="F671" s="31"/>
      <c r="G671" s="9">
        <f>SUM(G672+G677)</f>
        <v>216818.1</v>
      </c>
      <c r="H671" s="9">
        <f t="shared" ref="H671:I671" si="187">SUM(H672+H677)</f>
        <v>209218.09999999998</v>
      </c>
      <c r="I671" s="9">
        <f t="shared" si="187"/>
        <v>218546.30000000002</v>
      </c>
    </row>
    <row r="672" spans="1:9">
      <c r="A672" s="95" t="s">
        <v>668</v>
      </c>
      <c r="B672" s="96"/>
      <c r="C672" s="96" t="s">
        <v>25</v>
      </c>
      <c r="D672" s="96" t="s">
        <v>11</v>
      </c>
      <c r="E672" s="96" t="s">
        <v>297</v>
      </c>
      <c r="F672" s="31"/>
      <c r="G672" s="9">
        <f>SUM(G673)</f>
        <v>6429.1</v>
      </c>
      <c r="H672" s="9">
        <f t="shared" ref="H672:I672" si="188">SUM(H673)</f>
        <v>6687.3</v>
      </c>
      <c r="I672" s="9">
        <f t="shared" si="188"/>
        <v>6953.7000000000007</v>
      </c>
    </row>
    <row r="673" spans="1:9">
      <c r="A673" s="95" t="s">
        <v>825</v>
      </c>
      <c r="B673" s="96"/>
      <c r="C673" s="96" t="s">
        <v>25</v>
      </c>
      <c r="D673" s="96" t="s">
        <v>11</v>
      </c>
      <c r="E673" s="31" t="s">
        <v>826</v>
      </c>
      <c r="F673" s="31"/>
      <c r="G673" s="9">
        <f>SUM(G674)</f>
        <v>6429.1</v>
      </c>
      <c r="H673" s="9">
        <f>SUM(H674)</f>
        <v>6687.3</v>
      </c>
      <c r="I673" s="9">
        <f>SUM(I674)</f>
        <v>6953.7000000000007</v>
      </c>
    </row>
    <row r="674" spans="1:9">
      <c r="A674" s="95" t="s">
        <v>881</v>
      </c>
      <c r="B674" s="96"/>
      <c r="C674" s="96" t="s">
        <v>25</v>
      </c>
      <c r="D674" s="96" t="s">
        <v>11</v>
      </c>
      <c r="E674" s="31" t="s">
        <v>827</v>
      </c>
      <c r="F674" s="31"/>
      <c r="G674" s="9">
        <f>SUM(G675:G676)</f>
        <v>6429.1</v>
      </c>
      <c r="H674" s="9">
        <f>SUM(H675:H676)</f>
        <v>6687.3</v>
      </c>
      <c r="I674" s="9">
        <f>SUM(I675:I676)</f>
        <v>6953.7000000000007</v>
      </c>
    </row>
    <row r="675" spans="1:9" ht="47.25">
      <c r="A675" s="95" t="s">
        <v>882</v>
      </c>
      <c r="B675" s="96"/>
      <c r="C675" s="96" t="s">
        <v>25</v>
      </c>
      <c r="D675" s="96" t="s">
        <v>11</v>
      </c>
      <c r="E675" s="31" t="s">
        <v>827</v>
      </c>
      <c r="F675" s="31">
        <v>200</v>
      </c>
      <c r="G675" s="9">
        <v>94.5</v>
      </c>
      <c r="H675" s="9">
        <v>98.6</v>
      </c>
      <c r="I675" s="9">
        <v>101.1</v>
      </c>
    </row>
    <row r="676" spans="1:9" ht="33.75" customHeight="1">
      <c r="A676" s="95" t="s">
        <v>43</v>
      </c>
      <c r="B676" s="96"/>
      <c r="C676" s="96" t="s">
        <v>25</v>
      </c>
      <c r="D676" s="96" t="s">
        <v>11</v>
      </c>
      <c r="E676" s="31" t="s">
        <v>827</v>
      </c>
      <c r="F676" s="31">
        <v>300</v>
      </c>
      <c r="G676" s="9">
        <v>6334.6</v>
      </c>
      <c r="H676" s="9">
        <v>6588.7</v>
      </c>
      <c r="I676" s="9">
        <v>6852.6</v>
      </c>
    </row>
    <row r="677" spans="1:9">
      <c r="A677" s="95" t="s">
        <v>785</v>
      </c>
      <c r="B677" s="96"/>
      <c r="C677" s="96" t="s">
        <v>25</v>
      </c>
      <c r="D677" s="96" t="s">
        <v>11</v>
      </c>
      <c r="E677" s="31" t="s">
        <v>301</v>
      </c>
      <c r="F677" s="31"/>
      <c r="G677" s="9">
        <f>SUM(G678+G685)</f>
        <v>210389</v>
      </c>
      <c r="H677" s="9">
        <f t="shared" ref="H677:I677" si="189">SUM(H678+H685)</f>
        <v>202530.8</v>
      </c>
      <c r="I677" s="9">
        <f t="shared" si="189"/>
        <v>211592.6</v>
      </c>
    </row>
    <row r="678" spans="1:9" ht="31.5">
      <c r="A678" s="95" t="s">
        <v>883</v>
      </c>
      <c r="B678" s="96"/>
      <c r="C678" s="96" t="s">
        <v>25</v>
      </c>
      <c r="D678" s="96" t="s">
        <v>11</v>
      </c>
      <c r="E678" s="31" t="s">
        <v>830</v>
      </c>
      <c r="F678" s="31"/>
      <c r="G678" s="9">
        <f>SUM(G679+G682)</f>
        <v>105603.1</v>
      </c>
      <c r="H678" s="9">
        <f t="shared" ref="H678:I678" si="190">SUM(H679+H682)</f>
        <v>93447.6</v>
      </c>
      <c r="I678" s="9">
        <f t="shared" si="190"/>
        <v>98064.400000000009</v>
      </c>
    </row>
    <row r="679" spans="1:9" ht="31.5">
      <c r="A679" s="95" t="s">
        <v>884</v>
      </c>
      <c r="B679" s="96"/>
      <c r="C679" s="96" t="s">
        <v>25</v>
      </c>
      <c r="D679" s="96" t="s">
        <v>11</v>
      </c>
      <c r="E679" s="31" t="s">
        <v>828</v>
      </c>
      <c r="F679" s="31"/>
      <c r="G679" s="9">
        <f>G680+G681</f>
        <v>64094.1</v>
      </c>
      <c r="H679" s="9">
        <f>H680+H681</f>
        <v>64094.1</v>
      </c>
      <c r="I679" s="9">
        <f>I680+I681</f>
        <v>67536.800000000003</v>
      </c>
    </row>
    <row r="680" spans="1:9" ht="31.5">
      <c r="A680" s="95" t="s">
        <v>43</v>
      </c>
      <c r="B680" s="96"/>
      <c r="C680" s="96" t="s">
        <v>25</v>
      </c>
      <c r="D680" s="96" t="s">
        <v>11</v>
      </c>
      <c r="E680" s="31" t="s">
        <v>828</v>
      </c>
      <c r="F680" s="31">
        <v>200</v>
      </c>
      <c r="G680" s="9">
        <v>953.7</v>
      </c>
      <c r="H680" s="9">
        <v>953.7</v>
      </c>
      <c r="I680" s="9">
        <v>1008.7</v>
      </c>
    </row>
    <row r="681" spans="1:9">
      <c r="A681" s="95" t="s">
        <v>34</v>
      </c>
      <c r="B681" s="96"/>
      <c r="C681" s="96" t="s">
        <v>25</v>
      </c>
      <c r="D681" s="96" t="s">
        <v>11</v>
      </c>
      <c r="E681" s="31" t="s">
        <v>828</v>
      </c>
      <c r="F681" s="31">
        <v>300</v>
      </c>
      <c r="G681" s="9">
        <v>63140.4</v>
      </c>
      <c r="H681" s="9">
        <v>63140.4</v>
      </c>
      <c r="I681" s="9">
        <v>66528.100000000006</v>
      </c>
    </row>
    <row r="682" spans="1:9" ht="63">
      <c r="A682" s="95" t="s">
        <v>885</v>
      </c>
      <c r="B682" s="96"/>
      <c r="C682" s="96" t="s">
        <v>25</v>
      </c>
      <c r="D682" s="96" t="s">
        <v>11</v>
      </c>
      <c r="E682" s="31" t="s">
        <v>829</v>
      </c>
      <c r="F682" s="31"/>
      <c r="G682" s="9">
        <f>G683+G684</f>
        <v>41509</v>
      </c>
      <c r="H682" s="9">
        <f>H683+H684</f>
        <v>29353.5</v>
      </c>
      <c r="I682" s="9">
        <f>I683+I684</f>
        <v>30527.600000000002</v>
      </c>
    </row>
    <row r="683" spans="1:9" ht="31.5">
      <c r="A683" s="95" t="s">
        <v>43</v>
      </c>
      <c r="B683" s="96"/>
      <c r="C683" s="96" t="s">
        <v>25</v>
      </c>
      <c r="D683" s="96" t="s">
        <v>11</v>
      </c>
      <c r="E683" s="31" t="s">
        <v>829</v>
      </c>
      <c r="F683" s="31">
        <v>200</v>
      </c>
      <c r="G683" s="9">
        <v>626.70000000000005</v>
      </c>
      <c r="H683" s="9">
        <v>436.8</v>
      </c>
      <c r="I683" s="9">
        <v>454.2</v>
      </c>
    </row>
    <row r="684" spans="1:9">
      <c r="A684" s="95" t="s">
        <v>34</v>
      </c>
      <c r="B684" s="96"/>
      <c r="C684" s="96" t="s">
        <v>25</v>
      </c>
      <c r="D684" s="96" t="s">
        <v>11</v>
      </c>
      <c r="E684" s="31" t="s">
        <v>829</v>
      </c>
      <c r="F684" s="31">
        <v>300</v>
      </c>
      <c r="G684" s="9">
        <v>40882.300000000003</v>
      </c>
      <c r="H684" s="9">
        <v>28916.7</v>
      </c>
      <c r="I684" s="9">
        <v>30073.4</v>
      </c>
    </row>
    <row r="685" spans="1:9" ht="31.5">
      <c r="A685" s="95" t="s">
        <v>886</v>
      </c>
      <c r="B685" s="39"/>
      <c r="C685" s="96" t="s">
        <v>25</v>
      </c>
      <c r="D685" s="96" t="s">
        <v>11</v>
      </c>
      <c r="E685" s="31" t="s">
        <v>832</v>
      </c>
      <c r="F685" s="37"/>
      <c r="G685" s="9">
        <f>SUM(G686)</f>
        <v>104785.9</v>
      </c>
      <c r="H685" s="9">
        <f t="shared" ref="H685:I685" si="191">SUM(H686)</f>
        <v>109083.2</v>
      </c>
      <c r="I685" s="9">
        <f t="shared" si="191"/>
        <v>113528.2</v>
      </c>
    </row>
    <row r="686" spans="1:9" ht="94.5">
      <c r="A686" s="95" t="s">
        <v>887</v>
      </c>
      <c r="B686" s="96"/>
      <c r="C686" s="96" t="s">
        <v>25</v>
      </c>
      <c r="D686" s="96" t="s">
        <v>11</v>
      </c>
      <c r="E686" s="31" t="s">
        <v>831</v>
      </c>
      <c r="F686" s="31"/>
      <c r="G686" s="9">
        <f>G687+G688</f>
        <v>104785.9</v>
      </c>
      <c r="H686" s="9">
        <f>H687+H688</f>
        <v>109083.2</v>
      </c>
      <c r="I686" s="9">
        <f>I687+I688</f>
        <v>113528.2</v>
      </c>
    </row>
    <row r="687" spans="1:9" ht="31.5">
      <c r="A687" s="95" t="s">
        <v>43</v>
      </c>
      <c r="B687" s="96"/>
      <c r="C687" s="96" t="s">
        <v>25</v>
      </c>
      <c r="D687" s="96" t="s">
        <v>11</v>
      </c>
      <c r="E687" s="31" t="s">
        <v>831</v>
      </c>
      <c r="F687" s="31">
        <v>200</v>
      </c>
      <c r="G687" s="9">
        <v>1548.7</v>
      </c>
      <c r="H687" s="9">
        <v>1612.2</v>
      </c>
      <c r="I687" s="9">
        <v>1678</v>
      </c>
    </row>
    <row r="688" spans="1:9">
      <c r="A688" s="95" t="s">
        <v>34</v>
      </c>
      <c r="B688" s="96"/>
      <c r="C688" s="96" t="s">
        <v>25</v>
      </c>
      <c r="D688" s="96" t="s">
        <v>11</v>
      </c>
      <c r="E688" s="31" t="s">
        <v>831</v>
      </c>
      <c r="F688" s="31">
        <v>300</v>
      </c>
      <c r="G688" s="9">
        <v>103237.2</v>
      </c>
      <c r="H688" s="9">
        <v>107471</v>
      </c>
      <c r="I688" s="9">
        <v>111850.2</v>
      </c>
    </row>
    <row r="689" spans="1:9" ht="31.5" hidden="1">
      <c r="A689" s="95" t="s">
        <v>433</v>
      </c>
      <c r="B689" s="96"/>
      <c r="C689" s="96" t="s">
        <v>25</v>
      </c>
      <c r="D689" s="96" t="s">
        <v>11</v>
      </c>
      <c r="E689" s="31" t="s">
        <v>14</v>
      </c>
      <c r="F689" s="31"/>
      <c r="G689" s="9">
        <f>SUM(G690)</f>
        <v>0</v>
      </c>
      <c r="H689" s="9">
        <f>SUM(H690)</f>
        <v>0</v>
      </c>
      <c r="I689" s="9">
        <f>SUM(I690)</f>
        <v>0</v>
      </c>
    </row>
    <row r="690" spans="1:9" ht="31.5" hidden="1">
      <c r="A690" s="95" t="s">
        <v>64</v>
      </c>
      <c r="B690" s="40"/>
      <c r="C690" s="96" t="s">
        <v>25</v>
      </c>
      <c r="D690" s="96" t="s">
        <v>11</v>
      </c>
      <c r="E690" s="31" t="s">
        <v>15</v>
      </c>
      <c r="F690" s="31"/>
      <c r="G690" s="9">
        <f t="shared" ref="G690:I691" si="192">G691</f>
        <v>0</v>
      </c>
      <c r="H690" s="9">
        <f t="shared" si="192"/>
        <v>0</v>
      </c>
      <c r="I690" s="9">
        <f t="shared" si="192"/>
        <v>0</v>
      </c>
    </row>
    <row r="691" spans="1:9" ht="31.5" hidden="1">
      <c r="A691" s="95" t="s">
        <v>36</v>
      </c>
      <c r="B691" s="40"/>
      <c r="C691" s="96" t="s">
        <v>25</v>
      </c>
      <c r="D691" s="96" t="s">
        <v>11</v>
      </c>
      <c r="E691" s="31" t="s">
        <v>37</v>
      </c>
      <c r="F691" s="31"/>
      <c r="G691" s="9">
        <f t="shared" si="192"/>
        <v>0</v>
      </c>
      <c r="H691" s="9">
        <f t="shared" si="192"/>
        <v>0</v>
      </c>
      <c r="I691" s="9">
        <f t="shared" si="192"/>
        <v>0</v>
      </c>
    </row>
    <row r="692" spans="1:9" hidden="1">
      <c r="A692" s="95" t="s">
        <v>395</v>
      </c>
      <c r="B692" s="40"/>
      <c r="C692" s="96" t="s">
        <v>25</v>
      </c>
      <c r="D692" s="96" t="s">
        <v>11</v>
      </c>
      <c r="E692" s="31" t="s">
        <v>394</v>
      </c>
      <c r="F692" s="31"/>
      <c r="G692" s="9">
        <f t="shared" ref="G692:I693" si="193">SUM(G693)</f>
        <v>0</v>
      </c>
      <c r="H692" s="9">
        <f t="shared" si="193"/>
        <v>0</v>
      </c>
      <c r="I692" s="9">
        <f t="shared" si="193"/>
        <v>0</v>
      </c>
    </row>
    <row r="693" spans="1:9" ht="47.25" hidden="1">
      <c r="A693" s="95" t="s">
        <v>401</v>
      </c>
      <c r="B693" s="40"/>
      <c r="C693" s="96" t="s">
        <v>25</v>
      </c>
      <c r="D693" s="96" t="s">
        <v>11</v>
      </c>
      <c r="E693" s="31" t="s">
        <v>400</v>
      </c>
      <c r="F693" s="31"/>
      <c r="G693" s="9">
        <f t="shared" si="193"/>
        <v>0</v>
      </c>
      <c r="H693" s="9">
        <f t="shared" si="193"/>
        <v>0</v>
      </c>
      <c r="I693" s="9">
        <f t="shared" si="193"/>
        <v>0</v>
      </c>
    </row>
    <row r="694" spans="1:9" ht="31.5" hidden="1">
      <c r="A694" s="95" t="s">
        <v>43</v>
      </c>
      <c r="B694" s="40"/>
      <c r="C694" s="96" t="s">
        <v>25</v>
      </c>
      <c r="D694" s="96" t="s">
        <v>11</v>
      </c>
      <c r="E694" s="31" t="s">
        <v>400</v>
      </c>
      <c r="F694" s="31">
        <v>200</v>
      </c>
      <c r="G694" s="9"/>
      <c r="H694" s="9"/>
      <c r="I694" s="9"/>
    </row>
    <row r="695" spans="1:9">
      <c r="A695" s="95" t="s">
        <v>59</v>
      </c>
      <c r="B695" s="96"/>
      <c r="C695" s="96" t="s">
        <v>25</v>
      </c>
      <c r="D695" s="96" t="s">
        <v>60</v>
      </c>
      <c r="E695" s="31"/>
      <c r="F695" s="31"/>
      <c r="G695" s="9">
        <f>G725+G696</f>
        <v>61388.600000000006</v>
      </c>
      <c r="H695" s="9">
        <f>H725+H696</f>
        <v>52132.700000000004</v>
      </c>
      <c r="I695" s="9">
        <f>I725+I696</f>
        <v>52178.3</v>
      </c>
    </row>
    <row r="696" spans="1:9" ht="31.5">
      <c r="A696" s="95" t="s">
        <v>354</v>
      </c>
      <c r="B696" s="96"/>
      <c r="C696" s="96" t="s">
        <v>25</v>
      </c>
      <c r="D696" s="96" t="s">
        <v>60</v>
      </c>
      <c r="E696" s="96" t="s">
        <v>296</v>
      </c>
      <c r="F696" s="31"/>
      <c r="G696" s="9">
        <f>SUM(G697)</f>
        <v>43517.5</v>
      </c>
      <c r="H696" s="9">
        <f t="shared" ref="H696:I696" si="194">SUM(H697)</f>
        <v>42440.9</v>
      </c>
      <c r="I696" s="9">
        <f t="shared" si="194"/>
        <v>42486.5</v>
      </c>
    </row>
    <row r="697" spans="1:9">
      <c r="A697" s="95" t="s">
        <v>785</v>
      </c>
      <c r="B697" s="96"/>
      <c r="C697" s="96" t="s">
        <v>25</v>
      </c>
      <c r="D697" s="96" t="s">
        <v>60</v>
      </c>
      <c r="E697" s="96" t="s">
        <v>301</v>
      </c>
      <c r="F697" s="31"/>
      <c r="G697" s="9">
        <f>SUM(G698+G705+G709)+G722</f>
        <v>43517.5</v>
      </c>
      <c r="H697" s="9">
        <f t="shared" ref="H697:I697" si="195">SUM(H698+H705+H709)+H722</f>
        <v>42440.9</v>
      </c>
      <c r="I697" s="9">
        <f t="shared" si="195"/>
        <v>42486.5</v>
      </c>
    </row>
    <row r="698" spans="1:9" ht="31.5">
      <c r="A698" s="95" t="s">
        <v>883</v>
      </c>
      <c r="B698" s="96"/>
      <c r="C698" s="96" t="s">
        <v>25</v>
      </c>
      <c r="D698" s="96" t="s">
        <v>60</v>
      </c>
      <c r="E698" s="96" t="s">
        <v>830</v>
      </c>
      <c r="F698" s="31"/>
      <c r="G698" s="9">
        <f>SUM(G699)+G702</f>
        <v>2227.4</v>
      </c>
      <c r="H698" s="9">
        <f t="shared" ref="H698:I698" si="196">SUM(H699)+H702</f>
        <v>1140.3</v>
      </c>
      <c r="I698" s="9">
        <f t="shared" si="196"/>
        <v>1185.9000000000001</v>
      </c>
    </row>
    <row r="699" spans="1:9" ht="126">
      <c r="A699" s="95" t="s">
        <v>834</v>
      </c>
      <c r="B699" s="96"/>
      <c r="C699" s="96" t="s">
        <v>25</v>
      </c>
      <c r="D699" s="96" t="s">
        <v>60</v>
      </c>
      <c r="E699" s="96" t="s">
        <v>835</v>
      </c>
      <c r="F699" s="31"/>
      <c r="G699" s="9">
        <f>SUM(G700:G701)</f>
        <v>1096.4000000000001</v>
      </c>
      <c r="H699" s="9">
        <f t="shared" ref="H699:I699" si="197">SUM(H700:H701)</f>
        <v>1140.3</v>
      </c>
      <c r="I699" s="9">
        <f t="shared" si="197"/>
        <v>1185.9000000000001</v>
      </c>
    </row>
    <row r="700" spans="1:9" ht="47.25">
      <c r="A700" s="95" t="s">
        <v>42</v>
      </c>
      <c r="B700" s="96"/>
      <c r="C700" s="96" t="s">
        <v>25</v>
      </c>
      <c r="D700" s="96" t="s">
        <v>60</v>
      </c>
      <c r="E700" s="96" t="s">
        <v>835</v>
      </c>
      <c r="F700" s="31">
        <v>100</v>
      </c>
      <c r="G700" s="9">
        <v>896.4</v>
      </c>
      <c r="H700" s="9">
        <v>940.3</v>
      </c>
      <c r="I700" s="9">
        <v>985.9</v>
      </c>
    </row>
    <row r="701" spans="1:9" ht="31.5">
      <c r="A701" s="95" t="s">
        <v>43</v>
      </c>
      <c r="B701" s="96"/>
      <c r="C701" s="96" t="s">
        <v>25</v>
      </c>
      <c r="D701" s="96" t="s">
        <v>60</v>
      </c>
      <c r="E701" s="96" t="s">
        <v>835</v>
      </c>
      <c r="F701" s="31">
        <v>200</v>
      </c>
      <c r="G701" s="9">
        <v>200</v>
      </c>
      <c r="H701" s="9">
        <v>200</v>
      </c>
      <c r="I701" s="9">
        <v>200</v>
      </c>
    </row>
    <row r="702" spans="1:9" ht="47.25">
      <c r="A702" s="155" t="s">
        <v>981</v>
      </c>
      <c r="B702" s="156"/>
      <c r="C702" s="156" t="s">
        <v>25</v>
      </c>
      <c r="D702" s="156" t="s">
        <v>60</v>
      </c>
      <c r="E702" s="156" t="s">
        <v>980</v>
      </c>
      <c r="F702" s="31"/>
      <c r="G702" s="9">
        <f>SUM(G703:G704)</f>
        <v>1131</v>
      </c>
      <c r="H702" s="9">
        <f t="shared" ref="H702:I702" si="198">SUM(H703:H704)</f>
        <v>0</v>
      </c>
      <c r="I702" s="9">
        <f t="shared" si="198"/>
        <v>0</v>
      </c>
    </row>
    <row r="703" spans="1:9" ht="47.25">
      <c r="A703" s="155" t="s">
        <v>42</v>
      </c>
      <c r="B703" s="156"/>
      <c r="C703" s="156" t="s">
        <v>25</v>
      </c>
      <c r="D703" s="156" t="s">
        <v>60</v>
      </c>
      <c r="E703" s="156" t="s">
        <v>980</v>
      </c>
      <c r="F703" s="31">
        <v>100</v>
      </c>
      <c r="G703" s="9">
        <v>631</v>
      </c>
      <c r="H703" s="9"/>
      <c r="I703" s="9"/>
    </row>
    <row r="704" spans="1:9" ht="31.5">
      <c r="A704" s="155" t="s">
        <v>43</v>
      </c>
      <c r="B704" s="156"/>
      <c r="C704" s="156" t="s">
        <v>25</v>
      </c>
      <c r="D704" s="156" t="s">
        <v>60</v>
      </c>
      <c r="E704" s="156" t="s">
        <v>980</v>
      </c>
      <c r="F704" s="31">
        <v>200</v>
      </c>
      <c r="G704" s="9">
        <v>500</v>
      </c>
      <c r="H704" s="9"/>
      <c r="I704" s="9"/>
    </row>
    <row r="705" spans="1:9" ht="31.5">
      <c r="A705" s="95" t="s">
        <v>886</v>
      </c>
      <c r="B705" s="96"/>
      <c r="C705" s="96" t="s">
        <v>25</v>
      </c>
      <c r="D705" s="96" t="s">
        <v>60</v>
      </c>
      <c r="E705" s="96" t="s">
        <v>832</v>
      </c>
      <c r="F705" s="31"/>
      <c r="G705" s="9">
        <f>SUM(G706)</f>
        <v>7745.1</v>
      </c>
      <c r="H705" s="9">
        <f t="shared" ref="H705:I705" si="199">SUM(H706)</f>
        <v>7745.1</v>
      </c>
      <c r="I705" s="9">
        <f t="shared" si="199"/>
        <v>7745.1</v>
      </c>
    </row>
    <row r="706" spans="1:9">
      <c r="A706" s="95" t="s">
        <v>304</v>
      </c>
      <c r="B706" s="96"/>
      <c r="C706" s="96" t="s">
        <v>25</v>
      </c>
      <c r="D706" s="96" t="s">
        <v>60</v>
      </c>
      <c r="E706" s="31" t="s">
        <v>833</v>
      </c>
      <c r="F706" s="31"/>
      <c r="G706" s="9">
        <f>G707+G708</f>
        <v>7745.1</v>
      </c>
      <c r="H706" s="9">
        <f>H707+H708</f>
        <v>7745.1</v>
      </c>
      <c r="I706" s="9">
        <f>I707+I708</f>
        <v>7745.1</v>
      </c>
    </row>
    <row r="707" spans="1:9" ht="47.25">
      <c r="A707" s="95" t="s">
        <v>42</v>
      </c>
      <c r="B707" s="96"/>
      <c r="C707" s="96" t="s">
        <v>25</v>
      </c>
      <c r="D707" s="96" t="s">
        <v>60</v>
      </c>
      <c r="E707" s="31" t="s">
        <v>833</v>
      </c>
      <c r="F707" s="31">
        <v>100</v>
      </c>
      <c r="G707" s="9">
        <v>7745.1</v>
      </c>
      <c r="H707" s="9">
        <v>7745.1</v>
      </c>
      <c r="I707" s="9">
        <v>7745.1</v>
      </c>
    </row>
    <row r="708" spans="1:9" ht="31.5" hidden="1">
      <c r="A708" s="95" t="s">
        <v>43</v>
      </c>
      <c r="B708" s="96"/>
      <c r="C708" s="96" t="s">
        <v>25</v>
      </c>
      <c r="D708" s="96" t="s">
        <v>60</v>
      </c>
      <c r="E708" s="31" t="s">
        <v>833</v>
      </c>
      <c r="F708" s="31">
        <v>200</v>
      </c>
      <c r="G708" s="9"/>
      <c r="H708" s="9"/>
      <c r="I708" s="9"/>
    </row>
    <row r="709" spans="1:9" ht="31.5">
      <c r="A709" s="95" t="s">
        <v>871</v>
      </c>
      <c r="B709" s="39"/>
      <c r="C709" s="96" t="s">
        <v>25</v>
      </c>
      <c r="D709" s="96" t="s">
        <v>60</v>
      </c>
      <c r="E709" s="31" t="s">
        <v>786</v>
      </c>
      <c r="F709" s="31"/>
      <c r="G709" s="9">
        <f>SUM(G710+G713+G715+G717+G719)</f>
        <v>33545</v>
      </c>
      <c r="H709" s="9">
        <f t="shared" ref="H709:I709" si="200">SUM(H710+H713+H715+H717+H719)</f>
        <v>33445</v>
      </c>
      <c r="I709" s="9">
        <f t="shared" si="200"/>
        <v>33445</v>
      </c>
    </row>
    <row r="710" spans="1:9" ht="31.5">
      <c r="A710" s="95" t="s">
        <v>305</v>
      </c>
      <c r="B710" s="96"/>
      <c r="C710" s="96" t="s">
        <v>25</v>
      </c>
      <c r="D710" s="96" t="s">
        <v>60</v>
      </c>
      <c r="E710" s="31" t="s">
        <v>810</v>
      </c>
      <c r="F710" s="31"/>
      <c r="G710" s="9">
        <f>G711+G712</f>
        <v>24846</v>
      </c>
      <c r="H710" s="9">
        <f t="shared" ref="H710:I710" si="201">H711+H712</f>
        <v>24846</v>
      </c>
      <c r="I710" s="9">
        <f t="shared" si="201"/>
        <v>24846</v>
      </c>
    </row>
    <row r="711" spans="1:9" ht="47.25">
      <c r="A711" s="95" t="s">
        <v>42</v>
      </c>
      <c r="B711" s="96"/>
      <c r="C711" s="96" t="s">
        <v>25</v>
      </c>
      <c r="D711" s="96" t="s">
        <v>60</v>
      </c>
      <c r="E711" s="31" t="s">
        <v>810</v>
      </c>
      <c r="F711" s="31">
        <v>100</v>
      </c>
      <c r="G711" s="9">
        <v>24585.3</v>
      </c>
      <c r="H711" s="9">
        <v>24585.3</v>
      </c>
      <c r="I711" s="9">
        <v>24585.3</v>
      </c>
    </row>
    <row r="712" spans="1:9" ht="30" customHeight="1">
      <c r="A712" s="95" t="s">
        <v>43</v>
      </c>
      <c r="B712" s="96"/>
      <c r="C712" s="96" t="s">
        <v>25</v>
      </c>
      <c r="D712" s="96" t="s">
        <v>60</v>
      </c>
      <c r="E712" s="31" t="s">
        <v>810</v>
      </c>
      <c r="F712" s="31">
        <v>200</v>
      </c>
      <c r="G712" s="9">
        <v>260.7</v>
      </c>
      <c r="H712" s="9">
        <v>260.7</v>
      </c>
      <c r="I712" s="9">
        <v>260.7</v>
      </c>
    </row>
    <row r="713" spans="1:9" ht="31.5">
      <c r="A713" s="95" t="s">
        <v>671</v>
      </c>
      <c r="B713" s="96"/>
      <c r="C713" s="96" t="s">
        <v>25</v>
      </c>
      <c r="D713" s="96" t="s">
        <v>60</v>
      </c>
      <c r="E713" s="31" t="s">
        <v>816</v>
      </c>
      <c r="F713" s="31"/>
      <c r="G713" s="9">
        <f>G714</f>
        <v>6097.9</v>
      </c>
      <c r="H713" s="9">
        <f t="shared" ref="H713:I713" si="202">H714</f>
        <v>6097.9</v>
      </c>
      <c r="I713" s="9">
        <f t="shared" si="202"/>
        <v>6097.9</v>
      </c>
    </row>
    <row r="714" spans="1:9" ht="47.25">
      <c r="A714" s="95" t="s">
        <v>42</v>
      </c>
      <c r="B714" s="96"/>
      <c r="C714" s="96" t="s">
        <v>25</v>
      </c>
      <c r="D714" s="96" t="s">
        <v>60</v>
      </c>
      <c r="E714" s="31" t="s">
        <v>816</v>
      </c>
      <c r="F714" s="31">
        <v>100</v>
      </c>
      <c r="G714" s="9">
        <v>6097.9</v>
      </c>
      <c r="H714" s="9">
        <v>6097.9</v>
      </c>
      <c r="I714" s="9">
        <v>6097.9</v>
      </c>
    </row>
    <row r="715" spans="1:9" ht="63">
      <c r="A715" s="11" t="s">
        <v>575</v>
      </c>
      <c r="B715" s="96"/>
      <c r="C715" s="96" t="s">
        <v>25</v>
      </c>
      <c r="D715" s="96" t="s">
        <v>60</v>
      </c>
      <c r="E715" s="96" t="s">
        <v>836</v>
      </c>
      <c r="F715" s="96"/>
      <c r="G715" s="9">
        <f>G716</f>
        <v>65.099999999999994</v>
      </c>
      <c r="H715" s="9">
        <f t="shared" ref="H715:I715" si="203">H716</f>
        <v>65.099999999999994</v>
      </c>
      <c r="I715" s="9">
        <f t="shared" si="203"/>
        <v>65.099999999999994</v>
      </c>
    </row>
    <row r="716" spans="1:9" ht="31.5">
      <c r="A716" s="95" t="s">
        <v>43</v>
      </c>
      <c r="B716" s="96"/>
      <c r="C716" s="96" t="s">
        <v>25</v>
      </c>
      <c r="D716" s="96" t="s">
        <v>60</v>
      </c>
      <c r="E716" s="96" t="s">
        <v>836</v>
      </c>
      <c r="F716" s="96">
        <v>200</v>
      </c>
      <c r="G716" s="9">
        <v>65.099999999999994</v>
      </c>
      <c r="H716" s="9">
        <v>65.099999999999994</v>
      </c>
      <c r="I716" s="9">
        <v>65.099999999999994</v>
      </c>
    </row>
    <row r="717" spans="1:9" ht="94.5">
      <c r="A717" s="95" t="s">
        <v>634</v>
      </c>
      <c r="B717" s="96"/>
      <c r="C717" s="96" t="s">
        <v>25</v>
      </c>
      <c r="D717" s="96" t="s">
        <v>60</v>
      </c>
      <c r="E717" s="31" t="s">
        <v>837</v>
      </c>
      <c r="F717" s="31"/>
      <c r="G717" s="9">
        <f>SUM(G718)</f>
        <v>436</v>
      </c>
      <c r="H717" s="9">
        <f t="shared" ref="H717:I717" si="204">SUM(H718)</f>
        <v>336</v>
      </c>
      <c r="I717" s="9">
        <f t="shared" si="204"/>
        <v>336</v>
      </c>
    </row>
    <row r="718" spans="1:9" ht="31.5">
      <c r="A718" s="95" t="s">
        <v>43</v>
      </c>
      <c r="B718" s="96"/>
      <c r="C718" s="96" t="s">
        <v>25</v>
      </c>
      <c r="D718" s="96" t="s">
        <v>60</v>
      </c>
      <c r="E718" s="31" t="s">
        <v>837</v>
      </c>
      <c r="F718" s="31">
        <v>200</v>
      </c>
      <c r="G718" s="9">
        <v>436</v>
      </c>
      <c r="H718" s="9">
        <v>336</v>
      </c>
      <c r="I718" s="9">
        <v>336</v>
      </c>
    </row>
    <row r="719" spans="1:9" ht="110.25">
      <c r="A719" s="11" t="s">
        <v>941</v>
      </c>
      <c r="B719" s="96"/>
      <c r="C719" s="96" t="s">
        <v>25</v>
      </c>
      <c r="D719" s="96" t="s">
        <v>60</v>
      </c>
      <c r="E719" s="96" t="s">
        <v>838</v>
      </c>
      <c r="F719" s="31"/>
      <c r="G719" s="9">
        <f>SUM(G720:G721)</f>
        <v>2100</v>
      </c>
      <c r="H719" s="9">
        <f t="shared" ref="H719:I719" si="205">SUM(H720:H721)</f>
        <v>2100</v>
      </c>
      <c r="I719" s="9">
        <f t="shared" si="205"/>
        <v>2100</v>
      </c>
    </row>
    <row r="720" spans="1:9" ht="47.25">
      <c r="A720" s="99" t="s">
        <v>42</v>
      </c>
      <c r="B720" s="100"/>
      <c r="C720" s="100" t="s">
        <v>25</v>
      </c>
      <c r="D720" s="100" t="s">
        <v>60</v>
      </c>
      <c r="E720" s="100" t="s">
        <v>838</v>
      </c>
      <c r="F720" s="31">
        <v>100</v>
      </c>
      <c r="G720" s="9">
        <v>2000</v>
      </c>
      <c r="H720" s="9">
        <v>2000</v>
      </c>
      <c r="I720" s="9">
        <v>2000</v>
      </c>
    </row>
    <row r="721" spans="1:9" ht="31.5">
      <c r="A721" s="95" t="s">
        <v>43</v>
      </c>
      <c r="B721" s="96"/>
      <c r="C721" s="96" t="s">
        <v>25</v>
      </c>
      <c r="D721" s="96" t="s">
        <v>60</v>
      </c>
      <c r="E721" s="96" t="s">
        <v>838</v>
      </c>
      <c r="F721" s="31">
        <v>200</v>
      </c>
      <c r="G721" s="9">
        <v>100</v>
      </c>
      <c r="H721" s="9">
        <v>100</v>
      </c>
      <c r="I721" s="9">
        <v>100</v>
      </c>
    </row>
    <row r="722" spans="1:9">
      <c r="A722" s="95" t="s">
        <v>888</v>
      </c>
      <c r="B722" s="96"/>
      <c r="C722" s="96" t="s">
        <v>25</v>
      </c>
      <c r="D722" s="96" t="s">
        <v>60</v>
      </c>
      <c r="E722" s="96" t="s">
        <v>839</v>
      </c>
      <c r="F722" s="31"/>
      <c r="G722" s="9">
        <f>SUM(G723)</f>
        <v>0</v>
      </c>
      <c r="H722" s="9">
        <f t="shared" ref="H722:I723" si="206">SUM(H723)</f>
        <v>110.5</v>
      </c>
      <c r="I722" s="9">
        <f t="shared" si="206"/>
        <v>110.5</v>
      </c>
    </row>
    <row r="723" spans="1:9" ht="31.5">
      <c r="A723" s="95" t="s">
        <v>841</v>
      </c>
      <c r="B723" s="96"/>
      <c r="C723" s="96" t="s">
        <v>25</v>
      </c>
      <c r="D723" s="96" t="s">
        <v>60</v>
      </c>
      <c r="E723" s="96" t="s">
        <v>840</v>
      </c>
      <c r="F723" s="31"/>
      <c r="G723" s="9">
        <f>SUM(G724)</f>
        <v>0</v>
      </c>
      <c r="H723" s="9">
        <f t="shared" si="206"/>
        <v>110.5</v>
      </c>
      <c r="I723" s="9">
        <f t="shared" si="206"/>
        <v>110.5</v>
      </c>
    </row>
    <row r="724" spans="1:9" ht="31.5">
      <c r="A724" s="95" t="s">
        <v>43</v>
      </c>
      <c r="B724" s="96"/>
      <c r="C724" s="96" t="s">
        <v>25</v>
      </c>
      <c r="D724" s="96" t="s">
        <v>60</v>
      </c>
      <c r="E724" s="96" t="s">
        <v>840</v>
      </c>
      <c r="F724" s="31">
        <v>200</v>
      </c>
      <c r="G724" s="9">
        <v>0</v>
      </c>
      <c r="H724" s="9">
        <v>110.5</v>
      </c>
      <c r="I724" s="9">
        <v>110.5</v>
      </c>
    </row>
    <row r="725" spans="1:9" ht="31.5">
      <c r="A725" s="95" t="s">
        <v>433</v>
      </c>
      <c r="B725" s="96"/>
      <c r="C725" s="96" t="s">
        <v>25</v>
      </c>
      <c r="D725" s="96" t="s">
        <v>60</v>
      </c>
      <c r="E725" s="31" t="s">
        <v>14</v>
      </c>
      <c r="F725" s="31"/>
      <c r="G725" s="9">
        <f>G726</f>
        <v>17871.100000000002</v>
      </c>
      <c r="H725" s="9">
        <f t="shared" ref="H725:I725" si="207">H726</f>
        <v>9691.8000000000011</v>
      </c>
      <c r="I725" s="9">
        <f t="shared" si="207"/>
        <v>9691.8000000000011</v>
      </c>
    </row>
    <row r="726" spans="1:9" ht="31.5">
      <c r="A726" s="95" t="s">
        <v>669</v>
      </c>
      <c r="B726" s="96"/>
      <c r="C726" s="96" t="s">
        <v>25</v>
      </c>
      <c r="D726" s="96" t="s">
        <v>60</v>
      </c>
      <c r="E726" s="31" t="s">
        <v>61</v>
      </c>
      <c r="F726" s="31"/>
      <c r="G726" s="9">
        <f>SUM(G727+G730+G732+G734)+G737</f>
        <v>17871.100000000002</v>
      </c>
      <c r="H726" s="9">
        <f>SUM(H727+H730+H732+H734)+H737</f>
        <v>9691.8000000000011</v>
      </c>
      <c r="I726" s="9">
        <f>SUM(I727+I730+I732+I734)+I737</f>
        <v>9691.8000000000011</v>
      </c>
    </row>
    <row r="727" spans="1:9">
      <c r="A727" s="95" t="s">
        <v>62</v>
      </c>
      <c r="B727" s="96"/>
      <c r="C727" s="96" t="s">
        <v>25</v>
      </c>
      <c r="D727" s="96" t="s">
        <v>60</v>
      </c>
      <c r="E727" s="31" t="s">
        <v>63</v>
      </c>
      <c r="F727" s="31"/>
      <c r="G727" s="9">
        <f>G728+G729</f>
        <v>9931.2000000000007</v>
      </c>
      <c r="H727" s="9">
        <f>H728+H729</f>
        <v>6973.9000000000005</v>
      </c>
      <c r="I727" s="9">
        <f>I728+I729</f>
        <v>6973.9000000000005</v>
      </c>
    </row>
    <row r="728" spans="1:9" ht="47.25">
      <c r="A728" s="95" t="s">
        <v>42</v>
      </c>
      <c r="B728" s="96"/>
      <c r="C728" s="96" t="s">
        <v>25</v>
      </c>
      <c r="D728" s="96" t="s">
        <v>60</v>
      </c>
      <c r="E728" s="31" t="s">
        <v>63</v>
      </c>
      <c r="F728" s="31">
        <v>100</v>
      </c>
      <c r="G728" s="9">
        <f>7516.6+2400</f>
        <v>9916.6</v>
      </c>
      <c r="H728" s="9">
        <f>6991.8-24.9</f>
        <v>6966.9000000000005</v>
      </c>
      <c r="I728" s="9">
        <f>6991.8-24.9</f>
        <v>6966.9000000000005</v>
      </c>
    </row>
    <row r="729" spans="1:9" ht="31.5">
      <c r="A729" s="95" t="s">
        <v>43</v>
      </c>
      <c r="B729" s="96"/>
      <c r="C729" s="96" t="s">
        <v>25</v>
      </c>
      <c r="D729" s="96" t="s">
        <v>60</v>
      </c>
      <c r="E729" s="31" t="s">
        <v>63</v>
      </c>
      <c r="F729" s="31">
        <v>200</v>
      </c>
      <c r="G729" s="9">
        <v>14.6</v>
      </c>
      <c r="H729" s="9">
        <v>7</v>
      </c>
      <c r="I729" s="9">
        <v>7</v>
      </c>
    </row>
    <row r="730" spans="1:9">
      <c r="A730" s="95" t="s">
        <v>76</v>
      </c>
      <c r="B730" s="39"/>
      <c r="C730" s="96" t="s">
        <v>25</v>
      </c>
      <c r="D730" s="96" t="s">
        <v>60</v>
      </c>
      <c r="E730" s="31" t="s">
        <v>358</v>
      </c>
      <c r="F730" s="31"/>
      <c r="G730" s="9">
        <f>G731</f>
        <v>696.1</v>
      </c>
      <c r="H730" s="9">
        <f>H731</f>
        <v>535</v>
      </c>
      <c r="I730" s="9">
        <f>I731</f>
        <v>535</v>
      </c>
    </row>
    <row r="731" spans="1:9" ht="31.5">
      <c r="A731" s="95" t="s">
        <v>43</v>
      </c>
      <c r="B731" s="39"/>
      <c r="C731" s="96" t="s">
        <v>25</v>
      </c>
      <c r="D731" s="96" t="s">
        <v>60</v>
      </c>
      <c r="E731" s="31" t="s">
        <v>358</v>
      </c>
      <c r="F731" s="31">
        <v>200</v>
      </c>
      <c r="G731" s="9">
        <v>696.1</v>
      </c>
      <c r="H731" s="9">
        <v>535</v>
      </c>
      <c r="I731" s="9">
        <v>535</v>
      </c>
    </row>
    <row r="732" spans="1:9" ht="31.5">
      <c r="A732" s="95" t="s">
        <v>78</v>
      </c>
      <c r="B732" s="39"/>
      <c r="C732" s="96" t="s">
        <v>25</v>
      </c>
      <c r="D732" s="96" t="s">
        <v>60</v>
      </c>
      <c r="E732" s="31" t="s">
        <v>359</v>
      </c>
      <c r="F732" s="31"/>
      <c r="G732" s="9">
        <f>G733</f>
        <v>6139.7</v>
      </c>
      <c r="H732" s="9">
        <f>H733</f>
        <v>1121</v>
      </c>
      <c r="I732" s="9">
        <f>I733</f>
        <v>1121</v>
      </c>
    </row>
    <row r="733" spans="1:9" ht="31.5">
      <c r="A733" s="95" t="s">
        <v>43</v>
      </c>
      <c r="B733" s="39"/>
      <c r="C733" s="96" t="s">
        <v>25</v>
      </c>
      <c r="D733" s="96" t="s">
        <v>60</v>
      </c>
      <c r="E733" s="31" t="s">
        <v>359</v>
      </c>
      <c r="F733" s="31">
        <v>200</v>
      </c>
      <c r="G733" s="9">
        <v>6139.7</v>
      </c>
      <c r="H733" s="9">
        <v>1121</v>
      </c>
      <c r="I733" s="9">
        <v>1121</v>
      </c>
    </row>
    <row r="734" spans="1:9" ht="31.5">
      <c r="A734" s="95" t="s">
        <v>79</v>
      </c>
      <c r="B734" s="39"/>
      <c r="C734" s="96" t="s">
        <v>25</v>
      </c>
      <c r="D734" s="96" t="s">
        <v>60</v>
      </c>
      <c r="E734" s="31" t="s">
        <v>360</v>
      </c>
      <c r="F734" s="31"/>
      <c r="G734" s="9">
        <f>G735+G736</f>
        <v>1079.2</v>
      </c>
      <c r="H734" s="9">
        <f>H735+H736</f>
        <v>1037</v>
      </c>
      <c r="I734" s="9">
        <f>I735+I736</f>
        <v>1037</v>
      </c>
    </row>
    <row r="735" spans="1:9" ht="31.5">
      <c r="A735" s="95" t="s">
        <v>43</v>
      </c>
      <c r="B735" s="39"/>
      <c r="C735" s="96" t="s">
        <v>25</v>
      </c>
      <c r="D735" s="96" t="s">
        <v>60</v>
      </c>
      <c r="E735" s="31" t="s">
        <v>360</v>
      </c>
      <c r="F735" s="31">
        <v>200</v>
      </c>
      <c r="G735" s="9">
        <f>877.4+100</f>
        <v>977.4</v>
      </c>
      <c r="H735" s="9">
        <v>936.9</v>
      </c>
      <c r="I735" s="9">
        <v>938.7</v>
      </c>
    </row>
    <row r="736" spans="1:9">
      <c r="A736" s="95" t="s">
        <v>20</v>
      </c>
      <c r="B736" s="39"/>
      <c r="C736" s="96" t="s">
        <v>25</v>
      </c>
      <c r="D736" s="96" t="s">
        <v>60</v>
      </c>
      <c r="E736" s="31" t="s">
        <v>360</v>
      </c>
      <c r="F736" s="31">
        <v>800</v>
      </c>
      <c r="G736" s="9">
        <v>101.8</v>
      </c>
      <c r="H736" s="9">
        <v>100.1</v>
      </c>
      <c r="I736" s="9">
        <v>98.3</v>
      </c>
    </row>
    <row r="737" spans="1:9" ht="31.5">
      <c r="A737" s="95" t="s">
        <v>726</v>
      </c>
      <c r="B737" s="39"/>
      <c r="C737" s="96" t="s">
        <v>25</v>
      </c>
      <c r="D737" s="96" t="s">
        <v>60</v>
      </c>
      <c r="E737" s="31" t="s">
        <v>809</v>
      </c>
      <c r="F737" s="31"/>
      <c r="G737" s="9">
        <f>SUM(G738)</f>
        <v>24.9</v>
      </c>
      <c r="H737" s="9">
        <f t="shared" ref="H737:I737" si="208">SUM(H738)</f>
        <v>24.9</v>
      </c>
      <c r="I737" s="9">
        <f t="shared" si="208"/>
        <v>24.9</v>
      </c>
    </row>
    <row r="738" spans="1:9" ht="47.25">
      <c r="A738" s="95" t="s">
        <v>42</v>
      </c>
      <c r="B738" s="39"/>
      <c r="C738" s="96" t="s">
        <v>25</v>
      </c>
      <c r="D738" s="96" t="s">
        <v>60</v>
      </c>
      <c r="E738" s="31" t="s">
        <v>809</v>
      </c>
      <c r="F738" s="31">
        <v>100</v>
      </c>
      <c r="G738" s="9">
        <v>24.9</v>
      </c>
      <c r="H738" s="9">
        <v>24.9</v>
      </c>
      <c r="I738" s="9">
        <v>24.9</v>
      </c>
    </row>
    <row r="739" spans="1:9" ht="31.5">
      <c r="A739" s="88" t="s">
        <v>672</v>
      </c>
      <c r="B739" s="24" t="s">
        <v>214</v>
      </c>
      <c r="C739" s="25"/>
      <c r="D739" s="25"/>
      <c r="E739" s="25"/>
      <c r="F739" s="25"/>
      <c r="G739" s="26">
        <f>G767+G754+G761+G740</f>
        <v>582011</v>
      </c>
      <c r="H739" s="26">
        <f t="shared" ref="H739:I739" si="209">H767+H754+H761+H740</f>
        <v>495768.3</v>
      </c>
      <c r="I739" s="26">
        <f t="shared" si="209"/>
        <v>305363</v>
      </c>
    </row>
    <row r="740" spans="1:9">
      <c r="A740" s="155" t="s">
        <v>199</v>
      </c>
      <c r="B740" s="4"/>
      <c r="C740" s="4" t="s">
        <v>139</v>
      </c>
      <c r="D740" s="4"/>
      <c r="E740" s="4"/>
      <c r="F740" s="4"/>
      <c r="G740" s="108">
        <f>G741+G747</f>
        <v>213657</v>
      </c>
      <c r="H740" s="108">
        <f>H741+H747</f>
        <v>210348.09999999998</v>
      </c>
      <c r="I740" s="7">
        <f t="shared" ref="I740" si="210">I741+I747</f>
        <v>0</v>
      </c>
    </row>
    <row r="741" spans="1:9">
      <c r="A741" s="155" t="s">
        <v>146</v>
      </c>
      <c r="B741" s="4"/>
      <c r="C741" s="4" t="s">
        <v>139</v>
      </c>
      <c r="D741" s="4" t="s">
        <v>45</v>
      </c>
      <c r="E741" s="31"/>
      <c r="F741" s="31"/>
      <c r="G741" s="108">
        <f>G742</f>
        <v>94086.399999999994</v>
      </c>
      <c r="H741" s="7">
        <f t="shared" ref="H741:I742" si="211">H742</f>
        <v>207694.3</v>
      </c>
      <c r="I741" s="7">
        <f t="shared" si="211"/>
        <v>0</v>
      </c>
    </row>
    <row r="742" spans="1:9" ht="31.5">
      <c r="A742" s="155" t="s">
        <v>982</v>
      </c>
      <c r="B742" s="156"/>
      <c r="C742" s="156" t="s">
        <v>139</v>
      </c>
      <c r="D742" s="156" t="s">
        <v>45</v>
      </c>
      <c r="E742" s="31" t="s">
        <v>346</v>
      </c>
      <c r="F742" s="31"/>
      <c r="G742" s="108">
        <f>G743</f>
        <v>94086.399999999994</v>
      </c>
      <c r="H742" s="108">
        <f t="shared" si="211"/>
        <v>207694.3</v>
      </c>
      <c r="I742" s="108">
        <f t="shared" si="211"/>
        <v>0</v>
      </c>
    </row>
    <row r="743" spans="1:9">
      <c r="A743" s="155" t="s">
        <v>29</v>
      </c>
      <c r="B743" s="4"/>
      <c r="C743" s="156" t="s">
        <v>139</v>
      </c>
      <c r="D743" s="156" t="s">
        <v>45</v>
      </c>
      <c r="E743" s="4" t="s">
        <v>479</v>
      </c>
      <c r="F743" s="4"/>
      <c r="G743" s="108">
        <f>G744+G745</f>
        <v>94086.399999999994</v>
      </c>
      <c r="H743" s="7">
        <f t="shared" ref="H743:I743" si="212">H744+H745</f>
        <v>207694.3</v>
      </c>
      <c r="I743" s="7">
        <f t="shared" si="212"/>
        <v>0</v>
      </c>
    </row>
    <row r="744" spans="1:9" ht="31.5">
      <c r="A744" s="155" t="s">
        <v>192</v>
      </c>
      <c r="B744" s="4"/>
      <c r="C744" s="156" t="s">
        <v>139</v>
      </c>
      <c r="D744" s="156" t="s">
        <v>45</v>
      </c>
      <c r="E744" s="4" t="s">
        <v>479</v>
      </c>
      <c r="F744" s="4" t="s">
        <v>98</v>
      </c>
      <c r="G744" s="108">
        <v>17942.7</v>
      </c>
      <c r="H744" s="7">
        <v>28994.3</v>
      </c>
      <c r="I744" s="7"/>
    </row>
    <row r="745" spans="1:9" ht="31.5">
      <c r="A745" s="155" t="s">
        <v>773</v>
      </c>
      <c r="B745" s="156"/>
      <c r="C745" s="156" t="s">
        <v>139</v>
      </c>
      <c r="D745" s="156" t="s">
        <v>45</v>
      </c>
      <c r="E745" s="4" t="s">
        <v>772</v>
      </c>
      <c r="F745" s="31"/>
      <c r="G745" s="7">
        <f>G746</f>
        <v>76143.7</v>
      </c>
      <c r="H745" s="7">
        <f t="shared" ref="H745:I745" si="213">H746</f>
        <v>178700</v>
      </c>
      <c r="I745" s="7">
        <f t="shared" si="213"/>
        <v>0</v>
      </c>
    </row>
    <row r="746" spans="1:9" ht="31.5">
      <c r="A746" s="155" t="s">
        <v>192</v>
      </c>
      <c r="B746" s="4"/>
      <c r="C746" s="156" t="s">
        <v>139</v>
      </c>
      <c r="D746" s="156" t="s">
        <v>45</v>
      </c>
      <c r="E746" s="4" t="s">
        <v>772</v>
      </c>
      <c r="F746" s="4" t="s">
        <v>98</v>
      </c>
      <c r="G746" s="108">
        <v>76143.7</v>
      </c>
      <c r="H746" s="7">
        <v>178700</v>
      </c>
      <c r="I746" s="7"/>
    </row>
    <row r="747" spans="1:9">
      <c r="A747" s="2" t="s">
        <v>147</v>
      </c>
      <c r="B747" s="4"/>
      <c r="C747" s="4" t="s">
        <v>139</v>
      </c>
      <c r="D747" s="4" t="s">
        <v>139</v>
      </c>
      <c r="E747" s="4"/>
      <c r="F747" s="4"/>
      <c r="G747" s="108">
        <f>G748</f>
        <v>119570.6</v>
      </c>
      <c r="H747" s="108">
        <f t="shared" ref="H747:I747" si="214">H748</f>
        <v>2653.8</v>
      </c>
      <c r="I747" s="108">
        <f t="shared" si="214"/>
        <v>0</v>
      </c>
    </row>
    <row r="748" spans="1:9" ht="31.5">
      <c r="A748" s="155" t="s">
        <v>982</v>
      </c>
      <c r="B748" s="156"/>
      <c r="C748" s="156" t="s">
        <v>139</v>
      </c>
      <c r="D748" s="156" t="s">
        <v>139</v>
      </c>
      <c r="E748" s="31" t="s">
        <v>346</v>
      </c>
      <c r="F748" s="31"/>
      <c r="G748" s="108">
        <f>G751+G749</f>
        <v>119570.6</v>
      </c>
      <c r="H748" s="108">
        <f t="shared" ref="H748:I748" si="215">H751+H749</f>
        <v>2653.8</v>
      </c>
      <c r="I748" s="108">
        <f t="shared" si="215"/>
        <v>0</v>
      </c>
    </row>
    <row r="749" spans="1:9">
      <c r="A749" s="158" t="s">
        <v>29</v>
      </c>
      <c r="B749" s="159"/>
      <c r="C749" s="159" t="s">
        <v>139</v>
      </c>
      <c r="D749" s="159" t="s">
        <v>139</v>
      </c>
      <c r="E749" s="31" t="s">
        <v>479</v>
      </c>
      <c r="F749" s="31"/>
      <c r="G749" s="7">
        <f>G750</f>
        <v>1314.3</v>
      </c>
      <c r="H749" s="7">
        <f t="shared" ref="H749:I749" si="216">H750</f>
        <v>2653.8</v>
      </c>
      <c r="I749" s="7">
        <f t="shared" si="216"/>
        <v>0</v>
      </c>
    </row>
    <row r="750" spans="1:9" ht="31.5">
      <c r="A750" s="158" t="s">
        <v>192</v>
      </c>
      <c r="B750" s="159"/>
      <c r="C750" s="159" t="s">
        <v>139</v>
      </c>
      <c r="D750" s="159" t="s">
        <v>139</v>
      </c>
      <c r="E750" s="31" t="s">
        <v>479</v>
      </c>
      <c r="F750" s="31">
        <v>600</v>
      </c>
      <c r="G750" s="7">
        <v>1314.3</v>
      </c>
      <c r="H750" s="7">
        <v>2653.8</v>
      </c>
      <c r="I750" s="7"/>
    </row>
    <row r="751" spans="1:9">
      <c r="A751" s="155" t="s">
        <v>577</v>
      </c>
      <c r="B751" s="156"/>
      <c r="C751" s="156" t="s">
        <v>139</v>
      </c>
      <c r="D751" s="156" t="s">
        <v>139</v>
      </c>
      <c r="E751" s="31" t="s">
        <v>471</v>
      </c>
      <c r="F751" s="31"/>
      <c r="G751" s="7">
        <f>G752</f>
        <v>118256.3</v>
      </c>
      <c r="H751" s="7">
        <f t="shared" ref="H751:I751" si="217">H752</f>
        <v>0</v>
      </c>
      <c r="I751" s="7">
        <f t="shared" si="217"/>
        <v>0</v>
      </c>
    </row>
    <row r="752" spans="1:9" ht="47.25">
      <c r="A752" s="155" t="s">
        <v>770</v>
      </c>
      <c r="B752" s="4"/>
      <c r="C752" s="156" t="s">
        <v>139</v>
      </c>
      <c r="D752" s="156" t="s">
        <v>139</v>
      </c>
      <c r="E752" s="31" t="s">
        <v>769</v>
      </c>
      <c r="F752" s="4"/>
      <c r="G752" s="7">
        <f>G753</f>
        <v>118256.3</v>
      </c>
      <c r="H752" s="7">
        <f t="shared" ref="H752:I752" si="218">H753</f>
        <v>0</v>
      </c>
      <c r="I752" s="7">
        <f t="shared" si="218"/>
        <v>0</v>
      </c>
    </row>
    <row r="753" spans="1:9" ht="31.5">
      <c r="A753" s="155" t="s">
        <v>192</v>
      </c>
      <c r="B753" s="4"/>
      <c r="C753" s="156" t="s">
        <v>139</v>
      </c>
      <c r="D753" s="156" t="s">
        <v>139</v>
      </c>
      <c r="E753" s="31" t="s">
        <v>769</v>
      </c>
      <c r="F753" s="4" t="s">
        <v>98</v>
      </c>
      <c r="G753" s="7">
        <v>118256.3</v>
      </c>
      <c r="H753" s="7"/>
      <c r="I753" s="7"/>
    </row>
    <row r="754" spans="1:9">
      <c r="A754" s="95" t="s">
        <v>88</v>
      </c>
      <c r="B754" s="4"/>
      <c r="C754" s="4" t="s">
        <v>89</v>
      </c>
      <c r="D754" s="4"/>
      <c r="E754" s="4"/>
      <c r="F754" s="4"/>
      <c r="G754" s="7">
        <f t="shared" ref="G754:I759" si="219">SUM(G755)</f>
        <v>357</v>
      </c>
      <c r="H754" s="7">
        <f t="shared" si="219"/>
        <v>0</v>
      </c>
      <c r="I754" s="7">
        <f t="shared" si="219"/>
        <v>0</v>
      </c>
    </row>
    <row r="755" spans="1:9">
      <c r="A755" s="95" t="s">
        <v>670</v>
      </c>
      <c r="B755" s="4"/>
      <c r="C755" s="4" t="s">
        <v>89</v>
      </c>
      <c r="D755" s="4" t="s">
        <v>89</v>
      </c>
      <c r="E755" s="31"/>
      <c r="F755" s="31"/>
      <c r="G755" s="7">
        <f t="shared" si="219"/>
        <v>357</v>
      </c>
      <c r="H755" s="7">
        <f t="shared" si="219"/>
        <v>0</v>
      </c>
      <c r="I755" s="7">
        <f t="shared" si="219"/>
        <v>0</v>
      </c>
    </row>
    <row r="756" spans="1:9" ht="31.5">
      <c r="A756" s="95" t="s">
        <v>435</v>
      </c>
      <c r="B756" s="96"/>
      <c r="C756" s="96" t="s">
        <v>89</v>
      </c>
      <c r="D756" s="96" t="s">
        <v>89</v>
      </c>
      <c r="E756" s="31" t="s">
        <v>274</v>
      </c>
      <c r="F756" s="31"/>
      <c r="G756" s="7">
        <f t="shared" si="219"/>
        <v>357</v>
      </c>
      <c r="H756" s="7">
        <f t="shared" si="219"/>
        <v>0</v>
      </c>
      <c r="I756" s="7">
        <f t="shared" si="219"/>
        <v>0</v>
      </c>
    </row>
    <row r="757" spans="1:9" ht="31.5">
      <c r="A757" s="95" t="s">
        <v>368</v>
      </c>
      <c r="B757" s="4"/>
      <c r="C757" s="4" t="s">
        <v>89</v>
      </c>
      <c r="D757" s="4" t="s">
        <v>89</v>
      </c>
      <c r="E757" s="4" t="s">
        <v>284</v>
      </c>
      <c r="F757" s="4"/>
      <c r="G757" s="7">
        <f t="shared" si="219"/>
        <v>357</v>
      </c>
      <c r="H757" s="7">
        <f t="shared" si="219"/>
        <v>0</v>
      </c>
      <c r="I757" s="7">
        <f t="shared" si="219"/>
        <v>0</v>
      </c>
    </row>
    <row r="758" spans="1:9">
      <c r="A758" s="95" t="s">
        <v>29</v>
      </c>
      <c r="B758" s="4"/>
      <c r="C758" s="4" t="s">
        <v>89</v>
      </c>
      <c r="D758" s="4" t="s">
        <v>89</v>
      </c>
      <c r="E758" s="4" t="s">
        <v>285</v>
      </c>
      <c r="F758" s="4"/>
      <c r="G758" s="7">
        <f t="shared" si="219"/>
        <v>357</v>
      </c>
      <c r="H758" s="7">
        <f t="shared" si="219"/>
        <v>0</v>
      </c>
      <c r="I758" s="7">
        <f t="shared" si="219"/>
        <v>0</v>
      </c>
    </row>
    <row r="759" spans="1:9" ht="30.75" customHeight="1">
      <c r="A759" s="95" t="s">
        <v>286</v>
      </c>
      <c r="B759" s="31"/>
      <c r="C759" s="4" t="s">
        <v>89</v>
      </c>
      <c r="D759" s="4" t="s">
        <v>89</v>
      </c>
      <c r="E759" s="4" t="s">
        <v>287</v>
      </c>
      <c r="F759" s="4"/>
      <c r="G759" s="7">
        <f t="shared" si="219"/>
        <v>357</v>
      </c>
      <c r="H759" s="7">
        <f t="shared" si="219"/>
        <v>0</v>
      </c>
      <c r="I759" s="7">
        <f t="shared" si="219"/>
        <v>0</v>
      </c>
    </row>
    <row r="760" spans="1:9" ht="31.5">
      <c r="A760" s="95" t="s">
        <v>192</v>
      </c>
      <c r="B760" s="4"/>
      <c r="C760" s="4" t="s">
        <v>89</v>
      </c>
      <c r="D760" s="4" t="s">
        <v>89</v>
      </c>
      <c r="E760" s="4" t="s">
        <v>287</v>
      </c>
      <c r="F760" s="22">
        <v>600</v>
      </c>
      <c r="G760" s="7">
        <v>357</v>
      </c>
      <c r="H760" s="7"/>
      <c r="I760" s="7"/>
    </row>
    <row r="761" spans="1:9">
      <c r="A761" s="95" t="s">
        <v>24</v>
      </c>
      <c r="B761" s="96"/>
      <c r="C761" s="96" t="s">
        <v>25</v>
      </c>
      <c r="D761" s="96" t="s">
        <v>26</v>
      </c>
      <c r="E761" s="31"/>
      <c r="F761" s="31"/>
      <c r="G761" s="9">
        <f t="shared" ref="G761:I765" si="220">SUM(G762)</f>
        <v>300</v>
      </c>
      <c r="H761" s="9">
        <f t="shared" si="220"/>
        <v>300</v>
      </c>
      <c r="I761" s="9">
        <f t="shared" si="220"/>
        <v>300</v>
      </c>
    </row>
    <row r="762" spans="1:9">
      <c r="A762" s="95" t="s">
        <v>44</v>
      </c>
      <c r="B762" s="40"/>
      <c r="C762" s="96" t="s">
        <v>25</v>
      </c>
      <c r="D762" s="96" t="s">
        <v>45</v>
      </c>
      <c r="E762" s="96"/>
      <c r="F762" s="31"/>
      <c r="G762" s="9">
        <f t="shared" si="220"/>
        <v>300</v>
      </c>
      <c r="H762" s="9">
        <f t="shared" si="220"/>
        <v>300</v>
      </c>
      <c r="I762" s="9">
        <f t="shared" si="220"/>
        <v>300</v>
      </c>
    </row>
    <row r="763" spans="1:9" ht="31.5">
      <c r="A763" s="95" t="s">
        <v>521</v>
      </c>
      <c r="B763" s="40"/>
      <c r="C763" s="96" t="s">
        <v>25</v>
      </c>
      <c r="D763" s="96" t="s">
        <v>45</v>
      </c>
      <c r="E763" s="96" t="s">
        <v>355</v>
      </c>
      <c r="F763" s="31"/>
      <c r="G763" s="9">
        <f t="shared" si="220"/>
        <v>300</v>
      </c>
      <c r="H763" s="9">
        <f t="shared" si="220"/>
        <v>300</v>
      </c>
      <c r="I763" s="9">
        <f t="shared" si="220"/>
        <v>300</v>
      </c>
    </row>
    <row r="764" spans="1:9" ht="31.5">
      <c r="A764" s="95" t="s">
        <v>53</v>
      </c>
      <c r="B764" s="40"/>
      <c r="C764" s="96" t="s">
        <v>25</v>
      </c>
      <c r="D764" s="96" t="s">
        <v>45</v>
      </c>
      <c r="E764" s="96" t="s">
        <v>356</v>
      </c>
      <c r="F764" s="31"/>
      <c r="G764" s="9">
        <f t="shared" si="220"/>
        <v>300</v>
      </c>
      <c r="H764" s="9">
        <f t="shared" si="220"/>
        <v>300</v>
      </c>
      <c r="I764" s="9">
        <f t="shared" si="220"/>
        <v>300</v>
      </c>
    </row>
    <row r="765" spans="1:9">
      <c r="A765" s="95" t="s">
        <v>31</v>
      </c>
      <c r="B765" s="40"/>
      <c r="C765" s="96" t="s">
        <v>25</v>
      </c>
      <c r="D765" s="96" t="s">
        <v>45</v>
      </c>
      <c r="E765" s="96" t="s">
        <v>357</v>
      </c>
      <c r="F765" s="31"/>
      <c r="G765" s="9">
        <f>SUM(G766)</f>
        <v>300</v>
      </c>
      <c r="H765" s="9">
        <f t="shared" si="220"/>
        <v>300</v>
      </c>
      <c r="I765" s="9">
        <f t="shared" si="220"/>
        <v>300</v>
      </c>
    </row>
    <row r="766" spans="1:9" ht="31.5">
      <c r="A766" s="95" t="s">
        <v>97</v>
      </c>
      <c r="B766" s="40"/>
      <c r="C766" s="96" t="s">
        <v>25</v>
      </c>
      <c r="D766" s="96" t="s">
        <v>45</v>
      </c>
      <c r="E766" s="96" t="s">
        <v>357</v>
      </c>
      <c r="F766" s="31">
        <v>600</v>
      </c>
      <c r="G766" s="9">
        <v>300</v>
      </c>
      <c r="H766" s="9">
        <v>300</v>
      </c>
      <c r="I766" s="9">
        <v>300</v>
      </c>
    </row>
    <row r="767" spans="1:9">
      <c r="A767" s="95" t="s">
        <v>215</v>
      </c>
      <c r="B767" s="4"/>
      <c r="C767" s="4" t="s">
        <v>140</v>
      </c>
      <c r="D767" s="4"/>
      <c r="E767" s="4"/>
      <c r="F767" s="4"/>
      <c r="G767" s="7">
        <f>G768+G812+G848+G863</f>
        <v>367697.00000000006</v>
      </c>
      <c r="H767" s="7">
        <f>H768+H812+H848+H863</f>
        <v>285120.2</v>
      </c>
      <c r="I767" s="7">
        <f>I768+I812+I848+I863</f>
        <v>305063</v>
      </c>
    </row>
    <row r="768" spans="1:9">
      <c r="A768" s="95" t="s">
        <v>673</v>
      </c>
      <c r="B768" s="4"/>
      <c r="C768" s="4" t="s">
        <v>140</v>
      </c>
      <c r="D768" s="4" t="s">
        <v>28</v>
      </c>
      <c r="E768" s="4"/>
      <c r="F768" s="4"/>
      <c r="G768" s="7">
        <f>+G774+G769</f>
        <v>310487.50000000006</v>
      </c>
      <c r="H768" s="7">
        <f t="shared" ref="H768:I768" si="221">+H774+H769</f>
        <v>250937.80000000002</v>
      </c>
      <c r="I768" s="7">
        <f t="shared" si="221"/>
        <v>260203.7</v>
      </c>
    </row>
    <row r="769" spans="1:9" ht="31.5">
      <c r="A769" s="95" t="s">
        <v>435</v>
      </c>
      <c r="B769" s="4"/>
      <c r="C769" s="4" t="s">
        <v>140</v>
      </c>
      <c r="D769" s="4" t="s">
        <v>28</v>
      </c>
      <c r="E769" s="31" t="s">
        <v>274</v>
      </c>
      <c r="F769" s="4"/>
      <c r="G769" s="7">
        <f>SUM(G770)</f>
        <v>562.20000000000005</v>
      </c>
      <c r="H769" s="7">
        <f t="shared" ref="H769:I772" si="222">SUM(H770)</f>
        <v>562.20000000000005</v>
      </c>
      <c r="I769" s="7">
        <f t="shared" si="222"/>
        <v>562.20000000000005</v>
      </c>
    </row>
    <row r="770" spans="1:9" ht="31.5">
      <c r="A770" s="95" t="s">
        <v>529</v>
      </c>
      <c r="B770" s="4"/>
      <c r="C770" s="4" t="s">
        <v>140</v>
      </c>
      <c r="D770" s="4" t="s">
        <v>28</v>
      </c>
      <c r="E770" s="31" t="s">
        <v>480</v>
      </c>
      <c r="F770" s="4"/>
      <c r="G770" s="7">
        <f>SUM(G771)</f>
        <v>562.20000000000005</v>
      </c>
      <c r="H770" s="7">
        <f t="shared" si="222"/>
        <v>562.20000000000005</v>
      </c>
      <c r="I770" s="7">
        <f t="shared" si="222"/>
        <v>562.20000000000005</v>
      </c>
    </row>
    <row r="771" spans="1:9" ht="78.75">
      <c r="A771" s="95" t="s">
        <v>750</v>
      </c>
      <c r="B771" s="4"/>
      <c r="C771" s="4" t="s">
        <v>140</v>
      </c>
      <c r="D771" s="4" t="s">
        <v>28</v>
      </c>
      <c r="E771" s="31" t="s">
        <v>748</v>
      </c>
      <c r="F771" s="4"/>
      <c r="G771" s="7">
        <f>SUM(G772)</f>
        <v>562.20000000000005</v>
      </c>
      <c r="H771" s="7">
        <f t="shared" si="222"/>
        <v>562.20000000000005</v>
      </c>
      <c r="I771" s="7">
        <f t="shared" si="222"/>
        <v>562.20000000000005</v>
      </c>
    </row>
    <row r="772" spans="1:9">
      <c r="A772" s="95" t="s">
        <v>218</v>
      </c>
      <c r="B772" s="4"/>
      <c r="C772" s="4" t="s">
        <v>140</v>
      </c>
      <c r="D772" s="4" t="s">
        <v>28</v>
      </c>
      <c r="E772" s="31" t="s">
        <v>749</v>
      </c>
      <c r="F772" s="4"/>
      <c r="G772" s="7">
        <f>SUM(G773)</f>
        <v>562.20000000000005</v>
      </c>
      <c r="H772" s="7">
        <f t="shared" si="222"/>
        <v>562.20000000000005</v>
      </c>
      <c r="I772" s="7">
        <f t="shared" si="222"/>
        <v>562.20000000000005</v>
      </c>
    </row>
    <row r="773" spans="1:9">
      <c r="A773" s="95" t="s">
        <v>20</v>
      </c>
      <c r="B773" s="4"/>
      <c r="C773" s="4" t="s">
        <v>140</v>
      </c>
      <c r="D773" s="4" t="s">
        <v>28</v>
      </c>
      <c r="E773" s="31" t="s">
        <v>749</v>
      </c>
      <c r="F773" s="4" t="s">
        <v>77</v>
      </c>
      <c r="G773" s="7">
        <v>562.20000000000005</v>
      </c>
      <c r="H773" s="7">
        <v>562.20000000000005</v>
      </c>
      <c r="I773" s="7">
        <v>562.20000000000005</v>
      </c>
    </row>
    <row r="774" spans="1:9" ht="31.5">
      <c r="A774" s="95" t="s">
        <v>434</v>
      </c>
      <c r="B774" s="4"/>
      <c r="C774" s="4" t="s">
        <v>140</v>
      </c>
      <c r="D774" s="4" t="s">
        <v>28</v>
      </c>
      <c r="E774" s="4" t="s">
        <v>216</v>
      </c>
      <c r="F774" s="4"/>
      <c r="G774" s="7">
        <f>SUM(G775+G796)</f>
        <v>309925.30000000005</v>
      </c>
      <c r="H774" s="7">
        <f>SUM(H775+H796)</f>
        <v>250375.6</v>
      </c>
      <c r="I774" s="7">
        <f>SUM(I775+I796)</f>
        <v>259641.5</v>
      </c>
    </row>
    <row r="775" spans="1:9" ht="78.75">
      <c r="A775" s="95" t="s">
        <v>644</v>
      </c>
      <c r="B775" s="4"/>
      <c r="C775" s="4" t="s">
        <v>140</v>
      </c>
      <c r="D775" s="4" t="s">
        <v>28</v>
      </c>
      <c r="E775" s="22" t="s">
        <v>219</v>
      </c>
      <c r="F775" s="4"/>
      <c r="G775" s="7">
        <f>SUM(G776+G782+G791)+G785+G788</f>
        <v>284611.40000000002</v>
      </c>
      <c r="H775" s="7">
        <f t="shared" ref="H775:I775" si="223">SUM(H776+H782+H791)+H785+H788</f>
        <v>250375.6</v>
      </c>
      <c r="I775" s="7">
        <f t="shared" si="223"/>
        <v>259641.5</v>
      </c>
    </row>
    <row r="776" spans="1:9">
      <c r="A776" s="95" t="s">
        <v>29</v>
      </c>
      <c r="B776" s="4"/>
      <c r="C776" s="4" t="s">
        <v>140</v>
      </c>
      <c r="D776" s="4" t="s">
        <v>28</v>
      </c>
      <c r="E776" s="4" t="s">
        <v>510</v>
      </c>
      <c r="F776" s="4"/>
      <c r="G776" s="7">
        <f>SUM(G777)</f>
        <v>19526</v>
      </c>
      <c r="H776" s="7">
        <f>SUM(H777)</f>
        <v>15876</v>
      </c>
      <c r="I776" s="7">
        <f>SUM(I777)</f>
        <v>15876</v>
      </c>
    </row>
    <row r="777" spans="1:9">
      <c r="A777" s="95" t="s">
        <v>218</v>
      </c>
      <c r="B777" s="4"/>
      <c r="C777" s="4" t="s">
        <v>140</v>
      </c>
      <c r="D777" s="4" t="s">
        <v>28</v>
      </c>
      <c r="E777" s="4" t="s">
        <v>511</v>
      </c>
      <c r="F777" s="4"/>
      <c r="G777" s="7">
        <f>SUM(G778+G779+G780+G781)</f>
        <v>19526</v>
      </c>
      <c r="H777" s="7">
        <f t="shared" ref="H777:I777" si="224">SUM(H778+H779+H780+H781)</f>
        <v>15876</v>
      </c>
      <c r="I777" s="7">
        <f t="shared" si="224"/>
        <v>15876</v>
      </c>
    </row>
    <row r="778" spans="1:9" ht="47.25">
      <c r="A778" s="95" t="s">
        <v>42</v>
      </c>
      <c r="B778" s="4"/>
      <c r="C778" s="4" t="s">
        <v>140</v>
      </c>
      <c r="D778" s="4" t="s">
        <v>28</v>
      </c>
      <c r="E778" s="4" t="s">
        <v>511</v>
      </c>
      <c r="F778" s="4" t="s">
        <v>70</v>
      </c>
      <c r="G778" s="7">
        <v>8575</v>
      </c>
      <c r="H778" s="7">
        <v>8575</v>
      </c>
      <c r="I778" s="7">
        <v>8575</v>
      </c>
    </row>
    <row r="779" spans="1:9" ht="31.5">
      <c r="A779" s="95" t="s">
        <v>43</v>
      </c>
      <c r="B779" s="4"/>
      <c r="C779" s="4" t="s">
        <v>140</v>
      </c>
      <c r="D779" s="4" t="s">
        <v>28</v>
      </c>
      <c r="E779" s="4" t="s">
        <v>511</v>
      </c>
      <c r="F779" s="4" t="s">
        <v>72</v>
      </c>
      <c r="G779" s="7">
        <v>5561</v>
      </c>
      <c r="H779" s="7">
        <v>5561</v>
      </c>
      <c r="I779" s="7">
        <v>5561</v>
      </c>
    </row>
    <row r="780" spans="1:9">
      <c r="A780" s="95" t="s">
        <v>34</v>
      </c>
      <c r="B780" s="4"/>
      <c r="C780" s="4" t="s">
        <v>140</v>
      </c>
      <c r="D780" s="4" t="s">
        <v>28</v>
      </c>
      <c r="E780" s="4" t="s">
        <v>511</v>
      </c>
      <c r="F780" s="4" t="s">
        <v>80</v>
      </c>
      <c r="G780" s="7">
        <v>240</v>
      </c>
      <c r="H780" s="7">
        <v>240</v>
      </c>
      <c r="I780" s="7">
        <v>240</v>
      </c>
    </row>
    <row r="781" spans="1:9" ht="31.5">
      <c r="A781" s="95" t="s">
        <v>192</v>
      </c>
      <c r="B781" s="4"/>
      <c r="C781" s="4" t="s">
        <v>140</v>
      </c>
      <c r="D781" s="4" t="s">
        <v>28</v>
      </c>
      <c r="E781" s="4" t="s">
        <v>511</v>
      </c>
      <c r="F781" s="4" t="s">
        <v>98</v>
      </c>
      <c r="G781" s="7">
        <v>5150</v>
      </c>
      <c r="H781" s="7">
        <v>1500</v>
      </c>
      <c r="I781" s="7">
        <v>1500</v>
      </c>
    </row>
    <row r="782" spans="1:9" ht="47.25">
      <c r="A782" s="95" t="s">
        <v>23</v>
      </c>
      <c r="B782" s="4"/>
      <c r="C782" s="4" t="s">
        <v>140</v>
      </c>
      <c r="D782" s="4" t="s">
        <v>28</v>
      </c>
      <c r="E782" s="22" t="s">
        <v>265</v>
      </c>
      <c r="F782" s="4"/>
      <c r="G782" s="7">
        <f t="shared" ref="G782:I783" si="225">G783</f>
        <v>244127.2</v>
      </c>
      <c r="H782" s="7">
        <f t="shared" si="225"/>
        <v>220055.4</v>
      </c>
      <c r="I782" s="7">
        <f t="shared" si="225"/>
        <v>229321.3</v>
      </c>
    </row>
    <row r="783" spans="1:9">
      <c r="A783" s="95" t="s">
        <v>218</v>
      </c>
      <c r="B783" s="4"/>
      <c r="C783" s="4" t="s">
        <v>140</v>
      </c>
      <c r="D783" s="4" t="s">
        <v>28</v>
      </c>
      <c r="E783" s="22" t="s">
        <v>266</v>
      </c>
      <c r="F783" s="4"/>
      <c r="G783" s="7">
        <f t="shared" si="225"/>
        <v>244127.2</v>
      </c>
      <c r="H783" s="7">
        <f t="shared" si="225"/>
        <v>220055.4</v>
      </c>
      <c r="I783" s="7">
        <f t="shared" si="225"/>
        <v>229321.3</v>
      </c>
    </row>
    <row r="784" spans="1:9" ht="31.5">
      <c r="A784" s="95" t="s">
        <v>192</v>
      </c>
      <c r="B784" s="4"/>
      <c r="C784" s="4" t="s">
        <v>140</v>
      </c>
      <c r="D784" s="4" t="s">
        <v>28</v>
      </c>
      <c r="E784" s="22" t="s">
        <v>266</v>
      </c>
      <c r="F784" s="4" t="s">
        <v>98</v>
      </c>
      <c r="G784" s="7">
        <v>244127.2</v>
      </c>
      <c r="H784" s="7">
        <v>220055.4</v>
      </c>
      <c r="I784" s="7">
        <v>229321.3</v>
      </c>
    </row>
    <row r="785" spans="1:9" ht="31.5">
      <c r="A785" s="95" t="s">
        <v>221</v>
      </c>
      <c r="B785" s="4"/>
      <c r="C785" s="4" t="s">
        <v>140</v>
      </c>
      <c r="D785" s="4" t="s">
        <v>28</v>
      </c>
      <c r="E785" s="22" t="s">
        <v>339</v>
      </c>
      <c r="F785" s="4"/>
      <c r="G785" s="7">
        <f t="shared" ref="G785:I786" si="226">G786</f>
        <v>1572</v>
      </c>
      <c r="H785" s="7">
        <f t="shared" si="226"/>
        <v>0</v>
      </c>
      <c r="I785" s="7">
        <f t="shared" si="226"/>
        <v>0</v>
      </c>
    </row>
    <row r="786" spans="1:9">
      <c r="A786" s="95" t="s">
        <v>218</v>
      </c>
      <c r="B786" s="4"/>
      <c r="C786" s="4" t="s">
        <v>140</v>
      </c>
      <c r="D786" s="4" t="s">
        <v>28</v>
      </c>
      <c r="E786" s="22" t="s">
        <v>340</v>
      </c>
      <c r="F786" s="4"/>
      <c r="G786" s="7">
        <f t="shared" si="226"/>
        <v>1572</v>
      </c>
      <c r="H786" s="7">
        <f t="shared" si="226"/>
        <v>0</v>
      </c>
      <c r="I786" s="7">
        <f t="shared" si="226"/>
        <v>0</v>
      </c>
    </row>
    <row r="787" spans="1:9" ht="31.5">
      <c r="A787" s="95" t="s">
        <v>192</v>
      </c>
      <c r="B787" s="4"/>
      <c r="C787" s="4" t="s">
        <v>140</v>
      </c>
      <c r="D787" s="4" t="s">
        <v>28</v>
      </c>
      <c r="E787" s="22" t="s">
        <v>340</v>
      </c>
      <c r="F787" s="4" t="s">
        <v>98</v>
      </c>
      <c r="G787" s="7">
        <v>1572</v>
      </c>
      <c r="H787" s="7"/>
      <c r="I787" s="7"/>
    </row>
    <row r="788" spans="1:9">
      <c r="A788" s="95" t="s">
        <v>222</v>
      </c>
      <c r="B788" s="4"/>
      <c r="C788" s="4" t="s">
        <v>140</v>
      </c>
      <c r="D788" s="4" t="s">
        <v>28</v>
      </c>
      <c r="E788" s="4" t="s">
        <v>349</v>
      </c>
      <c r="F788" s="4"/>
      <c r="G788" s="7">
        <f t="shared" ref="G788:I789" si="227">G789</f>
        <v>3584.2</v>
      </c>
      <c r="H788" s="7">
        <f t="shared" si="227"/>
        <v>0</v>
      </c>
      <c r="I788" s="7">
        <f t="shared" si="227"/>
        <v>0</v>
      </c>
    </row>
    <row r="789" spans="1:9">
      <c r="A789" s="95" t="s">
        <v>218</v>
      </c>
      <c r="B789" s="4"/>
      <c r="C789" s="4" t="s">
        <v>140</v>
      </c>
      <c r="D789" s="4" t="s">
        <v>28</v>
      </c>
      <c r="E789" s="4" t="s">
        <v>350</v>
      </c>
      <c r="F789" s="4"/>
      <c r="G789" s="7">
        <f t="shared" si="227"/>
        <v>3584.2</v>
      </c>
      <c r="H789" s="7">
        <f t="shared" si="227"/>
        <v>0</v>
      </c>
      <c r="I789" s="7">
        <f t="shared" si="227"/>
        <v>0</v>
      </c>
    </row>
    <row r="790" spans="1:9" ht="31.5">
      <c r="A790" s="95" t="s">
        <v>54</v>
      </c>
      <c r="B790" s="4"/>
      <c r="C790" s="4" t="s">
        <v>140</v>
      </c>
      <c r="D790" s="4" t="s">
        <v>28</v>
      </c>
      <c r="E790" s="4" t="s">
        <v>350</v>
      </c>
      <c r="F790" s="4" t="s">
        <v>98</v>
      </c>
      <c r="G790" s="7">
        <v>3584.2</v>
      </c>
      <c r="H790" s="7"/>
      <c r="I790" s="7"/>
    </row>
    <row r="791" spans="1:9" ht="31.5">
      <c r="A791" s="95" t="s">
        <v>36</v>
      </c>
      <c r="B791" s="4"/>
      <c r="C791" s="4" t="s">
        <v>140</v>
      </c>
      <c r="D791" s="4" t="s">
        <v>28</v>
      </c>
      <c r="E791" s="4" t="s">
        <v>512</v>
      </c>
      <c r="F791" s="4"/>
      <c r="G791" s="7">
        <f>G792</f>
        <v>15802</v>
      </c>
      <c r="H791" s="7">
        <f>H792</f>
        <v>14444.2</v>
      </c>
      <c r="I791" s="7">
        <f>I792</f>
        <v>14444.2</v>
      </c>
    </row>
    <row r="792" spans="1:9">
      <c r="A792" s="95" t="s">
        <v>218</v>
      </c>
      <c r="B792" s="4"/>
      <c r="C792" s="4" t="s">
        <v>140</v>
      </c>
      <c r="D792" s="4" t="s">
        <v>28</v>
      </c>
      <c r="E792" s="4" t="s">
        <v>513</v>
      </c>
      <c r="F792" s="4"/>
      <c r="G792" s="7">
        <f>SUM(G793:G795)</f>
        <v>15802</v>
      </c>
      <c r="H792" s="7">
        <f t="shared" ref="H792:I792" si="228">SUM(H793:H795)</f>
        <v>14444.2</v>
      </c>
      <c r="I792" s="7">
        <f t="shared" si="228"/>
        <v>14444.2</v>
      </c>
    </row>
    <row r="793" spans="1:9" ht="47.25">
      <c r="A793" s="95" t="s">
        <v>42</v>
      </c>
      <c r="B793" s="4"/>
      <c r="C793" s="4" t="s">
        <v>140</v>
      </c>
      <c r="D793" s="4" t="s">
        <v>28</v>
      </c>
      <c r="E793" s="4" t="s">
        <v>513</v>
      </c>
      <c r="F793" s="4" t="s">
        <v>70</v>
      </c>
      <c r="G793" s="7">
        <v>13507.9</v>
      </c>
      <c r="H793" s="7">
        <v>13066.7</v>
      </c>
      <c r="I793" s="7">
        <v>13066.7</v>
      </c>
    </row>
    <row r="794" spans="1:9" ht="31.5">
      <c r="A794" s="95" t="s">
        <v>43</v>
      </c>
      <c r="B794" s="4"/>
      <c r="C794" s="4" t="s">
        <v>140</v>
      </c>
      <c r="D794" s="4" t="s">
        <v>28</v>
      </c>
      <c r="E794" s="4" t="s">
        <v>513</v>
      </c>
      <c r="F794" s="4" t="s">
        <v>72</v>
      </c>
      <c r="G794" s="7">
        <v>2227.9</v>
      </c>
      <c r="H794" s="7">
        <v>1311.3</v>
      </c>
      <c r="I794" s="7">
        <v>1311.3</v>
      </c>
    </row>
    <row r="795" spans="1:9">
      <c r="A795" s="95" t="s">
        <v>20</v>
      </c>
      <c r="B795" s="4"/>
      <c r="C795" s="4" t="s">
        <v>140</v>
      </c>
      <c r="D795" s="4" t="s">
        <v>28</v>
      </c>
      <c r="E795" s="4" t="s">
        <v>513</v>
      </c>
      <c r="F795" s="4" t="s">
        <v>77</v>
      </c>
      <c r="G795" s="7">
        <v>66.2</v>
      </c>
      <c r="H795" s="7">
        <v>66.2</v>
      </c>
      <c r="I795" s="7">
        <v>66.2</v>
      </c>
    </row>
    <row r="796" spans="1:9" ht="31.5">
      <c r="A796" s="95" t="s">
        <v>224</v>
      </c>
      <c r="B796" s="4"/>
      <c r="C796" s="4" t="s">
        <v>140</v>
      </c>
      <c r="D796" s="4" t="s">
        <v>28</v>
      </c>
      <c r="E796" s="4" t="s">
        <v>223</v>
      </c>
      <c r="F796" s="4"/>
      <c r="G796" s="7">
        <f>SUM(G797+G803+G806+G809)+G800</f>
        <v>25313.9</v>
      </c>
      <c r="H796" s="7">
        <f t="shared" ref="H796:I796" si="229">SUM(H797+H803+H806+H809)+H800</f>
        <v>0</v>
      </c>
      <c r="I796" s="7">
        <f t="shared" si="229"/>
        <v>0</v>
      </c>
    </row>
    <row r="797" spans="1:9" hidden="1">
      <c r="A797" s="95" t="s">
        <v>29</v>
      </c>
      <c r="B797" s="4"/>
      <c r="C797" s="4" t="s">
        <v>140</v>
      </c>
      <c r="D797" s="4" t="s">
        <v>28</v>
      </c>
      <c r="E797" s="4" t="s">
        <v>514</v>
      </c>
      <c r="F797" s="4"/>
      <c r="G797" s="7">
        <f t="shared" ref="G797:I798" si="230">G798</f>
        <v>0</v>
      </c>
      <c r="H797" s="7">
        <f t="shared" si="230"/>
        <v>0</v>
      </c>
      <c r="I797" s="7">
        <f t="shared" si="230"/>
        <v>0</v>
      </c>
    </row>
    <row r="798" spans="1:9" hidden="1">
      <c r="A798" s="95" t="s">
        <v>218</v>
      </c>
      <c r="B798" s="4"/>
      <c r="C798" s="4" t="s">
        <v>140</v>
      </c>
      <c r="D798" s="4" t="s">
        <v>28</v>
      </c>
      <c r="E798" s="4" t="s">
        <v>515</v>
      </c>
      <c r="F798" s="4"/>
      <c r="G798" s="7">
        <f t="shared" si="230"/>
        <v>0</v>
      </c>
      <c r="H798" s="7">
        <f t="shared" si="230"/>
        <v>0</v>
      </c>
      <c r="I798" s="7">
        <f t="shared" si="230"/>
        <v>0</v>
      </c>
    </row>
    <row r="799" spans="1:9" ht="31.5" hidden="1">
      <c r="A799" s="95" t="s">
        <v>43</v>
      </c>
      <c r="B799" s="4"/>
      <c r="C799" s="4" t="s">
        <v>140</v>
      </c>
      <c r="D799" s="4" t="s">
        <v>28</v>
      </c>
      <c r="E799" s="4" t="s">
        <v>515</v>
      </c>
      <c r="F799" s="4" t="s">
        <v>72</v>
      </c>
      <c r="G799" s="7"/>
      <c r="H799" s="7"/>
      <c r="I799" s="7"/>
    </row>
    <row r="800" spans="1:9" ht="31.5">
      <c r="A800" s="95" t="s">
        <v>678</v>
      </c>
      <c r="B800" s="4"/>
      <c r="C800" s="4" t="s">
        <v>140</v>
      </c>
      <c r="D800" s="4" t="s">
        <v>28</v>
      </c>
      <c r="E800" s="4" t="s">
        <v>742</v>
      </c>
      <c r="F800" s="4"/>
      <c r="G800" s="7">
        <f>G801</f>
        <v>5185.1000000000004</v>
      </c>
      <c r="H800" s="7">
        <f t="shared" ref="H800:I801" si="231">H801</f>
        <v>0</v>
      </c>
      <c r="I800" s="7">
        <f t="shared" si="231"/>
        <v>0</v>
      </c>
    </row>
    <row r="801" spans="1:9">
      <c r="A801" s="95" t="s">
        <v>218</v>
      </c>
      <c r="B801" s="4"/>
      <c r="C801" s="4" t="s">
        <v>140</v>
      </c>
      <c r="D801" s="4" t="s">
        <v>28</v>
      </c>
      <c r="E801" s="4" t="s">
        <v>743</v>
      </c>
      <c r="F801" s="4"/>
      <c r="G801" s="7">
        <f>G802</f>
        <v>5185.1000000000004</v>
      </c>
      <c r="H801" s="7">
        <f t="shared" si="231"/>
        <v>0</v>
      </c>
      <c r="I801" s="7">
        <f t="shared" si="231"/>
        <v>0</v>
      </c>
    </row>
    <row r="802" spans="1:9" ht="31.5">
      <c r="A802" s="95" t="s">
        <v>192</v>
      </c>
      <c r="B802" s="4"/>
      <c r="C802" s="4" t="s">
        <v>140</v>
      </c>
      <c r="D802" s="4" t="s">
        <v>28</v>
      </c>
      <c r="E802" s="4" t="s">
        <v>743</v>
      </c>
      <c r="F802" s="4" t="s">
        <v>98</v>
      </c>
      <c r="G802" s="7">
        <v>5185.1000000000004</v>
      </c>
      <c r="H802" s="9">
        <v>0</v>
      </c>
      <c r="I802" s="9">
        <v>0</v>
      </c>
    </row>
    <row r="803" spans="1:9" ht="31.5">
      <c r="A803" s="95" t="s">
        <v>905</v>
      </c>
      <c r="B803" s="4"/>
      <c r="C803" s="4" t="s">
        <v>140</v>
      </c>
      <c r="D803" s="4" t="s">
        <v>28</v>
      </c>
      <c r="E803" s="4" t="s">
        <v>267</v>
      </c>
      <c r="F803" s="4"/>
      <c r="G803" s="7">
        <f t="shared" ref="G803:I804" si="232">G804</f>
        <v>1135.8</v>
      </c>
      <c r="H803" s="7">
        <f t="shared" si="232"/>
        <v>0</v>
      </c>
      <c r="I803" s="7">
        <f t="shared" si="232"/>
        <v>0</v>
      </c>
    </row>
    <row r="804" spans="1:9">
      <c r="A804" s="95" t="s">
        <v>218</v>
      </c>
      <c r="B804" s="4"/>
      <c r="C804" s="4" t="s">
        <v>140</v>
      </c>
      <c r="D804" s="4" t="s">
        <v>28</v>
      </c>
      <c r="E804" s="4" t="s">
        <v>268</v>
      </c>
      <c r="F804" s="4"/>
      <c r="G804" s="7">
        <f t="shared" si="232"/>
        <v>1135.8</v>
      </c>
      <c r="H804" s="7">
        <f t="shared" si="232"/>
        <v>0</v>
      </c>
      <c r="I804" s="7">
        <f t="shared" si="232"/>
        <v>0</v>
      </c>
    </row>
    <row r="805" spans="1:9" ht="31.5">
      <c r="A805" s="95" t="s">
        <v>192</v>
      </c>
      <c r="B805" s="4"/>
      <c r="C805" s="4" t="s">
        <v>140</v>
      </c>
      <c r="D805" s="4" t="s">
        <v>28</v>
      </c>
      <c r="E805" s="4" t="s">
        <v>268</v>
      </c>
      <c r="F805" s="4" t="s">
        <v>98</v>
      </c>
      <c r="G805" s="7">
        <v>1135.8</v>
      </c>
      <c r="H805" s="7"/>
      <c r="I805" s="7"/>
    </row>
    <row r="806" spans="1:9" ht="31.5">
      <c r="A806" s="95" t="s">
        <v>221</v>
      </c>
      <c r="B806" s="4"/>
      <c r="C806" s="4" t="s">
        <v>140</v>
      </c>
      <c r="D806" s="4" t="s">
        <v>28</v>
      </c>
      <c r="E806" s="4" t="s">
        <v>269</v>
      </c>
      <c r="F806" s="4"/>
      <c r="G806" s="7">
        <f t="shared" ref="G806:I807" si="233">G807</f>
        <v>18157.400000000001</v>
      </c>
      <c r="H806" s="7">
        <f t="shared" si="233"/>
        <v>0</v>
      </c>
      <c r="I806" s="7">
        <f t="shared" si="233"/>
        <v>0</v>
      </c>
    </row>
    <row r="807" spans="1:9">
      <c r="A807" s="95" t="s">
        <v>218</v>
      </c>
      <c r="B807" s="4"/>
      <c r="C807" s="4" t="s">
        <v>140</v>
      </c>
      <c r="D807" s="4" t="s">
        <v>28</v>
      </c>
      <c r="E807" s="4" t="s">
        <v>270</v>
      </c>
      <c r="F807" s="4"/>
      <c r="G807" s="7">
        <f t="shared" si="233"/>
        <v>18157.400000000001</v>
      </c>
      <c r="H807" s="7">
        <f t="shared" si="233"/>
        <v>0</v>
      </c>
      <c r="I807" s="7">
        <f t="shared" si="233"/>
        <v>0</v>
      </c>
    </row>
    <row r="808" spans="1:9" ht="31.5">
      <c r="A808" s="95" t="s">
        <v>192</v>
      </c>
      <c r="B808" s="4"/>
      <c r="C808" s="4" t="s">
        <v>140</v>
      </c>
      <c r="D808" s="4" t="s">
        <v>28</v>
      </c>
      <c r="E808" s="4" t="s">
        <v>270</v>
      </c>
      <c r="F808" s="4" t="s">
        <v>98</v>
      </c>
      <c r="G808" s="7">
        <v>18157.400000000001</v>
      </c>
      <c r="H808" s="7"/>
      <c r="I808" s="7"/>
    </row>
    <row r="809" spans="1:9">
      <c r="A809" s="95" t="s">
        <v>222</v>
      </c>
      <c r="B809" s="4"/>
      <c r="C809" s="4" t="s">
        <v>140</v>
      </c>
      <c r="D809" s="4" t="s">
        <v>28</v>
      </c>
      <c r="E809" s="4" t="s">
        <v>271</v>
      </c>
      <c r="F809" s="4"/>
      <c r="G809" s="7">
        <f t="shared" ref="G809:I810" si="234">G810</f>
        <v>835.6</v>
      </c>
      <c r="H809" s="7">
        <f t="shared" si="234"/>
        <v>0</v>
      </c>
      <c r="I809" s="7">
        <f t="shared" si="234"/>
        <v>0</v>
      </c>
    </row>
    <row r="810" spans="1:9">
      <c r="A810" s="95" t="s">
        <v>218</v>
      </c>
      <c r="B810" s="4"/>
      <c r="C810" s="4" t="s">
        <v>140</v>
      </c>
      <c r="D810" s="4" t="s">
        <v>28</v>
      </c>
      <c r="E810" s="4" t="s">
        <v>272</v>
      </c>
      <c r="F810" s="4"/>
      <c r="G810" s="7">
        <f t="shared" si="234"/>
        <v>835.6</v>
      </c>
      <c r="H810" s="7">
        <f t="shared" si="234"/>
        <v>0</v>
      </c>
      <c r="I810" s="7">
        <f t="shared" si="234"/>
        <v>0</v>
      </c>
    </row>
    <row r="811" spans="1:9" ht="31.5">
      <c r="A811" s="95" t="s">
        <v>192</v>
      </c>
      <c r="B811" s="4"/>
      <c r="C811" s="4" t="s">
        <v>140</v>
      </c>
      <c r="D811" s="4" t="s">
        <v>28</v>
      </c>
      <c r="E811" s="4" t="s">
        <v>272</v>
      </c>
      <c r="F811" s="4" t="s">
        <v>98</v>
      </c>
      <c r="G811" s="7">
        <v>835.6</v>
      </c>
      <c r="H811" s="7"/>
      <c r="I811" s="7"/>
    </row>
    <row r="812" spans="1:9">
      <c r="A812" s="95" t="s">
        <v>156</v>
      </c>
      <c r="B812" s="4"/>
      <c r="C812" s="4" t="s">
        <v>140</v>
      </c>
      <c r="D812" s="4" t="s">
        <v>35</v>
      </c>
      <c r="E812" s="4"/>
      <c r="F812" s="4"/>
      <c r="G812" s="7">
        <f>SUM(G813)+G843</f>
        <v>30910.699999999997</v>
      </c>
      <c r="H812" s="7">
        <f t="shared" ref="H812:I812" si="235">SUM(H813)+H843</f>
        <v>17628</v>
      </c>
      <c r="I812" s="7">
        <f t="shared" si="235"/>
        <v>28304.899999999998</v>
      </c>
    </row>
    <row r="813" spans="1:9" ht="31.5">
      <c r="A813" s="95" t="s">
        <v>434</v>
      </c>
      <c r="B813" s="4"/>
      <c r="C813" s="4" t="s">
        <v>140</v>
      </c>
      <c r="D813" s="4" t="s">
        <v>35</v>
      </c>
      <c r="E813" s="4" t="s">
        <v>216</v>
      </c>
      <c r="F813" s="4"/>
      <c r="G813" s="7">
        <f>SUM(G814)+G833</f>
        <v>30419.499999999996</v>
      </c>
      <c r="H813" s="7">
        <f>SUM(H814)+H833</f>
        <v>17137.900000000001</v>
      </c>
      <c r="I813" s="7">
        <f>SUM(I814)+I833</f>
        <v>27814.799999999999</v>
      </c>
    </row>
    <row r="814" spans="1:9" ht="78.75">
      <c r="A814" s="95" t="s">
        <v>644</v>
      </c>
      <c r="B814" s="4"/>
      <c r="C814" s="4" t="s">
        <v>140</v>
      </c>
      <c r="D814" s="4" t="s">
        <v>35</v>
      </c>
      <c r="E814" s="4" t="s">
        <v>219</v>
      </c>
      <c r="F814" s="4"/>
      <c r="G814" s="7">
        <f>G815</f>
        <v>11798.8</v>
      </c>
      <c r="H814" s="7">
        <f t="shared" ref="H814:I814" si="236">H815</f>
        <v>11798.8</v>
      </c>
      <c r="I814" s="7">
        <f t="shared" si="236"/>
        <v>11798.8</v>
      </c>
    </row>
    <row r="815" spans="1:9">
      <c r="A815" s="95" t="s">
        <v>29</v>
      </c>
      <c r="B815" s="4"/>
      <c r="C815" s="4" t="s">
        <v>140</v>
      </c>
      <c r="D815" s="4" t="s">
        <v>35</v>
      </c>
      <c r="E815" s="4" t="s">
        <v>510</v>
      </c>
      <c r="F815" s="4"/>
      <c r="G815" s="7">
        <f>SUM(G819+G822+G824+G826+G828+G816)+G831</f>
        <v>11798.8</v>
      </c>
      <c r="H815" s="7">
        <f>SUM(H819+H822+H824+H826+H828+H816)+H831</f>
        <v>11798.8</v>
      </c>
      <c r="I815" s="7">
        <f>SUM(I819+I822+I824+I826+I828+I816)+I831</f>
        <v>11798.8</v>
      </c>
    </row>
    <row r="816" spans="1:9" ht="31.5">
      <c r="A816" s="95" t="s">
        <v>727</v>
      </c>
      <c r="B816" s="4"/>
      <c r="C816" s="4" t="s">
        <v>140</v>
      </c>
      <c r="D816" s="4" t="s">
        <v>35</v>
      </c>
      <c r="E816" s="4" t="s">
        <v>806</v>
      </c>
      <c r="F816" s="4"/>
      <c r="G816" s="7">
        <f>SUM(G817:G818)</f>
        <v>1291.9000000000001</v>
      </c>
      <c r="H816" s="7">
        <f t="shared" ref="H816:I816" si="237">SUM(H817:H818)</f>
        <v>1291.9000000000001</v>
      </c>
      <c r="I816" s="7">
        <f t="shared" si="237"/>
        <v>1291.9000000000001</v>
      </c>
    </row>
    <row r="817" spans="1:9" ht="31.5" hidden="1">
      <c r="A817" s="95" t="s">
        <v>43</v>
      </c>
      <c r="B817" s="4"/>
      <c r="C817" s="4" t="s">
        <v>140</v>
      </c>
      <c r="D817" s="4" t="s">
        <v>35</v>
      </c>
      <c r="E817" s="4" t="s">
        <v>806</v>
      </c>
      <c r="F817" s="4" t="s">
        <v>72</v>
      </c>
      <c r="G817" s="7"/>
      <c r="H817" s="7"/>
      <c r="I817" s="7"/>
    </row>
    <row r="818" spans="1:9" ht="31.5">
      <c r="A818" s="95" t="s">
        <v>192</v>
      </c>
      <c r="B818" s="4"/>
      <c r="C818" s="4" t="s">
        <v>140</v>
      </c>
      <c r="D818" s="4" t="s">
        <v>35</v>
      </c>
      <c r="E818" s="4" t="s">
        <v>806</v>
      </c>
      <c r="F818" s="4" t="s">
        <v>98</v>
      </c>
      <c r="G818" s="7">
        <v>1291.9000000000001</v>
      </c>
      <c r="H818" s="7">
        <v>1291.9000000000001</v>
      </c>
      <c r="I818" s="7">
        <v>1291.9000000000001</v>
      </c>
    </row>
    <row r="819" spans="1:9" ht="28.5" customHeight="1">
      <c r="A819" s="95" t="s">
        <v>704</v>
      </c>
      <c r="B819" s="4"/>
      <c r="C819" s="4" t="s">
        <v>140</v>
      </c>
      <c r="D819" s="4" t="s">
        <v>35</v>
      </c>
      <c r="E819" s="4" t="s">
        <v>799</v>
      </c>
      <c r="F819" s="4"/>
      <c r="G819" s="7">
        <f>SUM(G820:G821)</f>
        <v>4872</v>
      </c>
      <c r="H819" s="7">
        <f t="shared" ref="H819:I819" si="238">SUM(H820:H821)</f>
        <v>4872</v>
      </c>
      <c r="I819" s="7">
        <f t="shared" si="238"/>
        <v>4872</v>
      </c>
    </row>
    <row r="820" spans="1:9" ht="31.5">
      <c r="A820" s="95" t="s">
        <v>43</v>
      </c>
      <c r="B820" s="4"/>
      <c r="C820" s="4" t="s">
        <v>140</v>
      </c>
      <c r="D820" s="4" t="s">
        <v>35</v>
      </c>
      <c r="E820" s="4" t="s">
        <v>799</v>
      </c>
      <c r="F820" s="4" t="s">
        <v>72</v>
      </c>
      <c r="G820" s="7">
        <v>500</v>
      </c>
      <c r="H820" s="7"/>
      <c r="I820" s="7"/>
    </row>
    <row r="821" spans="1:9" ht="31.5">
      <c r="A821" s="95" t="s">
        <v>192</v>
      </c>
      <c r="B821" s="4"/>
      <c r="C821" s="4" t="s">
        <v>140</v>
      </c>
      <c r="D821" s="4" t="s">
        <v>35</v>
      </c>
      <c r="E821" s="4" t="s">
        <v>799</v>
      </c>
      <c r="F821" s="4" t="s">
        <v>98</v>
      </c>
      <c r="G821" s="7">
        <v>4372</v>
      </c>
      <c r="H821" s="7">
        <v>4872</v>
      </c>
      <c r="I821" s="7">
        <v>4872</v>
      </c>
    </row>
    <row r="822" spans="1:9" ht="31.5">
      <c r="A822" s="95" t="s">
        <v>705</v>
      </c>
      <c r="B822" s="4"/>
      <c r="C822" s="4" t="s">
        <v>140</v>
      </c>
      <c r="D822" s="4" t="s">
        <v>35</v>
      </c>
      <c r="E822" s="4" t="s">
        <v>800</v>
      </c>
      <c r="F822" s="4"/>
      <c r="G822" s="7">
        <f>SUM(G823)</f>
        <v>2583.6999999999998</v>
      </c>
      <c r="H822" s="7">
        <f t="shared" ref="H822:I822" si="239">SUM(H823)</f>
        <v>2583.6999999999998</v>
      </c>
      <c r="I822" s="7">
        <f t="shared" si="239"/>
        <v>2583.6999999999998</v>
      </c>
    </row>
    <row r="823" spans="1:9" ht="31.5">
      <c r="A823" s="95" t="s">
        <v>192</v>
      </c>
      <c r="B823" s="4"/>
      <c r="C823" s="4" t="s">
        <v>140</v>
      </c>
      <c r="D823" s="4" t="s">
        <v>35</v>
      </c>
      <c r="E823" s="4" t="s">
        <v>800</v>
      </c>
      <c r="F823" s="4" t="s">
        <v>98</v>
      </c>
      <c r="G823" s="7">
        <v>2583.6999999999998</v>
      </c>
      <c r="H823" s="7">
        <v>2583.6999999999998</v>
      </c>
      <c r="I823" s="7">
        <v>2583.6999999999998</v>
      </c>
    </row>
    <row r="824" spans="1:9" ht="47.25">
      <c r="A824" s="95" t="s">
        <v>674</v>
      </c>
      <c r="B824" s="4"/>
      <c r="C824" s="4" t="s">
        <v>140</v>
      </c>
      <c r="D824" s="4" t="s">
        <v>35</v>
      </c>
      <c r="E824" s="4" t="s">
        <v>801</v>
      </c>
      <c r="F824" s="4"/>
      <c r="G824" s="7">
        <f>SUM(G825)</f>
        <v>1291.9000000000001</v>
      </c>
      <c r="H824" s="7">
        <f t="shared" ref="H824:I824" si="240">SUM(H825)</f>
        <v>1291.9000000000001</v>
      </c>
      <c r="I824" s="7">
        <f t="shared" si="240"/>
        <v>1291.9000000000001</v>
      </c>
    </row>
    <row r="825" spans="1:9" ht="31.5">
      <c r="A825" s="95" t="s">
        <v>43</v>
      </c>
      <c r="B825" s="4"/>
      <c r="C825" s="4" t="s">
        <v>140</v>
      </c>
      <c r="D825" s="4" t="s">
        <v>35</v>
      </c>
      <c r="E825" s="4" t="s">
        <v>801</v>
      </c>
      <c r="F825" s="4" t="s">
        <v>72</v>
      </c>
      <c r="G825" s="7">
        <v>1291.9000000000001</v>
      </c>
      <c r="H825" s="7">
        <v>1291.9000000000001</v>
      </c>
      <c r="I825" s="7">
        <v>1291.9000000000001</v>
      </c>
    </row>
    <row r="826" spans="1:9" ht="31.5" hidden="1">
      <c r="A826" s="95" t="s">
        <v>675</v>
      </c>
      <c r="B826" s="4"/>
      <c r="C826" s="4" t="s">
        <v>140</v>
      </c>
      <c r="D826" s="4" t="s">
        <v>35</v>
      </c>
      <c r="E826" s="4" t="s">
        <v>563</v>
      </c>
      <c r="F826" s="4"/>
      <c r="G826" s="7">
        <f>SUM(G827)</f>
        <v>0</v>
      </c>
      <c r="H826" s="7">
        <f t="shared" ref="H826:I826" si="241">SUM(H827)</f>
        <v>0</v>
      </c>
      <c r="I826" s="7">
        <f t="shared" si="241"/>
        <v>0</v>
      </c>
    </row>
    <row r="827" spans="1:9" ht="31.5" hidden="1">
      <c r="A827" s="95" t="s">
        <v>43</v>
      </c>
      <c r="B827" s="4"/>
      <c r="C827" s="4" t="s">
        <v>140</v>
      </c>
      <c r="D827" s="4" t="s">
        <v>35</v>
      </c>
      <c r="E827" s="4" t="s">
        <v>563</v>
      </c>
      <c r="F827" s="4" t="s">
        <v>72</v>
      </c>
      <c r="G827" s="7"/>
      <c r="H827" s="9"/>
      <c r="I827" s="9"/>
    </row>
    <row r="828" spans="1:9" ht="31.5">
      <c r="A828" s="95" t="s">
        <v>728</v>
      </c>
      <c r="B828" s="4"/>
      <c r="C828" s="4" t="s">
        <v>140</v>
      </c>
      <c r="D828" s="4" t="s">
        <v>35</v>
      </c>
      <c r="E828" s="4" t="s">
        <v>805</v>
      </c>
      <c r="F828" s="4"/>
      <c r="G828" s="7">
        <f>SUM(G829:G830)</f>
        <v>1291.9000000000001</v>
      </c>
      <c r="H828" s="7">
        <f t="shared" ref="H828:I828" si="242">SUM(H829:H830)</f>
        <v>1291.9000000000001</v>
      </c>
      <c r="I828" s="7">
        <f t="shared" si="242"/>
        <v>1291.9000000000001</v>
      </c>
    </row>
    <row r="829" spans="1:9" ht="31.5" hidden="1">
      <c r="A829" s="95" t="s">
        <v>43</v>
      </c>
      <c r="B829" s="4"/>
      <c r="C829" s="4" t="s">
        <v>140</v>
      </c>
      <c r="D829" s="4" t="s">
        <v>35</v>
      </c>
      <c r="E829" s="4" t="s">
        <v>805</v>
      </c>
      <c r="F829" s="4" t="s">
        <v>72</v>
      </c>
      <c r="G829" s="7"/>
      <c r="H829" s="7"/>
      <c r="I829" s="7"/>
    </row>
    <row r="830" spans="1:9" ht="31.5">
      <c r="A830" s="95" t="s">
        <v>192</v>
      </c>
      <c r="B830" s="4"/>
      <c r="C830" s="4" t="s">
        <v>140</v>
      </c>
      <c r="D830" s="4" t="s">
        <v>35</v>
      </c>
      <c r="E830" s="4" t="s">
        <v>805</v>
      </c>
      <c r="F830" s="4" t="s">
        <v>98</v>
      </c>
      <c r="G830" s="7">
        <v>1291.9000000000001</v>
      </c>
      <c r="H830" s="7">
        <v>1291.9000000000001</v>
      </c>
      <c r="I830" s="7">
        <v>1291.9000000000001</v>
      </c>
    </row>
    <row r="831" spans="1:9" ht="31.5">
      <c r="A831" s="95" t="s">
        <v>889</v>
      </c>
      <c r="B831" s="4"/>
      <c r="C831" s="4" t="s">
        <v>140</v>
      </c>
      <c r="D831" s="4" t="s">
        <v>35</v>
      </c>
      <c r="E831" s="4" t="s">
        <v>807</v>
      </c>
      <c r="F831" s="4"/>
      <c r="G831" s="7">
        <f>SUM(G832)</f>
        <v>467.4</v>
      </c>
      <c r="H831" s="7">
        <f t="shared" ref="H831:I831" si="243">SUM(H832)</f>
        <v>467.4</v>
      </c>
      <c r="I831" s="7">
        <f t="shared" si="243"/>
        <v>467.4</v>
      </c>
    </row>
    <row r="832" spans="1:9" ht="31.5">
      <c r="A832" s="95" t="s">
        <v>192</v>
      </c>
      <c r="B832" s="4"/>
      <c r="C832" s="4" t="s">
        <v>140</v>
      </c>
      <c r="D832" s="4" t="s">
        <v>35</v>
      </c>
      <c r="E832" s="4" t="s">
        <v>807</v>
      </c>
      <c r="F832" s="4" t="s">
        <v>98</v>
      </c>
      <c r="G832" s="7">
        <v>467.4</v>
      </c>
      <c r="H832" s="7">
        <v>467.4</v>
      </c>
      <c r="I832" s="7">
        <v>467.4</v>
      </c>
    </row>
    <row r="833" spans="1:9" ht="31.5">
      <c r="A833" s="95" t="s">
        <v>224</v>
      </c>
      <c r="B833" s="4"/>
      <c r="C833" s="4" t="s">
        <v>140</v>
      </c>
      <c r="D833" s="4" t="s">
        <v>35</v>
      </c>
      <c r="E833" s="4" t="s">
        <v>223</v>
      </c>
      <c r="F833" s="4"/>
      <c r="G833" s="7">
        <f>SUM(G834)</f>
        <v>18620.699999999997</v>
      </c>
      <c r="H833" s="7">
        <f t="shared" ref="H833:I833" si="244">SUM(H834)</f>
        <v>5339.1</v>
      </c>
      <c r="I833" s="7">
        <f t="shared" si="244"/>
        <v>16016</v>
      </c>
    </row>
    <row r="834" spans="1:9">
      <c r="A834" s="95" t="s">
        <v>29</v>
      </c>
      <c r="B834" s="4"/>
      <c r="C834" s="4" t="s">
        <v>140</v>
      </c>
      <c r="D834" s="4" t="s">
        <v>35</v>
      </c>
      <c r="E834" s="4" t="s">
        <v>514</v>
      </c>
      <c r="F834" s="4"/>
      <c r="G834" s="7">
        <f>SUM(G839)+G835+G837+G841</f>
        <v>18620.699999999997</v>
      </c>
      <c r="H834" s="7">
        <f t="shared" ref="H834:I834" si="245">SUM(H839)+H835+H837+H841</f>
        <v>5339.1</v>
      </c>
      <c r="I834" s="7">
        <f t="shared" si="245"/>
        <v>16016</v>
      </c>
    </row>
    <row r="835" spans="1:9" hidden="1">
      <c r="A835" s="95" t="s">
        <v>218</v>
      </c>
      <c r="B835" s="4"/>
      <c r="C835" s="4" t="s">
        <v>140</v>
      </c>
      <c r="D835" s="4" t="s">
        <v>35</v>
      </c>
      <c r="E835" s="4" t="s">
        <v>515</v>
      </c>
      <c r="F835" s="4"/>
      <c r="G835" s="7">
        <f>SUM(G836)</f>
        <v>0</v>
      </c>
      <c r="H835" s="7">
        <f t="shared" ref="H835:I835" si="246">SUM(H836)</f>
        <v>0</v>
      </c>
      <c r="I835" s="7">
        <f t="shared" si="246"/>
        <v>0</v>
      </c>
    </row>
    <row r="836" spans="1:9" ht="31.5" hidden="1">
      <c r="A836" s="95" t="s">
        <v>192</v>
      </c>
      <c r="B836" s="4"/>
      <c r="C836" s="4" t="s">
        <v>140</v>
      </c>
      <c r="D836" s="4" t="s">
        <v>35</v>
      </c>
      <c r="E836" s="4" t="s">
        <v>515</v>
      </c>
      <c r="F836" s="4" t="s">
        <v>98</v>
      </c>
      <c r="G836" s="7"/>
      <c r="H836" s="7"/>
      <c r="I836" s="7"/>
    </row>
    <row r="837" spans="1:9">
      <c r="A837" s="104" t="s">
        <v>906</v>
      </c>
      <c r="B837" s="4"/>
      <c r="C837" s="4" t="s">
        <v>140</v>
      </c>
      <c r="D837" s="4" t="s">
        <v>35</v>
      </c>
      <c r="E837" s="4" t="s">
        <v>907</v>
      </c>
      <c r="F837" s="4"/>
      <c r="G837" s="108">
        <f>G838</f>
        <v>0</v>
      </c>
      <c r="H837" s="108">
        <f t="shared" ref="H837:I837" si="247">H838</f>
        <v>0</v>
      </c>
      <c r="I837" s="108">
        <f t="shared" si="247"/>
        <v>16016</v>
      </c>
    </row>
    <row r="838" spans="1:9" ht="31.5">
      <c r="A838" s="104" t="s">
        <v>192</v>
      </c>
      <c r="B838" s="4"/>
      <c r="C838" s="4" t="s">
        <v>140</v>
      </c>
      <c r="D838" s="4" t="s">
        <v>35</v>
      </c>
      <c r="E838" s="4" t="s">
        <v>907</v>
      </c>
      <c r="F838" s="4" t="s">
        <v>98</v>
      </c>
      <c r="G838" s="108">
        <v>0</v>
      </c>
      <c r="H838" s="7">
        <v>0</v>
      </c>
      <c r="I838" s="108">
        <v>16016</v>
      </c>
    </row>
    <row r="839" spans="1:9" ht="47.25">
      <c r="A839" s="95" t="s">
        <v>804</v>
      </c>
      <c r="B839" s="4"/>
      <c r="C839" s="4" t="s">
        <v>140</v>
      </c>
      <c r="D839" s="4" t="s">
        <v>35</v>
      </c>
      <c r="E839" s="4" t="s">
        <v>803</v>
      </c>
      <c r="F839" s="4"/>
      <c r="G839" s="7">
        <f>SUM(G840)</f>
        <v>9367.9</v>
      </c>
      <c r="H839" s="7">
        <f t="shared" ref="H839:I839" si="248">SUM(H840)</f>
        <v>5339.1</v>
      </c>
      <c r="I839" s="7">
        <f t="shared" si="248"/>
        <v>0</v>
      </c>
    </row>
    <row r="840" spans="1:9" ht="31.5">
      <c r="A840" s="95" t="s">
        <v>192</v>
      </c>
      <c r="B840" s="4"/>
      <c r="C840" s="4" t="s">
        <v>140</v>
      </c>
      <c r="D840" s="4" t="s">
        <v>35</v>
      </c>
      <c r="E840" s="4" t="s">
        <v>803</v>
      </c>
      <c r="F840" s="4" t="s">
        <v>98</v>
      </c>
      <c r="G840" s="7">
        <v>9367.9</v>
      </c>
      <c r="H840" s="7">
        <v>5339.1</v>
      </c>
      <c r="I840" s="7"/>
    </row>
    <row r="841" spans="1:9" ht="31.5">
      <c r="A841" s="147" t="s">
        <v>946</v>
      </c>
      <c r="B841" s="4"/>
      <c r="C841" s="4" t="s">
        <v>140</v>
      </c>
      <c r="D841" s="4" t="s">
        <v>35</v>
      </c>
      <c r="E841" s="4" t="s">
        <v>945</v>
      </c>
      <c r="F841" s="4"/>
      <c r="G841" s="7">
        <f>SUM(G842)</f>
        <v>9252.7999999999993</v>
      </c>
      <c r="H841" s="7">
        <f t="shared" ref="H841:I841" si="249">SUM(H842)</f>
        <v>0</v>
      </c>
      <c r="I841" s="7">
        <f t="shared" si="249"/>
        <v>0</v>
      </c>
    </row>
    <row r="842" spans="1:9" ht="31.5">
      <c r="A842" s="147" t="s">
        <v>192</v>
      </c>
      <c r="B842" s="4"/>
      <c r="C842" s="4" t="s">
        <v>140</v>
      </c>
      <c r="D842" s="4" t="s">
        <v>35</v>
      </c>
      <c r="E842" s="4" t="s">
        <v>945</v>
      </c>
      <c r="F842" s="4" t="s">
        <v>98</v>
      </c>
      <c r="G842" s="7">
        <v>9252.7999999999993</v>
      </c>
      <c r="H842" s="7"/>
      <c r="I842" s="7"/>
    </row>
    <row r="843" spans="1:9" ht="31.5">
      <c r="A843" s="104" t="s">
        <v>433</v>
      </c>
      <c r="B843" s="4"/>
      <c r="C843" s="4" t="s">
        <v>140</v>
      </c>
      <c r="D843" s="4" t="s">
        <v>35</v>
      </c>
      <c r="E843" s="4" t="s">
        <v>14</v>
      </c>
      <c r="F843" s="4"/>
      <c r="G843" s="108">
        <f>G844</f>
        <v>491.2</v>
      </c>
      <c r="H843" s="7">
        <f t="shared" ref="H843:I846" si="250">H844</f>
        <v>490.1</v>
      </c>
      <c r="I843" s="7">
        <f t="shared" si="250"/>
        <v>490.1</v>
      </c>
    </row>
    <row r="844" spans="1:9">
      <c r="A844" s="104" t="s">
        <v>65</v>
      </c>
      <c r="B844" s="4"/>
      <c r="C844" s="4" t="s">
        <v>140</v>
      </c>
      <c r="D844" s="4" t="s">
        <v>35</v>
      </c>
      <c r="E844" s="4" t="s">
        <v>52</v>
      </c>
      <c r="F844" s="4"/>
      <c r="G844" s="108">
        <f>G845</f>
        <v>491.2</v>
      </c>
      <c r="H844" s="7">
        <f t="shared" si="250"/>
        <v>490.1</v>
      </c>
      <c r="I844" s="7">
        <f t="shared" si="250"/>
        <v>490.1</v>
      </c>
    </row>
    <row r="845" spans="1:9">
      <c r="A845" s="104" t="s">
        <v>29</v>
      </c>
      <c r="B845" s="4"/>
      <c r="C845" s="4" t="s">
        <v>140</v>
      </c>
      <c r="D845" s="4" t="s">
        <v>35</v>
      </c>
      <c r="E845" s="4" t="s">
        <v>324</v>
      </c>
      <c r="F845" s="4"/>
      <c r="G845" s="108">
        <f>G846</f>
        <v>491.2</v>
      </c>
      <c r="H845" s="7">
        <f t="shared" si="250"/>
        <v>490.1</v>
      </c>
      <c r="I845" s="7">
        <f t="shared" si="250"/>
        <v>490.1</v>
      </c>
    </row>
    <row r="846" spans="1:9" ht="31.5">
      <c r="A846" s="104" t="s">
        <v>939</v>
      </c>
      <c r="B846" s="4"/>
      <c r="C846" s="4" t="s">
        <v>140</v>
      </c>
      <c r="D846" s="4" t="s">
        <v>35</v>
      </c>
      <c r="E846" s="4" t="s">
        <v>908</v>
      </c>
      <c r="F846" s="4"/>
      <c r="G846" s="108">
        <f>G847</f>
        <v>491.2</v>
      </c>
      <c r="H846" s="7">
        <f t="shared" si="250"/>
        <v>490.1</v>
      </c>
      <c r="I846" s="7">
        <f t="shared" si="250"/>
        <v>490.1</v>
      </c>
    </row>
    <row r="847" spans="1:9" ht="31.5">
      <c r="A847" s="104" t="s">
        <v>192</v>
      </c>
      <c r="B847" s="4"/>
      <c r="C847" s="4" t="s">
        <v>140</v>
      </c>
      <c r="D847" s="4" t="s">
        <v>35</v>
      </c>
      <c r="E847" s="4" t="s">
        <v>908</v>
      </c>
      <c r="F847" s="4" t="s">
        <v>98</v>
      </c>
      <c r="G847" s="7">
        <v>491.2</v>
      </c>
      <c r="H847" s="7">
        <v>490.1</v>
      </c>
      <c r="I847" s="7">
        <v>490.1</v>
      </c>
    </row>
    <row r="848" spans="1:9">
      <c r="A848" s="95" t="s">
        <v>157</v>
      </c>
      <c r="B848" s="4"/>
      <c r="C848" s="4" t="s">
        <v>140</v>
      </c>
      <c r="D848" s="4" t="s">
        <v>45</v>
      </c>
      <c r="E848" s="4"/>
      <c r="F848" s="4"/>
      <c r="G848" s="7">
        <f>SUM(G849)</f>
        <v>13034.1</v>
      </c>
      <c r="H848" s="7">
        <f t="shared" ref="H848:I848" si="251">SUM(H849)</f>
        <v>5423.3</v>
      </c>
      <c r="I848" s="7">
        <f t="shared" si="251"/>
        <v>5423.3</v>
      </c>
    </row>
    <row r="849" spans="1:9" ht="31.5">
      <c r="A849" s="95" t="s">
        <v>434</v>
      </c>
      <c r="B849" s="4"/>
      <c r="C849" s="4" t="s">
        <v>140</v>
      </c>
      <c r="D849" s="4" t="s">
        <v>45</v>
      </c>
      <c r="E849" s="4" t="s">
        <v>216</v>
      </c>
      <c r="F849" s="4"/>
      <c r="G849" s="7">
        <f>G850</f>
        <v>13034.1</v>
      </c>
      <c r="H849" s="7">
        <f t="shared" ref="H849:I849" si="252">H850</f>
        <v>5423.3</v>
      </c>
      <c r="I849" s="7">
        <f t="shared" si="252"/>
        <v>5423.3</v>
      </c>
    </row>
    <row r="850" spans="1:9" ht="78.75">
      <c r="A850" s="95" t="s">
        <v>644</v>
      </c>
      <c r="B850" s="4"/>
      <c r="C850" s="4" t="s">
        <v>140</v>
      </c>
      <c r="D850" s="4" t="s">
        <v>45</v>
      </c>
      <c r="E850" s="4" t="s">
        <v>219</v>
      </c>
      <c r="F850" s="4"/>
      <c r="G850" s="7">
        <f>G851+G857</f>
        <v>13034.1</v>
      </c>
      <c r="H850" s="7">
        <f>H851+H857</f>
        <v>5423.3</v>
      </c>
      <c r="I850" s="7">
        <f>I851+I857</f>
        <v>5423.3</v>
      </c>
    </row>
    <row r="851" spans="1:9">
      <c r="A851" s="95" t="s">
        <v>29</v>
      </c>
      <c r="B851" s="4"/>
      <c r="C851" s="4" t="s">
        <v>140</v>
      </c>
      <c r="D851" s="4" t="s">
        <v>45</v>
      </c>
      <c r="E851" s="4" t="s">
        <v>510</v>
      </c>
      <c r="F851" s="4"/>
      <c r="G851" s="7">
        <f>SUM(G852)+G855</f>
        <v>5423.3</v>
      </c>
      <c r="H851" s="7">
        <f t="shared" ref="H851:I851" si="253">SUM(H852)+H855</f>
        <v>5423.3</v>
      </c>
      <c r="I851" s="7">
        <f t="shared" si="253"/>
        <v>5423.3</v>
      </c>
    </row>
    <row r="852" spans="1:9" ht="54.75" customHeight="1">
      <c r="A852" s="95" t="s">
        <v>676</v>
      </c>
      <c r="B852" s="45"/>
      <c r="C852" s="4" t="s">
        <v>140</v>
      </c>
      <c r="D852" s="4" t="s">
        <v>45</v>
      </c>
      <c r="E852" s="46" t="s">
        <v>802</v>
      </c>
      <c r="F852" s="4"/>
      <c r="G852" s="7">
        <f>SUM(G853:G854)</f>
        <v>5353.2</v>
      </c>
      <c r="H852" s="7">
        <f t="shared" ref="H852:I852" si="254">SUM(H853:H854)</f>
        <v>5353.2</v>
      </c>
      <c r="I852" s="7">
        <f t="shared" si="254"/>
        <v>5353.2</v>
      </c>
    </row>
    <row r="853" spans="1:9" ht="31.5">
      <c r="A853" s="95" t="s">
        <v>43</v>
      </c>
      <c r="B853" s="45"/>
      <c r="C853" s="4" t="s">
        <v>140</v>
      </c>
      <c r="D853" s="4" t="s">
        <v>45</v>
      </c>
      <c r="E853" s="46" t="s">
        <v>516</v>
      </c>
      <c r="F853" s="4" t="s">
        <v>72</v>
      </c>
      <c r="G853" s="7">
        <v>46.4</v>
      </c>
      <c r="H853" s="7"/>
      <c r="I853" s="7"/>
    </row>
    <row r="854" spans="1:9" ht="31.5">
      <c r="A854" s="95" t="s">
        <v>192</v>
      </c>
      <c r="B854" s="45"/>
      <c r="C854" s="4" t="s">
        <v>140</v>
      </c>
      <c r="D854" s="4" t="s">
        <v>45</v>
      </c>
      <c r="E854" s="46" t="s">
        <v>802</v>
      </c>
      <c r="F854" s="4" t="s">
        <v>98</v>
      </c>
      <c r="G854" s="7">
        <v>5306.8</v>
      </c>
      <c r="H854" s="7">
        <v>5353.2</v>
      </c>
      <c r="I854" s="7">
        <v>5353.2</v>
      </c>
    </row>
    <row r="855" spans="1:9" ht="63">
      <c r="A855" s="95" t="s">
        <v>723</v>
      </c>
      <c r="B855" s="45"/>
      <c r="C855" s="4" t="s">
        <v>140</v>
      </c>
      <c r="D855" s="4" t="s">
        <v>45</v>
      </c>
      <c r="E855" s="46" t="s">
        <v>808</v>
      </c>
      <c r="F855" s="4"/>
      <c r="G855" s="7">
        <f>SUM(G856)</f>
        <v>70.099999999999994</v>
      </c>
      <c r="H855" s="7">
        <f t="shared" ref="H855:I855" si="255">SUM(H856)</f>
        <v>70.099999999999994</v>
      </c>
      <c r="I855" s="7">
        <f t="shared" si="255"/>
        <v>70.099999999999994</v>
      </c>
    </row>
    <row r="856" spans="1:9" ht="31.5">
      <c r="A856" s="95" t="s">
        <v>192</v>
      </c>
      <c r="B856" s="45"/>
      <c r="C856" s="4" t="s">
        <v>140</v>
      </c>
      <c r="D856" s="4" t="s">
        <v>45</v>
      </c>
      <c r="E856" s="46" t="s">
        <v>808</v>
      </c>
      <c r="F856" s="4" t="s">
        <v>98</v>
      </c>
      <c r="G856" s="7">
        <v>70.099999999999994</v>
      </c>
      <c r="H856" s="7">
        <v>70.099999999999994</v>
      </c>
      <c r="I856" s="7">
        <v>70.099999999999994</v>
      </c>
    </row>
    <row r="857" spans="1:9" ht="63">
      <c r="A857" s="95" t="s">
        <v>645</v>
      </c>
      <c r="B857" s="45"/>
      <c r="C857" s="4" t="s">
        <v>140</v>
      </c>
      <c r="D857" s="4" t="s">
        <v>45</v>
      </c>
      <c r="E857" s="46" t="s">
        <v>517</v>
      </c>
      <c r="F857" s="4"/>
      <c r="G857" s="7">
        <f>G858+G861</f>
        <v>7610.8</v>
      </c>
      <c r="H857" s="7">
        <f t="shared" ref="H857:I857" si="256">H858+H861</f>
        <v>0</v>
      </c>
      <c r="I857" s="7">
        <f t="shared" si="256"/>
        <v>0</v>
      </c>
    </row>
    <row r="858" spans="1:9" ht="31.5">
      <c r="A858" s="36" t="s">
        <v>706</v>
      </c>
      <c r="B858" s="45"/>
      <c r="C858" s="4" t="s">
        <v>140</v>
      </c>
      <c r="D858" s="4" t="s">
        <v>45</v>
      </c>
      <c r="E858" s="46" t="s">
        <v>518</v>
      </c>
      <c r="F858" s="4"/>
      <c r="G858" s="7">
        <f>SUM(G859:G860)</f>
        <v>3813.8</v>
      </c>
      <c r="H858" s="7">
        <f t="shared" ref="H858:I858" si="257">SUM(H859:H860)</f>
        <v>0</v>
      </c>
      <c r="I858" s="7">
        <f t="shared" si="257"/>
        <v>0</v>
      </c>
    </row>
    <row r="859" spans="1:9" ht="31.5">
      <c r="A859" s="95" t="s">
        <v>192</v>
      </c>
      <c r="B859" s="45"/>
      <c r="C859" s="4" t="s">
        <v>140</v>
      </c>
      <c r="D859" s="4" t="s">
        <v>45</v>
      </c>
      <c r="E859" s="46" t="s">
        <v>518</v>
      </c>
      <c r="F859" s="4" t="s">
        <v>98</v>
      </c>
      <c r="G859" s="7">
        <v>3813.8</v>
      </c>
      <c r="H859" s="7"/>
      <c r="I859" s="7"/>
    </row>
    <row r="860" spans="1:9" hidden="1">
      <c r="A860" s="95" t="s">
        <v>20</v>
      </c>
      <c r="B860" s="45"/>
      <c r="C860" s="4" t="s">
        <v>140</v>
      </c>
      <c r="D860" s="4" t="s">
        <v>45</v>
      </c>
      <c r="E860" s="46" t="s">
        <v>518</v>
      </c>
      <c r="F860" s="4" t="s">
        <v>77</v>
      </c>
      <c r="G860" s="7"/>
      <c r="H860" s="7"/>
      <c r="I860" s="7"/>
    </row>
    <row r="861" spans="1:9" ht="78.75">
      <c r="A861" s="95" t="s">
        <v>890</v>
      </c>
      <c r="B861" s="45"/>
      <c r="C861" s="4" t="s">
        <v>140</v>
      </c>
      <c r="D861" s="4" t="s">
        <v>45</v>
      </c>
      <c r="E861" s="46" t="s">
        <v>609</v>
      </c>
      <c r="F861" s="4"/>
      <c r="G861" s="7">
        <f>SUM(G862)</f>
        <v>3797</v>
      </c>
      <c r="H861" s="7">
        <f t="shared" ref="H861:I861" si="258">SUM(H862)</f>
        <v>0</v>
      </c>
      <c r="I861" s="7">
        <f t="shared" si="258"/>
        <v>0</v>
      </c>
    </row>
    <row r="862" spans="1:9" ht="31.5">
      <c r="A862" s="95" t="s">
        <v>192</v>
      </c>
      <c r="B862" s="45"/>
      <c r="C862" s="4" t="s">
        <v>140</v>
      </c>
      <c r="D862" s="4" t="s">
        <v>45</v>
      </c>
      <c r="E862" s="46" t="s">
        <v>609</v>
      </c>
      <c r="F862" s="4" t="s">
        <v>98</v>
      </c>
      <c r="G862" s="7">
        <v>3797</v>
      </c>
      <c r="H862" s="7"/>
      <c r="I862" s="7"/>
    </row>
    <row r="863" spans="1:9">
      <c r="A863" s="95" t="s">
        <v>158</v>
      </c>
      <c r="B863" s="45"/>
      <c r="C863" s="4" t="s">
        <v>140</v>
      </c>
      <c r="D863" s="4" t="s">
        <v>139</v>
      </c>
      <c r="E863" s="46"/>
      <c r="F863" s="4"/>
      <c r="G863" s="7">
        <f>SUM(G864)</f>
        <v>13264.7</v>
      </c>
      <c r="H863" s="7">
        <f>SUM(H864)</f>
        <v>11131.1</v>
      </c>
      <c r="I863" s="7">
        <f>SUM(I864)</f>
        <v>11131.1</v>
      </c>
    </row>
    <row r="864" spans="1:9" ht="31.5">
      <c r="A864" s="95" t="s">
        <v>434</v>
      </c>
      <c r="B864" s="45"/>
      <c r="C864" s="4" t="s">
        <v>140</v>
      </c>
      <c r="D864" s="4" t="s">
        <v>139</v>
      </c>
      <c r="E864" s="46" t="s">
        <v>216</v>
      </c>
      <c r="F864" s="4"/>
      <c r="G864" s="7">
        <f>SUM(G865)</f>
        <v>13264.7</v>
      </c>
      <c r="H864" s="7">
        <f t="shared" ref="H864:I864" si="259">SUM(H865)</f>
        <v>11131.1</v>
      </c>
      <c r="I864" s="7">
        <f t="shared" si="259"/>
        <v>11131.1</v>
      </c>
    </row>
    <row r="865" spans="1:9" ht="31.5">
      <c r="A865" s="95" t="s">
        <v>264</v>
      </c>
      <c r="B865" s="45"/>
      <c r="C865" s="4" t="s">
        <v>140</v>
      </c>
      <c r="D865" s="4" t="s">
        <v>139</v>
      </c>
      <c r="E865" s="46" t="s">
        <v>217</v>
      </c>
      <c r="F865" s="4"/>
      <c r="G865" s="7">
        <f>SUM(G866+G869+G872+G874)</f>
        <v>13264.7</v>
      </c>
      <c r="H865" s="7">
        <f>SUM(H866+H869+H872+H874)</f>
        <v>11131.1</v>
      </c>
      <c r="I865" s="7">
        <f>SUM(I866+I869+I872+I874)</f>
        <v>11131.1</v>
      </c>
    </row>
    <row r="866" spans="1:9">
      <c r="A866" s="95" t="s">
        <v>62</v>
      </c>
      <c r="B866" s="45"/>
      <c r="C866" s="4" t="s">
        <v>140</v>
      </c>
      <c r="D866" s="4" t="s">
        <v>139</v>
      </c>
      <c r="E866" s="46" t="s">
        <v>361</v>
      </c>
      <c r="F866" s="4"/>
      <c r="G866" s="7">
        <f>SUM(G867:G868)</f>
        <v>11197.5</v>
      </c>
      <c r="H866" s="7">
        <f>SUM(H867:H868)</f>
        <v>9755.6</v>
      </c>
      <c r="I866" s="7">
        <f>SUM(I867:I868)</f>
        <v>9755.6</v>
      </c>
    </row>
    <row r="867" spans="1:9" ht="47.25">
      <c r="A867" s="95" t="s">
        <v>42</v>
      </c>
      <c r="B867" s="45"/>
      <c r="C867" s="4" t="s">
        <v>140</v>
      </c>
      <c r="D867" s="4" t="s">
        <v>139</v>
      </c>
      <c r="E867" s="46" t="s">
        <v>361</v>
      </c>
      <c r="F867" s="4">
        <v>100</v>
      </c>
      <c r="G867" s="7">
        <v>11196.5</v>
      </c>
      <c r="H867" s="7">
        <v>9754.6</v>
      </c>
      <c r="I867" s="7">
        <v>9754.6</v>
      </c>
    </row>
    <row r="868" spans="1:9" ht="31.5">
      <c r="A868" s="95" t="s">
        <v>43</v>
      </c>
      <c r="B868" s="45"/>
      <c r="C868" s="4" t="s">
        <v>140</v>
      </c>
      <c r="D868" s="4" t="s">
        <v>139</v>
      </c>
      <c r="E868" s="46" t="s">
        <v>361</v>
      </c>
      <c r="F868" s="4">
        <v>200</v>
      </c>
      <c r="G868" s="7">
        <v>1</v>
      </c>
      <c r="H868" s="7">
        <v>1</v>
      </c>
      <c r="I868" s="7">
        <v>1</v>
      </c>
    </row>
    <row r="869" spans="1:9">
      <c r="A869" s="95" t="s">
        <v>76</v>
      </c>
      <c r="B869" s="45"/>
      <c r="C869" s="4" t="s">
        <v>140</v>
      </c>
      <c r="D869" s="4" t="s">
        <v>139</v>
      </c>
      <c r="E869" s="46" t="s">
        <v>362</v>
      </c>
      <c r="F869" s="4"/>
      <c r="G869" s="7">
        <f>SUM(G870:G871)</f>
        <v>330.09999999999997</v>
      </c>
      <c r="H869" s="7">
        <f>SUM(H870:H871)</f>
        <v>280.09999999999997</v>
      </c>
      <c r="I869" s="7">
        <f>SUM(I870:I871)</f>
        <v>280.09999999999997</v>
      </c>
    </row>
    <row r="870" spans="1:9" ht="31.5">
      <c r="A870" s="95" t="s">
        <v>43</v>
      </c>
      <c r="B870" s="45"/>
      <c r="C870" s="4" t="s">
        <v>140</v>
      </c>
      <c r="D870" s="4" t="s">
        <v>139</v>
      </c>
      <c r="E870" s="46" t="s">
        <v>362</v>
      </c>
      <c r="F870" s="4">
        <v>200</v>
      </c>
      <c r="G870" s="7">
        <v>303.2</v>
      </c>
      <c r="H870" s="7">
        <v>253.2</v>
      </c>
      <c r="I870" s="7">
        <v>253.2</v>
      </c>
    </row>
    <row r="871" spans="1:9">
      <c r="A871" s="95" t="s">
        <v>20</v>
      </c>
      <c r="B871" s="45"/>
      <c r="C871" s="4" t="s">
        <v>140</v>
      </c>
      <c r="D871" s="4" t="s">
        <v>139</v>
      </c>
      <c r="E871" s="46" t="s">
        <v>362</v>
      </c>
      <c r="F871" s="4">
        <v>800</v>
      </c>
      <c r="G871" s="7">
        <v>26.9</v>
      </c>
      <c r="H871" s="7">
        <v>26.9</v>
      </c>
      <c r="I871" s="7">
        <v>26.9</v>
      </c>
    </row>
    <row r="872" spans="1:9" ht="31.5">
      <c r="A872" s="95" t="s">
        <v>78</v>
      </c>
      <c r="B872" s="45"/>
      <c r="C872" s="4" t="s">
        <v>140</v>
      </c>
      <c r="D872" s="4" t="s">
        <v>139</v>
      </c>
      <c r="E872" s="46" t="s">
        <v>363</v>
      </c>
      <c r="F872" s="4"/>
      <c r="G872" s="7">
        <f>SUM(G873)</f>
        <v>754.5</v>
      </c>
      <c r="H872" s="7">
        <f>SUM(H873)</f>
        <v>676.3</v>
      </c>
      <c r="I872" s="7">
        <f>SUM(I873)</f>
        <v>676.3</v>
      </c>
    </row>
    <row r="873" spans="1:9" ht="31.5">
      <c r="A873" s="95" t="s">
        <v>43</v>
      </c>
      <c r="B873" s="45"/>
      <c r="C873" s="4" t="s">
        <v>140</v>
      </c>
      <c r="D873" s="4" t="s">
        <v>139</v>
      </c>
      <c r="E873" s="46" t="s">
        <v>363</v>
      </c>
      <c r="F873" s="4">
        <v>200</v>
      </c>
      <c r="G873" s="7">
        <v>754.5</v>
      </c>
      <c r="H873" s="7">
        <v>676.3</v>
      </c>
      <c r="I873" s="7">
        <v>676.3</v>
      </c>
    </row>
    <row r="874" spans="1:9" ht="31.5">
      <c r="A874" s="95" t="s">
        <v>79</v>
      </c>
      <c r="B874" s="45"/>
      <c r="C874" s="4" t="s">
        <v>140</v>
      </c>
      <c r="D874" s="4" t="s">
        <v>139</v>
      </c>
      <c r="E874" s="46" t="s">
        <v>364</v>
      </c>
      <c r="F874" s="4"/>
      <c r="G874" s="7">
        <f>SUM(G875:G876)</f>
        <v>982.6</v>
      </c>
      <c r="H874" s="7">
        <f>SUM(H875:H876)</f>
        <v>419.1</v>
      </c>
      <c r="I874" s="7">
        <f>SUM(I875:I876)</f>
        <v>419.1</v>
      </c>
    </row>
    <row r="875" spans="1:9" ht="31.5">
      <c r="A875" s="95" t="s">
        <v>43</v>
      </c>
      <c r="B875" s="45"/>
      <c r="C875" s="4" t="s">
        <v>140</v>
      </c>
      <c r="D875" s="4" t="s">
        <v>139</v>
      </c>
      <c r="E875" s="46" t="s">
        <v>364</v>
      </c>
      <c r="F875" s="4">
        <v>200</v>
      </c>
      <c r="G875" s="7">
        <v>949.1</v>
      </c>
      <c r="H875" s="7">
        <v>385.6</v>
      </c>
      <c r="I875" s="7">
        <v>385.6</v>
      </c>
    </row>
    <row r="876" spans="1:9">
      <c r="A876" s="95" t="s">
        <v>20</v>
      </c>
      <c r="B876" s="45"/>
      <c r="C876" s="4" t="s">
        <v>140</v>
      </c>
      <c r="D876" s="4" t="s">
        <v>139</v>
      </c>
      <c r="E876" s="46" t="s">
        <v>364</v>
      </c>
      <c r="F876" s="4">
        <v>800</v>
      </c>
      <c r="G876" s="7">
        <v>33.5</v>
      </c>
      <c r="H876" s="7">
        <v>33.5</v>
      </c>
      <c r="I876" s="7">
        <v>33.5</v>
      </c>
    </row>
    <row r="877" spans="1:9">
      <c r="A877" s="23" t="s">
        <v>677</v>
      </c>
      <c r="B877" s="24" t="s">
        <v>273</v>
      </c>
      <c r="C877" s="25"/>
      <c r="D877" s="25"/>
      <c r="E877" s="24"/>
      <c r="F877" s="25"/>
      <c r="G877" s="26">
        <f>SUM(G878+G1179)+G1216</f>
        <v>3672613.9000000008</v>
      </c>
      <c r="H877" s="26">
        <f>SUM(H878+H1179)+H1216</f>
        <v>3430443.3</v>
      </c>
      <c r="I877" s="26">
        <f>SUM(I878+I1179)+I1216</f>
        <v>3441081.3999999994</v>
      </c>
    </row>
    <row r="878" spans="1:9">
      <c r="A878" s="95" t="s">
        <v>88</v>
      </c>
      <c r="B878" s="4"/>
      <c r="C878" s="4" t="s">
        <v>89</v>
      </c>
      <c r="D878" s="4"/>
      <c r="E878" s="4"/>
      <c r="F878" s="4"/>
      <c r="G878" s="7">
        <f>SUM(G879+G935+G1048+G1089+G1114)+G1081</f>
        <v>3587805.9000000008</v>
      </c>
      <c r="H878" s="7">
        <f>SUM(H879+H935+H1048+H1089+H1114)+H1081</f>
        <v>3346049.8</v>
      </c>
      <c r="I878" s="7">
        <f>SUM(I879+I935+I1048+I1089+I1114)+I1081</f>
        <v>3356687.8999999994</v>
      </c>
    </row>
    <row r="879" spans="1:9">
      <c r="A879" s="95" t="s">
        <v>149</v>
      </c>
      <c r="B879" s="4"/>
      <c r="C879" s="4" t="s">
        <v>89</v>
      </c>
      <c r="D879" s="4" t="s">
        <v>28</v>
      </c>
      <c r="E879" s="4"/>
      <c r="F879" s="4"/>
      <c r="G879" s="7">
        <f>SUM(G886)+G930+G880</f>
        <v>1204637.7000000002</v>
      </c>
      <c r="H879" s="7">
        <f>SUM(H886)+H930+H880</f>
        <v>1156607.1999999997</v>
      </c>
      <c r="I879" s="7">
        <f>SUM(I886)+I930+I880</f>
        <v>1163306.2999999998</v>
      </c>
    </row>
    <row r="880" spans="1:9" ht="31.5">
      <c r="A880" s="44" t="s">
        <v>354</v>
      </c>
      <c r="B880" s="96"/>
      <c r="C880" s="4" t="s">
        <v>89</v>
      </c>
      <c r="D880" s="4" t="s">
        <v>28</v>
      </c>
      <c r="E880" s="47" t="s">
        <v>296</v>
      </c>
      <c r="F880" s="4"/>
      <c r="G880" s="7">
        <f t="shared" ref="G880:I881" si="260">G881</f>
        <v>1558.7</v>
      </c>
      <c r="H880" s="7">
        <f t="shared" si="260"/>
        <v>1558.7</v>
      </c>
      <c r="I880" s="7">
        <f t="shared" si="260"/>
        <v>1558.7</v>
      </c>
    </row>
    <row r="881" spans="1:11">
      <c r="A881" s="89" t="s">
        <v>785</v>
      </c>
      <c r="B881" s="96"/>
      <c r="C881" s="4" t="s">
        <v>89</v>
      </c>
      <c r="D881" s="4" t="s">
        <v>28</v>
      </c>
      <c r="E881" s="47" t="s">
        <v>301</v>
      </c>
      <c r="F881" s="4"/>
      <c r="G881" s="7">
        <f>G882</f>
        <v>1558.7</v>
      </c>
      <c r="H881" s="7">
        <f t="shared" si="260"/>
        <v>1558.7</v>
      </c>
      <c r="I881" s="7">
        <f t="shared" si="260"/>
        <v>1558.7</v>
      </c>
    </row>
    <row r="882" spans="1:11" ht="31.5">
      <c r="A882" s="89" t="s">
        <v>871</v>
      </c>
      <c r="B882" s="96"/>
      <c r="C882" s="4" t="s">
        <v>89</v>
      </c>
      <c r="D882" s="4" t="s">
        <v>28</v>
      </c>
      <c r="E882" s="47" t="s">
        <v>786</v>
      </c>
      <c r="F882" s="4"/>
      <c r="G882" s="7">
        <f>SUM(G883)</f>
        <v>1558.7</v>
      </c>
      <c r="H882" s="7">
        <f t="shared" ref="H882:I882" si="261">SUM(H883)</f>
        <v>1558.7</v>
      </c>
      <c r="I882" s="7">
        <f t="shared" si="261"/>
        <v>1558.7</v>
      </c>
    </row>
    <row r="883" spans="1:11" ht="47.25">
      <c r="A883" s="95" t="s">
        <v>719</v>
      </c>
      <c r="B883" s="96"/>
      <c r="C883" s="4" t="s">
        <v>89</v>
      </c>
      <c r="D883" s="4" t="s">
        <v>28</v>
      </c>
      <c r="E883" s="47" t="s">
        <v>787</v>
      </c>
      <c r="F883" s="4"/>
      <c r="G883" s="7">
        <f>G884+G885</f>
        <v>1558.7</v>
      </c>
      <c r="H883" s="7">
        <f>H884+H885</f>
        <v>1558.7</v>
      </c>
      <c r="I883" s="7">
        <f>I884+I885</f>
        <v>1558.7</v>
      </c>
    </row>
    <row r="884" spans="1:11" ht="47.25">
      <c r="A884" s="95" t="s">
        <v>42</v>
      </c>
      <c r="B884" s="96"/>
      <c r="C884" s="4" t="s">
        <v>89</v>
      </c>
      <c r="D884" s="4" t="s">
        <v>28</v>
      </c>
      <c r="E884" s="47" t="s">
        <v>787</v>
      </c>
      <c r="F884" s="96" t="s">
        <v>70</v>
      </c>
      <c r="G884" s="7">
        <v>1358.7</v>
      </c>
      <c r="H884" s="7">
        <v>1358.7</v>
      </c>
      <c r="I884" s="7">
        <v>1358.7</v>
      </c>
    </row>
    <row r="885" spans="1:11" ht="31.5">
      <c r="A885" s="95" t="s">
        <v>97</v>
      </c>
      <c r="B885" s="4"/>
      <c r="C885" s="4" t="s">
        <v>89</v>
      </c>
      <c r="D885" s="4" t="s">
        <v>28</v>
      </c>
      <c r="E885" s="47" t="s">
        <v>787</v>
      </c>
      <c r="F885" s="4" t="s">
        <v>98</v>
      </c>
      <c r="G885" s="7">
        <v>200</v>
      </c>
      <c r="H885" s="7">
        <v>200</v>
      </c>
      <c r="I885" s="7">
        <v>200</v>
      </c>
    </row>
    <row r="886" spans="1:11" ht="32.25" customHeight="1">
      <c r="A886" s="95" t="s">
        <v>435</v>
      </c>
      <c r="B886" s="4"/>
      <c r="C886" s="4" t="s">
        <v>89</v>
      </c>
      <c r="D886" s="4" t="s">
        <v>28</v>
      </c>
      <c r="E886" s="31" t="s">
        <v>274</v>
      </c>
      <c r="F886" s="4"/>
      <c r="G886" s="7">
        <f>SUM(G887+G916)</f>
        <v>1203079.0000000002</v>
      </c>
      <c r="H886" s="7">
        <f>SUM(H887+H916)</f>
        <v>1155048.4999999998</v>
      </c>
      <c r="I886" s="7">
        <f>SUM(I887+I916)</f>
        <v>1161747.5999999999</v>
      </c>
    </row>
    <row r="887" spans="1:11" ht="32.25" customHeight="1">
      <c r="A887" s="95" t="s">
        <v>529</v>
      </c>
      <c r="B887" s="4"/>
      <c r="C887" s="4" t="s">
        <v>89</v>
      </c>
      <c r="D887" s="4" t="s">
        <v>28</v>
      </c>
      <c r="E887" s="31" t="s">
        <v>480</v>
      </c>
      <c r="F887" s="4"/>
      <c r="G887" s="7">
        <f>SUM(G888+G898+G906)+G903</f>
        <v>1191371.7000000002</v>
      </c>
      <c r="H887" s="7">
        <f>SUM(H888+H898+H906)+H903</f>
        <v>1138278.0999999999</v>
      </c>
      <c r="I887" s="7">
        <f>SUM(I888+I898+I906)+I903</f>
        <v>1138278.0999999999</v>
      </c>
    </row>
    <row r="888" spans="1:11">
      <c r="A888" s="95" t="s">
        <v>29</v>
      </c>
      <c r="B888" s="4"/>
      <c r="C888" s="4" t="s">
        <v>89</v>
      </c>
      <c r="D888" s="4" t="s">
        <v>28</v>
      </c>
      <c r="E888" s="31" t="s">
        <v>481</v>
      </c>
      <c r="F888" s="4"/>
      <c r="G888" s="7">
        <f>SUM(G891)+G895+G889</f>
        <v>2707.5</v>
      </c>
      <c r="H888" s="7">
        <f t="shared" ref="H888:I888" si="262">SUM(H891)+H895+H889</f>
        <v>1557.5</v>
      </c>
      <c r="I888" s="7">
        <f t="shared" si="262"/>
        <v>1557.5</v>
      </c>
      <c r="K888" s="28"/>
    </row>
    <row r="889" spans="1:11" ht="63">
      <c r="A889" s="95" t="s">
        <v>842</v>
      </c>
      <c r="B889" s="4"/>
      <c r="C889" s="4" t="s">
        <v>89</v>
      </c>
      <c r="D889" s="4" t="s">
        <v>28</v>
      </c>
      <c r="E889" s="31" t="s">
        <v>843</v>
      </c>
      <c r="F889" s="4"/>
      <c r="G889" s="7">
        <f>SUM(G890)</f>
        <v>510</v>
      </c>
      <c r="H889" s="7">
        <f t="shared" ref="H889:I889" si="263">SUM(H890)</f>
        <v>0</v>
      </c>
      <c r="I889" s="7">
        <f t="shared" si="263"/>
        <v>0</v>
      </c>
    </row>
    <row r="890" spans="1:11" ht="31.5">
      <c r="A890" s="95" t="s">
        <v>97</v>
      </c>
      <c r="B890" s="4"/>
      <c r="C890" s="4" t="s">
        <v>89</v>
      </c>
      <c r="D890" s="4" t="s">
        <v>28</v>
      </c>
      <c r="E890" s="31" t="s">
        <v>843</v>
      </c>
      <c r="F890" s="4" t="s">
        <v>98</v>
      </c>
      <c r="G890" s="7">
        <v>510</v>
      </c>
      <c r="H890" s="7"/>
      <c r="I890" s="7"/>
    </row>
    <row r="891" spans="1:11">
      <c r="A891" s="95" t="s">
        <v>275</v>
      </c>
      <c r="B891" s="4"/>
      <c r="C891" s="4" t="s">
        <v>89</v>
      </c>
      <c r="D891" s="4" t="s">
        <v>28</v>
      </c>
      <c r="E891" s="31" t="s">
        <v>482</v>
      </c>
      <c r="F891" s="4"/>
      <c r="G891" s="7">
        <f>SUM(G892:G894)</f>
        <v>1645</v>
      </c>
      <c r="H891" s="7">
        <f>SUM(H892:H894)</f>
        <v>1005</v>
      </c>
      <c r="I891" s="7">
        <f>SUM(I892:I894)</f>
        <v>1005</v>
      </c>
    </row>
    <row r="892" spans="1:11" ht="31.5">
      <c r="A892" s="95" t="s">
        <v>43</v>
      </c>
      <c r="B892" s="4"/>
      <c r="C892" s="4" t="s">
        <v>89</v>
      </c>
      <c r="D892" s="4" t="s">
        <v>28</v>
      </c>
      <c r="E892" s="31" t="s">
        <v>482</v>
      </c>
      <c r="F892" s="4" t="s">
        <v>72</v>
      </c>
      <c r="G892" s="7">
        <v>200</v>
      </c>
      <c r="H892" s="7"/>
      <c r="I892" s="7"/>
    </row>
    <row r="893" spans="1:11" hidden="1">
      <c r="A893" s="95" t="s">
        <v>34</v>
      </c>
      <c r="B893" s="4"/>
      <c r="C893" s="4" t="s">
        <v>89</v>
      </c>
      <c r="D893" s="4" t="s">
        <v>28</v>
      </c>
      <c r="E893" s="31" t="s">
        <v>482</v>
      </c>
      <c r="F893" s="4" t="s">
        <v>80</v>
      </c>
      <c r="G893" s="7"/>
      <c r="H893" s="7"/>
      <c r="I893" s="7"/>
    </row>
    <row r="894" spans="1:11" ht="31.5">
      <c r="A894" s="95" t="s">
        <v>192</v>
      </c>
      <c r="B894" s="4"/>
      <c r="C894" s="4" t="s">
        <v>89</v>
      </c>
      <c r="D894" s="4" t="s">
        <v>28</v>
      </c>
      <c r="E894" s="31" t="s">
        <v>482</v>
      </c>
      <c r="F894" s="4" t="s">
        <v>98</v>
      </c>
      <c r="G894" s="7">
        <v>1445</v>
      </c>
      <c r="H894" s="7">
        <v>1005</v>
      </c>
      <c r="I894" s="7">
        <v>1005</v>
      </c>
    </row>
    <row r="895" spans="1:11" ht="47.25">
      <c r="A895" s="68" t="s">
        <v>938</v>
      </c>
      <c r="B895" s="90"/>
      <c r="C895" s="90" t="s">
        <v>89</v>
      </c>
      <c r="D895" s="90" t="s">
        <v>28</v>
      </c>
      <c r="E895" s="91" t="s">
        <v>844</v>
      </c>
      <c r="F895" s="90"/>
      <c r="G895" s="69">
        <f>G896+G897</f>
        <v>552.5</v>
      </c>
      <c r="H895" s="69">
        <f>H896+H897</f>
        <v>552.5</v>
      </c>
      <c r="I895" s="69">
        <f>I896+I897</f>
        <v>552.5</v>
      </c>
    </row>
    <row r="896" spans="1:11" ht="31.5" hidden="1">
      <c r="A896" s="68" t="s">
        <v>43</v>
      </c>
      <c r="B896" s="90"/>
      <c r="C896" s="90" t="s">
        <v>89</v>
      </c>
      <c r="D896" s="90" t="s">
        <v>28</v>
      </c>
      <c r="E896" s="91" t="s">
        <v>844</v>
      </c>
      <c r="F896" s="90" t="s">
        <v>72</v>
      </c>
      <c r="G896" s="69"/>
      <c r="H896" s="69"/>
      <c r="I896" s="69"/>
    </row>
    <row r="897" spans="1:9" ht="31.5">
      <c r="A897" s="68" t="s">
        <v>192</v>
      </c>
      <c r="B897" s="90"/>
      <c r="C897" s="90" t="s">
        <v>89</v>
      </c>
      <c r="D897" s="90" t="s">
        <v>28</v>
      </c>
      <c r="E897" s="91" t="s">
        <v>844</v>
      </c>
      <c r="F897" s="90" t="s">
        <v>98</v>
      </c>
      <c r="G897" s="69">
        <v>552.5</v>
      </c>
      <c r="H897" s="69">
        <v>552.5</v>
      </c>
      <c r="I897" s="69">
        <v>552.5</v>
      </c>
    </row>
    <row r="898" spans="1:9" ht="47.25">
      <c r="A898" s="95" t="s">
        <v>23</v>
      </c>
      <c r="B898" s="4"/>
      <c r="C898" s="4" t="s">
        <v>89</v>
      </c>
      <c r="D898" s="4" t="s">
        <v>28</v>
      </c>
      <c r="E898" s="6" t="s">
        <v>483</v>
      </c>
      <c r="F898" s="22"/>
      <c r="G898" s="7">
        <f>SUM(G899)+G901</f>
        <v>1100523.5</v>
      </c>
      <c r="H898" s="7">
        <f>SUM(H899)+H901</f>
        <v>1053785.3999999999</v>
      </c>
      <c r="I898" s="7">
        <f>SUM(I899)+I901</f>
        <v>1053785.3999999999</v>
      </c>
    </row>
    <row r="899" spans="1:9" ht="47.25">
      <c r="A899" s="95" t="s">
        <v>307</v>
      </c>
      <c r="B899" s="4"/>
      <c r="C899" s="4" t="s">
        <v>89</v>
      </c>
      <c r="D899" s="4" t="s">
        <v>28</v>
      </c>
      <c r="E899" s="6" t="s">
        <v>845</v>
      </c>
      <c r="F899" s="22"/>
      <c r="G899" s="7">
        <f>SUM(G900)</f>
        <v>610139.1</v>
      </c>
      <c r="H899" s="7">
        <f>SUM(H900)</f>
        <v>609121.69999999995</v>
      </c>
      <c r="I899" s="7">
        <f>SUM(I900)</f>
        <v>609121.69999999995</v>
      </c>
    </row>
    <row r="900" spans="1:9" ht="31.5">
      <c r="A900" s="95" t="s">
        <v>192</v>
      </c>
      <c r="B900" s="4"/>
      <c r="C900" s="4" t="s">
        <v>89</v>
      </c>
      <c r="D900" s="4" t="s">
        <v>28</v>
      </c>
      <c r="E900" s="6" t="s">
        <v>845</v>
      </c>
      <c r="F900" s="4" t="s">
        <v>98</v>
      </c>
      <c r="G900" s="7">
        <v>610139.1</v>
      </c>
      <c r="H900" s="7">
        <v>609121.69999999995</v>
      </c>
      <c r="I900" s="7">
        <v>609121.69999999995</v>
      </c>
    </row>
    <row r="901" spans="1:9">
      <c r="A901" s="95" t="s">
        <v>275</v>
      </c>
      <c r="B901" s="4"/>
      <c r="C901" s="4" t="s">
        <v>89</v>
      </c>
      <c r="D901" s="4" t="s">
        <v>28</v>
      </c>
      <c r="E901" s="31" t="s">
        <v>484</v>
      </c>
      <c r="F901" s="4"/>
      <c r="G901" s="7">
        <f>G902</f>
        <v>490384.4</v>
      </c>
      <c r="H901" s="7">
        <f>H902</f>
        <v>444663.7</v>
      </c>
      <c r="I901" s="7">
        <f>I902</f>
        <v>444663.7</v>
      </c>
    </row>
    <row r="902" spans="1:9" ht="31.5">
      <c r="A902" s="95" t="s">
        <v>192</v>
      </c>
      <c r="B902" s="4"/>
      <c r="C902" s="4" t="s">
        <v>89</v>
      </c>
      <c r="D902" s="4" t="s">
        <v>28</v>
      </c>
      <c r="E902" s="31" t="s">
        <v>484</v>
      </c>
      <c r="F902" s="4" t="s">
        <v>98</v>
      </c>
      <c r="G902" s="7">
        <v>490384.4</v>
      </c>
      <c r="H902" s="7">
        <v>444663.7</v>
      </c>
      <c r="I902" s="7">
        <v>444663.7</v>
      </c>
    </row>
    <row r="903" spans="1:9">
      <c r="A903" s="95" t="s">
        <v>276</v>
      </c>
      <c r="B903" s="4"/>
      <c r="C903" s="4" t="s">
        <v>89</v>
      </c>
      <c r="D903" s="4" t="s">
        <v>28</v>
      </c>
      <c r="E903" s="31" t="s">
        <v>542</v>
      </c>
      <c r="F903" s="4"/>
      <c r="G903" s="7">
        <f>SUM(G904)</f>
        <v>8625.1</v>
      </c>
      <c r="H903" s="7">
        <f t="shared" ref="H903:I903" si="264">SUM(H904)</f>
        <v>5350</v>
      </c>
      <c r="I903" s="7">
        <f t="shared" si="264"/>
        <v>5350</v>
      </c>
    </row>
    <row r="904" spans="1:9">
      <c r="A904" s="95" t="s">
        <v>275</v>
      </c>
      <c r="B904" s="4"/>
      <c r="C904" s="4" t="s">
        <v>89</v>
      </c>
      <c r="D904" s="4" t="s">
        <v>28</v>
      </c>
      <c r="E904" s="31" t="s">
        <v>485</v>
      </c>
      <c r="F904" s="4"/>
      <c r="G904" s="7">
        <f t="shared" ref="G904:I904" si="265">SUM(G905)</f>
        <v>8625.1</v>
      </c>
      <c r="H904" s="7">
        <f t="shared" si="265"/>
        <v>5350</v>
      </c>
      <c r="I904" s="7">
        <f t="shared" si="265"/>
        <v>5350</v>
      </c>
    </row>
    <row r="905" spans="1:9" ht="31.5">
      <c r="A905" s="95" t="s">
        <v>192</v>
      </c>
      <c r="B905" s="4"/>
      <c r="C905" s="4" t="s">
        <v>89</v>
      </c>
      <c r="D905" s="4" t="s">
        <v>28</v>
      </c>
      <c r="E905" s="31" t="s">
        <v>485</v>
      </c>
      <c r="F905" s="4" t="s">
        <v>98</v>
      </c>
      <c r="G905" s="7">
        <v>8625.1</v>
      </c>
      <c r="H905" s="7">
        <v>5350</v>
      </c>
      <c r="I905" s="7">
        <v>5350</v>
      </c>
    </row>
    <row r="906" spans="1:9" ht="31.5">
      <c r="A906" s="95" t="s">
        <v>36</v>
      </c>
      <c r="B906" s="4"/>
      <c r="C906" s="4" t="s">
        <v>89</v>
      </c>
      <c r="D906" s="4" t="s">
        <v>28</v>
      </c>
      <c r="E906" s="6" t="s">
        <v>486</v>
      </c>
      <c r="F906" s="4"/>
      <c r="G906" s="7">
        <f>SUM(G907+G911)</f>
        <v>79515.599999999991</v>
      </c>
      <c r="H906" s="7">
        <f>SUM(H907+H911)</f>
        <v>77585.2</v>
      </c>
      <c r="I906" s="7">
        <f>SUM(I907+I911)</f>
        <v>77585.2</v>
      </c>
    </row>
    <row r="907" spans="1:9" ht="47.25">
      <c r="A907" s="95" t="s">
        <v>307</v>
      </c>
      <c r="B907" s="4"/>
      <c r="C907" s="4" t="s">
        <v>89</v>
      </c>
      <c r="D907" s="4" t="s">
        <v>28</v>
      </c>
      <c r="E907" s="6" t="s">
        <v>846</v>
      </c>
      <c r="F907" s="4"/>
      <c r="G907" s="7">
        <f>SUM(G908:G910)</f>
        <v>49110.799999999996</v>
      </c>
      <c r="H907" s="7">
        <f t="shared" ref="H907:I907" si="266">SUM(H908:H910)</f>
        <v>50128.2</v>
      </c>
      <c r="I907" s="7">
        <f t="shared" si="266"/>
        <v>50128.2</v>
      </c>
    </row>
    <row r="908" spans="1:9" ht="47.25">
      <c r="A908" s="95" t="s">
        <v>42</v>
      </c>
      <c r="B908" s="4"/>
      <c r="C908" s="4" t="s">
        <v>89</v>
      </c>
      <c r="D908" s="4" t="s">
        <v>28</v>
      </c>
      <c r="E908" s="6" t="s">
        <v>846</v>
      </c>
      <c r="F908" s="4" t="s">
        <v>70</v>
      </c>
      <c r="G908" s="7">
        <v>48545.2</v>
      </c>
      <c r="H908" s="7">
        <v>49562.6</v>
      </c>
      <c r="I908" s="7">
        <v>49562.6</v>
      </c>
    </row>
    <row r="909" spans="1:9" ht="31.5">
      <c r="A909" s="95" t="s">
        <v>43</v>
      </c>
      <c r="B909" s="4"/>
      <c r="C909" s="4" t="s">
        <v>89</v>
      </c>
      <c r="D909" s="4" t="s">
        <v>28</v>
      </c>
      <c r="E909" s="6" t="s">
        <v>846</v>
      </c>
      <c r="F909" s="4" t="s">
        <v>72</v>
      </c>
      <c r="G909" s="7">
        <v>565.6</v>
      </c>
      <c r="H909" s="7">
        <v>565.6</v>
      </c>
      <c r="I909" s="7">
        <v>565.6</v>
      </c>
    </row>
    <row r="910" spans="1:9">
      <c r="A910" s="95" t="s">
        <v>34</v>
      </c>
      <c r="B910" s="4"/>
      <c r="C910" s="4" t="s">
        <v>89</v>
      </c>
      <c r="D910" s="4" t="s">
        <v>28</v>
      </c>
      <c r="E910" s="6" t="s">
        <v>846</v>
      </c>
      <c r="F910" s="4" t="s">
        <v>80</v>
      </c>
      <c r="G910" s="7">
        <v>0</v>
      </c>
      <c r="H910" s="7">
        <v>0</v>
      </c>
      <c r="I910" s="7">
        <v>0</v>
      </c>
    </row>
    <row r="911" spans="1:9">
      <c r="A911" s="95" t="s">
        <v>275</v>
      </c>
      <c r="B911" s="31"/>
      <c r="C911" s="4" t="s">
        <v>89</v>
      </c>
      <c r="D911" s="4" t="s">
        <v>28</v>
      </c>
      <c r="E911" s="31" t="s">
        <v>487</v>
      </c>
      <c r="F911" s="4"/>
      <c r="G911" s="7">
        <f>SUM(G912:G915)</f>
        <v>30404.799999999999</v>
      </c>
      <c r="H911" s="7">
        <f t="shared" ref="H911:I911" si="267">SUM(H912:H915)</f>
        <v>27457</v>
      </c>
      <c r="I911" s="7">
        <f t="shared" si="267"/>
        <v>27457</v>
      </c>
    </row>
    <row r="912" spans="1:9" ht="47.25">
      <c r="A912" s="2" t="s">
        <v>42</v>
      </c>
      <c r="B912" s="4"/>
      <c r="C912" s="4" t="s">
        <v>89</v>
      </c>
      <c r="D912" s="4" t="s">
        <v>28</v>
      </c>
      <c r="E912" s="31" t="s">
        <v>487</v>
      </c>
      <c r="F912" s="4" t="s">
        <v>70</v>
      </c>
      <c r="G912" s="7">
        <v>15665.2</v>
      </c>
      <c r="H912" s="7">
        <v>13672.1</v>
      </c>
      <c r="I912" s="7">
        <v>13672.1</v>
      </c>
    </row>
    <row r="913" spans="1:9" ht="31.5">
      <c r="A913" s="95" t="s">
        <v>43</v>
      </c>
      <c r="B913" s="4"/>
      <c r="C913" s="4" t="s">
        <v>89</v>
      </c>
      <c r="D913" s="4" t="s">
        <v>28</v>
      </c>
      <c r="E913" s="31" t="s">
        <v>487</v>
      </c>
      <c r="F913" s="4" t="s">
        <v>72</v>
      </c>
      <c r="G913" s="7">
        <v>14250</v>
      </c>
      <c r="H913" s="7">
        <v>13303.3</v>
      </c>
      <c r="I913" s="7">
        <v>13303.3</v>
      </c>
    </row>
    <row r="914" spans="1:9">
      <c r="A914" s="95" t="s">
        <v>34</v>
      </c>
      <c r="B914" s="4"/>
      <c r="C914" s="4" t="s">
        <v>89</v>
      </c>
      <c r="D914" s="4" t="s">
        <v>28</v>
      </c>
      <c r="E914" s="31" t="s">
        <v>487</v>
      </c>
      <c r="F914" s="4" t="s">
        <v>80</v>
      </c>
      <c r="G914" s="7">
        <v>44.5</v>
      </c>
      <c r="H914" s="7">
        <v>0</v>
      </c>
      <c r="I914" s="7">
        <v>0</v>
      </c>
    </row>
    <row r="915" spans="1:9">
      <c r="A915" s="95" t="s">
        <v>20</v>
      </c>
      <c r="B915" s="4"/>
      <c r="C915" s="4" t="s">
        <v>89</v>
      </c>
      <c r="D915" s="4" t="s">
        <v>28</v>
      </c>
      <c r="E915" s="31" t="s">
        <v>487</v>
      </c>
      <c r="F915" s="4" t="s">
        <v>77</v>
      </c>
      <c r="G915" s="7">
        <v>445.1</v>
      </c>
      <c r="H915" s="7">
        <v>481.6</v>
      </c>
      <c r="I915" s="7">
        <v>481.6</v>
      </c>
    </row>
    <row r="916" spans="1:9" ht="47.25">
      <c r="A916" s="95" t="s">
        <v>437</v>
      </c>
      <c r="B916" s="4"/>
      <c r="C916" s="4" t="s">
        <v>89</v>
      </c>
      <c r="D916" s="4" t="s">
        <v>28</v>
      </c>
      <c r="E916" s="31" t="s">
        <v>277</v>
      </c>
      <c r="F916" s="4"/>
      <c r="G916" s="7">
        <f>G917+G926</f>
        <v>11707.3</v>
      </c>
      <c r="H916" s="7">
        <f>H917+H926</f>
        <v>16770.400000000001</v>
      </c>
      <c r="I916" s="7">
        <f>I917+I926</f>
        <v>23469.5</v>
      </c>
    </row>
    <row r="917" spans="1:9">
      <c r="A917" s="95" t="s">
        <v>29</v>
      </c>
      <c r="B917" s="4"/>
      <c r="C917" s="4" t="s">
        <v>89</v>
      </c>
      <c r="D917" s="4" t="s">
        <v>28</v>
      </c>
      <c r="E917" s="31" t="s">
        <v>278</v>
      </c>
      <c r="F917" s="4"/>
      <c r="G917" s="7">
        <f>SUM(G919+G922)+G924+G920+G918</f>
        <v>11707.3</v>
      </c>
      <c r="H917" s="7">
        <f t="shared" ref="H917:I917" si="268">SUM(H919+H922)+H924+H920+H918</f>
        <v>16770.400000000001</v>
      </c>
      <c r="I917" s="7">
        <f t="shared" si="268"/>
        <v>23469.5</v>
      </c>
    </row>
    <row r="918" spans="1:9" ht="30.75" customHeight="1">
      <c r="A918" s="95" t="s">
        <v>43</v>
      </c>
      <c r="B918" s="4"/>
      <c r="C918" s="4" t="s">
        <v>89</v>
      </c>
      <c r="D918" s="4" t="s">
        <v>28</v>
      </c>
      <c r="E918" s="31" t="s">
        <v>278</v>
      </c>
      <c r="F918" s="4" t="s">
        <v>72</v>
      </c>
      <c r="G918" s="7">
        <v>220</v>
      </c>
      <c r="H918" s="7"/>
      <c r="I918" s="7"/>
    </row>
    <row r="919" spans="1:9" ht="31.5">
      <c r="A919" s="95" t="s">
        <v>54</v>
      </c>
      <c r="B919" s="4"/>
      <c r="C919" s="4" t="s">
        <v>89</v>
      </c>
      <c r="D919" s="4" t="s">
        <v>28</v>
      </c>
      <c r="E919" s="31" t="s">
        <v>278</v>
      </c>
      <c r="F919" s="4" t="s">
        <v>98</v>
      </c>
      <c r="G919" s="7">
        <v>7383.9</v>
      </c>
      <c r="H919" s="7">
        <v>4820.8999999999996</v>
      </c>
      <c r="I919" s="7">
        <v>4820</v>
      </c>
    </row>
    <row r="920" spans="1:9" ht="31.5">
      <c r="A920" s="139" t="s">
        <v>935</v>
      </c>
      <c r="B920" s="4"/>
      <c r="C920" s="4" t="s">
        <v>89</v>
      </c>
      <c r="D920" s="4" t="s">
        <v>28</v>
      </c>
      <c r="E920" s="31" t="s">
        <v>932</v>
      </c>
      <c r="F920" s="4"/>
      <c r="G920" s="7">
        <f>G921</f>
        <v>2310</v>
      </c>
      <c r="H920" s="7">
        <f>H921</f>
        <v>1860</v>
      </c>
      <c r="I920" s="7">
        <f>I921</f>
        <v>8560</v>
      </c>
    </row>
    <row r="921" spans="1:9" ht="31.5">
      <c r="A921" s="135" t="s">
        <v>192</v>
      </c>
      <c r="B921" s="4"/>
      <c r="C921" s="4" t="s">
        <v>89</v>
      </c>
      <c r="D921" s="4" t="s">
        <v>28</v>
      </c>
      <c r="E921" s="31" t="s">
        <v>932</v>
      </c>
      <c r="F921" s="4" t="s">
        <v>98</v>
      </c>
      <c r="G921" s="7">
        <v>2310</v>
      </c>
      <c r="H921" s="7">
        <v>1860</v>
      </c>
      <c r="I921" s="7">
        <v>8560</v>
      </c>
    </row>
    <row r="922" spans="1:9" ht="31.5">
      <c r="A922" s="135" t="s">
        <v>495</v>
      </c>
      <c r="B922" s="4"/>
      <c r="C922" s="4" t="s">
        <v>89</v>
      </c>
      <c r="D922" s="4" t="s">
        <v>28</v>
      </c>
      <c r="E922" s="31" t="s">
        <v>860</v>
      </c>
      <c r="F922" s="4"/>
      <c r="G922" s="7">
        <f>G923</f>
        <v>0</v>
      </c>
      <c r="H922" s="7">
        <f>H923</f>
        <v>10089.5</v>
      </c>
      <c r="I922" s="7">
        <f>I923</f>
        <v>10089.5</v>
      </c>
    </row>
    <row r="923" spans="1:9" ht="31.5">
      <c r="A923" s="135" t="s">
        <v>43</v>
      </c>
      <c r="B923" s="4"/>
      <c r="C923" s="4" t="s">
        <v>89</v>
      </c>
      <c r="D923" s="4" t="s">
        <v>28</v>
      </c>
      <c r="E923" s="31" t="s">
        <v>860</v>
      </c>
      <c r="F923" s="4" t="s">
        <v>72</v>
      </c>
      <c r="G923" s="7">
        <v>0</v>
      </c>
      <c r="H923" s="7">
        <v>10089.5</v>
      </c>
      <c r="I923" s="7">
        <v>10089.5</v>
      </c>
    </row>
    <row r="924" spans="1:9" ht="47.25">
      <c r="A924" s="135" t="s">
        <v>934</v>
      </c>
      <c r="B924" s="4"/>
      <c r="C924" s="4" t="s">
        <v>89</v>
      </c>
      <c r="D924" s="4" t="s">
        <v>28</v>
      </c>
      <c r="E924" s="31" t="s">
        <v>931</v>
      </c>
      <c r="F924" s="4"/>
      <c r="G924" s="7">
        <f>G925</f>
        <v>1793.4</v>
      </c>
      <c r="H924" s="7">
        <f>H925</f>
        <v>0</v>
      </c>
      <c r="I924" s="7">
        <f>I925</f>
        <v>0</v>
      </c>
    </row>
    <row r="925" spans="1:9" ht="31.5">
      <c r="A925" s="135" t="s">
        <v>192</v>
      </c>
      <c r="B925" s="4"/>
      <c r="C925" s="4" t="s">
        <v>89</v>
      </c>
      <c r="D925" s="4" t="s">
        <v>28</v>
      </c>
      <c r="E925" s="31" t="s">
        <v>931</v>
      </c>
      <c r="F925" s="4" t="s">
        <v>98</v>
      </c>
      <c r="G925" s="7">
        <f>1783.4+10</f>
        <v>1793.4</v>
      </c>
      <c r="H925" s="7">
        <v>0</v>
      </c>
      <c r="I925" s="7">
        <v>0</v>
      </c>
    </row>
    <row r="926" spans="1:9" ht="31.5" hidden="1">
      <c r="A926" s="95" t="s">
        <v>678</v>
      </c>
      <c r="B926" s="4"/>
      <c r="C926" s="4" t="s">
        <v>89</v>
      </c>
      <c r="D926" s="4" t="s">
        <v>28</v>
      </c>
      <c r="E926" s="31" t="s">
        <v>503</v>
      </c>
      <c r="F926" s="4"/>
      <c r="G926" s="7">
        <f>SUM(G927+G928)</f>
        <v>0</v>
      </c>
      <c r="H926" s="7">
        <f>SUM(H927+H928)</f>
        <v>0</v>
      </c>
      <c r="I926" s="7">
        <f>SUM(I927+I928)</f>
        <v>0</v>
      </c>
    </row>
    <row r="927" spans="1:9" ht="31.5" hidden="1">
      <c r="A927" s="95" t="s">
        <v>192</v>
      </c>
      <c r="B927" s="4"/>
      <c r="C927" s="4" t="s">
        <v>89</v>
      </c>
      <c r="D927" s="4" t="s">
        <v>28</v>
      </c>
      <c r="E927" s="31" t="s">
        <v>503</v>
      </c>
      <c r="F927" s="4" t="s">
        <v>98</v>
      </c>
      <c r="G927" s="7"/>
      <c r="H927" s="7"/>
      <c r="I927" s="7"/>
    </row>
    <row r="928" spans="1:9" ht="31.5" hidden="1">
      <c r="A928" s="95" t="s">
        <v>495</v>
      </c>
      <c r="B928" s="4"/>
      <c r="C928" s="4" t="s">
        <v>89</v>
      </c>
      <c r="D928" s="4" t="s">
        <v>28</v>
      </c>
      <c r="E928" s="31" t="s">
        <v>861</v>
      </c>
      <c r="F928" s="4"/>
      <c r="G928" s="7">
        <f>G929</f>
        <v>0</v>
      </c>
      <c r="H928" s="7">
        <f t="shared" ref="H928:I928" si="269">H929</f>
        <v>0</v>
      </c>
      <c r="I928" s="7">
        <f t="shared" si="269"/>
        <v>0</v>
      </c>
    </row>
    <row r="929" spans="1:9" ht="31.5" hidden="1">
      <c r="A929" s="95" t="s">
        <v>192</v>
      </c>
      <c r="B929" s="4"/>
      <c r="C929" s="4" t="s">
        <v>89</v>
      </c>
      <c r="D929" s="4" t="s">
        <v>28</v>
      </c>
      <c r="E929" s="31" t="s">
        <v>861</v>
      </c>
      <c r="F929" s="4" t="s">
        <v>98</v>
      </c>
      <c r="G929" s="7"/>
      <c r="H929" s="7"/>
      <c r="I929" s="7"/>
    </row>
    <row r="930" spans="1:9" ht="31.5" hidden="1">
      <c r="A930" s="95" t="s">
        <v>433</v>
      </c>
      <c r="B930" s="4"/>
      <c r="C930" s="4" t="s">
        <v>89</v>
      </c>
      <c r="D930" s="4" t="s">
        <v>28</v>
      </c>
      <c r="E930" s="31" t="s">
        <v>14</v>
      </c>
      <c r="F930" s="4"/>
      <c r="G930" s="7">
        <f>G931</f>
        <v>0</v>
      </c>
      <c r="H930" s="7">
        <f t="shared" ref="H930:I933" si="270">H931</f>
        <v>0</v>
      </c>
      <c r="I930" s="7">
        <f t="shared" si="270"/>
        <v>0</v>
      </c>
    </row>
    <row r="931" spans="1:9" hidden="1">
      <c r="A931" s="95" t="s">
        <v>679</v>
      </c>
      <c r="B931" s="4"/>
      <c r="C931" s="4" t="s">
        <v>89</v>
      </c>
      <c r="D931" s="4" t="s">
        <v>28</v>
      </c>
      <c r="E931" s="31" t="s">
        <v>52</v>
      </c>
      <c r="F931" s="4"/>
      <c r="G931" s="7">
        <f>G932</f>
        <v>0</v>
      </c>
      <c r="H931" s="7">
        <f t="shared" si="270"/>
        <v>0</v>
      </c>
      <c r="I931" s="7">
        <f t="shared" si="270"/>
        <v>0</v>
      </c>
    </row>
    <row r="932" spans="1:9" hidden="1">
      <c r="A932" s="95" t="s">
        <v>29</v>
      </c>
      <c r="B932" s="4"/>
      <c r="C932" s="4" t="s">
        <v>89</v>
      </c>
      <c r="D932" s="4" t="s">
        <v>28</v>
      </c>
      <c r="E932" s="22" t="s">
        <v>324</v>
      </c>
      <c r="F932" s="22"/>
      <c r="G932" s="7">
        <f>G933</f>
        <v>0</v>
      </c>
      <c r="H932" s="7">
        <f t="shared" si="270"/>
        <v>0</v>
      </c>
      <c r="I932" s="7">
        <f t="shared" si="270"/>
        <v>0</v>
      </c>
    </row>
    <row r="933" spans="1:9" hidden="1">
      <c r="A933" s="95" t="s">
        <v>31</v>
      </c>
      <c r="B933" s="4"/>
      <c r="C933" s="4" t="s">
        <v>89</v>
      </c>
      <c r="D933" s="4" t="s">
        <v>28</v>
      </c>
      <c r="E933" s="31" t="s">
        <v>325</v>
      </c>
      <c r="F933" s="4"/>
      <c r="G933" s="7">
        <f>G934</f>
        <v>0</v>
      </c>
      <c r="H933" s="7">
        <f t="shared" si="270"/>
        <v>0</v>
      </c>
      <c r="I933" s="7">
        <f t="shared" si="270"/>
        <v>0</v>
      </c>
    </row>
    <row r="934" spans="1:9" ht="31.5" hidden="1">
      <c r="A934" s="95" t="s">
        <v>43</v>
      </c>
      <c r="B934" s="4"/>
      <c r="C934" s="4" t="s">
        <v>89</v>
      </c>
      <c r="D934" s="4" t="s">
        <v>28</v>
      </c>
      <c r="E934" s="31" t="s">
        <v>325</v>
      </c>
      <c r="F934" s="4" t="s">
        <v>72</v>
      </c>
      <c r="G934" s="7"/>
      <c r="H934" s="7"/>
      <c r="I934" s="7"/>
    </row>
    <row r="935" spans="1:9">
      <c r="A935" s="95" t="s">
        <v>150</v>
      </c>
      <c r="B935" s="4"/>
      <c r="C935" s="4" t="s">
        <v>89</v>
      </c>
      <c r="D935" s="4" t="s">
        <v>35</v>
      </c>
      <c r="E935" s="22"/>
      <c r="F935" s="4"/>
      <c r="G935" s="7">
        <f>SUM(G942)+G1045+G1039+G936</f>
        <v>2004052.6000000003</v>
      </c>
      <c r="H935" s="7">
        <f>SUM(H942)+H1045+H1039+H936</f>
        <v>1839002.3</v>
      </c>
      <c r="I935" s="7">
        <f>SUM(I942)+I1045+I1039+I936</f>
        <v>1852651.3</v>
      </c>
    </row>
    <row r="936" spans="1:9" ht="31.5">
      <c r="A936" s="95" t="s">
        <v>354</v>
      </c>
      <c r="B936" s="96"/>
      <c r="C936" s="4" t="s">
        <v>89</v>
      </c>
      <c r="D936" s="4" t="s">
        <v>35</v>
      </c>
      <c r="E936" s="47" t="s">
        <v>296</v>
      </c>
      <c r="F936" s="4"/>
      <c r="G936" s="7">
        <f t="shared" ref="G936:I936" si="271">G937</f>
        <v>4417</v>
      </c>
      <c r="H936" s="7">
        <f t="shared" si="271"/>
        <v>4417</v>
      </c>
      <c r="I936" s="7">
        <f t="shared" si="271"/>
        <v>4417</v>
      </c>
    </row>
    <row r="937" spans="1:9">
      <c r="A937" s="89" t="s">
        <v>785</v>
      </c>
      <c r="B937" s="96"/>
      <c r="C937" s="4" t="s">
        <v>89</v>
      </c>
      <c r="D937" s="4" t="s">
        <v>35</v>
      </c>
      <c r="E937" s="47" t="s">
        <v>301</v>
      </c>
      <c r="F937" s="4"/>
      <c r="G937" s="7">
        <f>G939</f>
        <v>4417</v>
      </c>
      <c r="H937" s="7">
        <f>H939</f>
        <v>4417</v>
      </c>
      <c r="I937" s="7">
        <f>I939</f>
        <v>4417</v>
      </c>
    </row>
    <row r="938" spans="1:9" ht="31.5">
      <c r="A938" s="89" t="s">
        <v>871</v>
      </c>
      <c r="B938" s="96"/>
      <c r="C938" s="4" t="s">
        <v>89</v>
      </c>
      <c r="D938" s="4" t="s">
        <v>35</v>
      </c>
      <c r="E938" s="47" t="s">
        <v>786</v>
      </c>
      <c r="F938" s="4"/>
      <c r="G938" s="7">
        <f>SUM(G939)</f>
        <v>4417</v>
      </c>
      <c r="H938" s="7">
        <f t="shared" ref="H938:I938" si="272">SUM(H939)</f>
        <v>4417</v>
      </c>
      <c r="I938" s="7">
        <f t="shared" si="272"/>
        <v>4417</v>
      </c>
    </row>
    <row r="939" spans="1:9" ht="47.25">
      <c r="A939" s="95" t="s">
        <v>719</v>
      </c>
      <c r="B939" s="96"/>
      <c r="C939" s="4" t="s">
        <v>89</v>
      </c>
      <c r="D939" s="4" t="s">
        <v>35</v>
      </c>
      <c r="E939" s="47" t="s">
        <v>787</v>
      </c>
      <c r="F939" s="4"/>
      <c r="G939" s="7">
        <f>G940+G941</f>
        <v>4417</v>
      </c>
      <c r="H939" s="7">
        <f>H940+H941</f>
        <v>4417</v>
      </c>
      <c r="I939" s="7">
        <f>I940+I941</f>
        <v>4417</v>
      </c>
    </row>
    <row r="940" spans="1:9" ht="47.25">
      <c r="A940" s="2" t="s">
        <v>42</v>
      </c>
      <c r="B940" s="96"/>
      <c r="C940" s="4" t="s">
        <v>89</v>
      </c>
      <c r="D940" s="4" t="s">
        <v>35</v>
      </c>
      <c r="E940" s="47" t="s">
        <v>787</v>
      </c>
      <c r="F940" s="96" t="s">
        <v>70</v>
      </c>
      <c r="G940" s="7">
        <v>3917</v>
      </c>
      <c r="H940" s="7">
        <v>3917</v>
      </c>
      <c r="I940" s="7">
        <v>3917</v>
      </c>
    </row>
    <row r="941" spans="1:9" ht="31.5">
      <c r="A941" s="95" t="s">
        <v>97</v>
      </c>
      <c r="B941" s="4"/>
      <c r="C941" s="4" t="s">
        <v>89</v>
      </c>
      <c r="D941" s="4" t="s">
        <v>35</v>
      </c>
      <c r="E941" s="47" t="s">
        <v>787</v>
      </c>
      <c r="F941" s="4" t="s">
        <v>98</v>
      </c>
      <c r="G941" s="7">
        <v>500</v>
      </c>
      <c r="H941" s="7">
        <v>500</v>
      </c>
      <c r="I941" s="7">
        <v>500</v>
      </c>
    </row>
    <row r="942" spans="1:9" ht="31.5" customHeight="1">
      <c r="A942" s="95" t="s">
        <v>435</v>
      </c>
      <c r="B942" s="4"/>
      <c r="C942" s="4" t="s">
        <v>89</v>
      </c>
      <c r="D942" s="4" t="s">
        <v>35</v>
      </c>
      <c r="E942" s="31" t="s">
        <v>274</v>
      </c>
      <c r="F942" s="4"/>
      <c r="G942" s="7">
        <f>SUM(G943+G1024)</f>
        <v>1999605.6000000003</v>
      </c>
      <c r="H942" s="7">
        <f>SUM(H943+H1024)</f>
        <v>1834555.3</v>
      </c>
      <c r="I942" s="7">
        <f>SUM(I943+I1024)</f>
        <v>1848204.3</v>
      </c>
    </row>
    <row r="943" spans="1:9" ht="31.5" customHeight="1">
      <c r="A943" s="95" t="s">
        <v>529</v>
      </c>
      <c r="B943" s="4"/>
      <c r="C943" s="4" t="s">
        <v>89</v>
      </c>
      <c r="D943" s="4" t="s">
        <v>35</v>
      </c>
      <c r="E943" s="31" t="s">
        <v>480</v>
      </c>
      <c r="F943" s="4"/>
      <c r="G943" s="7">
        <f>SUM(G944)+G978+G992+G1007+G989+G1020+G1016+G983+G986</f>
        <v>1973969.6000000003</v>
      </c>
      <c r="H943" s="7">
        <f t="shared" ref="H943:I943" si="273">SUM(H944)+H978+H992+H1007+H989+H1020+H1016+H983+H986</f>
        <v>1830030.6</v>
      </c>
      <c r="I943" s="7">
        <f t="shared" si="273"/>
        <v>1828878.7</v>
      </c>
    </row>
    <row r="944" spans="1:9" ht="18.75" customHeight="1">
      <c r="A944" s="95" t="s">
        <v>29</v>
      </c>
      <c r="B944" s="4"/>
      <c r="C944" s="4" t="s">
        <v>89</v>
      </c>
      <c r="D944" s="4" t="s">
        <v>35</v>
      </c>
      <c r="E944" s="22" t="s">
        <v>481</v>
      </c>
      <c r="F944" s="22"/>
      <c r="G944" s="7">
        <f>SUM(G950+G954+G968+G971)+G965+G962+G960+G957+G974+G945+G948+G976</f>
        <v>285599</v>
      </c>
      <c r="H944" s="7">
        <f>SUM(H950+H954+H968+H971)+H965+H962+H960+H957+H974+H945+H948+H976</f>
        <v>240231.69999999998</v>
      </c>
      <c r="I944" s="7">
        <f>SUM(I950+I954+I968+I971)+I965+I962+I960+I957+I974+I945+I948+I976</f>
        <v>237295.99999999997</v>
      </c>
    </row>
    <row r="945" spans="1:9" ht="126">
      <c r="A945" s="95" t="s">
        <v>848</v>
      </c>
      <c r="B945" s="4"/>
      <c r="C945" s="4" t="s">
        <v>89</v>
      </c>
      <c r="D945" s="4" t="s">
        <v>35</v>
      </c>
      <c r="E945" s="22" t="s">
        <v>847</v>
      </c>
      <c r="F945" s="22"/>
      <c r="G945" s="7">
        <f>SUM(G946:G947)</f>
        <v>3531.7999999999997</v>
      </c>
      <c r="H945" s="7">
        <f t="shared" ref="H945:I945" si="274">SUM(H946:H947)</f>
        <v>3531.8</v>
      </c>
      <c r="I945" s="7">
        <f t="shared" si="274"/>
        <v>3531.8</v>
      </c>
    </row>
    <row r="946" spans="1:9" ht="31.5">
      <c r="A946" s="95" t="s">
        <v>43</v>
      </c>
      <c r="B946" s="4"/>
      <c r="C946" s="4" t="s">
        <v>89</v>
      </c>
      <c r="D946" s="4" t="s">
        <v>35</v>
      </c>
      <c r="E946" s="22" t="s">
        <v>847</v>
      </c>
      <c r="F946" s="22">
        <v>200</v>
      </c>
      <c r="G946" s="7">
        <v>863.6</v>
      </c>
      <c r="H946" s="7">
        <v>861.9</v>
      </c>
      <c r="I946" s="7">
        <v>861.9</v>
      </c>
    </row>
    <row r="947" spans="1:9" ht="31.5">
      <c r="A947" s="95" t="s">
        <v>192</v>
      </c>
      <c r="B947" s="4"/>
      <c r="C947" s="4" t="s">
        <v>89</v>
      </c>
      <c r="D947" s="4" t="s">
        <v>35</v>
      </c>
      <c r="E947" s="22" t="s">
        <v>847</v>
      </c>
      <c r="F947" s="22">
        <v>600</v>
      </c>
      <c r="G947" s="7">
        <v>2668.2</v>
      </c>
      <c r="H947" s="7">
        <v>2669.9</v>
      </c>
      <c r="I947" s="7">
        <v>2669.9</v>
      </c>
    </row>
    <row r="948" spans="1:9">
      <c r="A948" s="109" t="s">
        <v>916</v>
      </c>
      <c r="B948" s="4"/>
      <c r="C948" s="4" t="s">
        <v>89</v>
      </c>
      <c r="D948" s="4" t="s">
        <v>35</v>
      </c>
      <c r="E948" s="6" t="s">
        <v>917</v>
      </c>
      <c r="F948" s="22"/>
      <c r="G948" s="7">
        <f>SUM(G949)</f>
        <v>420</v>
      </c>
      <c r="H948" s="7">
        <f t="shared" ref="H948:I948" si="275">SUM(H949)</f>
        <v>300</v>
      </c>
      <c r="I948" s="7">
        <f t="shared" si="275"/>
        <v>300</v>
      </c>
    </row>
    <row r="949" spans="1:9" ht="31.5">
      <c r="A949" s="109" t="s">
        <v>192</v>
      </c>
      <c r="B949" s="4"/>
      <c r="C949" s="4" t="s">
        <v>89</v>
      </c>
      <c r="D949" s="4" t="s">
        <v>35</v>
      </c>
      <c r="E949" s="117" t="s">
        <v>917</v>
      </c>
      <c r="F949" s="22">
        <v>600</v>
      </c>
      <c r="G949" s="7">
        <v>420</v>
      </c>
      <c r="H949" s="7">
        <v>300</v>
      </c>
      <c r="I949" s="7">
        <v>300</v>
      </c>
    </row>
    <row r="950" spans="1:9" ht="14.25" customHeight="1">
      <c r="A950" s="95" t="s">
        <v>279</v>
      </c>
      <c r="B950" s="4"/>
      <c r="C950" s="4" t="s">
        <v>89</v>
      </c>
      <c r="D950" s="4" t="s">
        <v>35</v>
      </c>
      <c r="E950" s="6" t="s">
        <v>491</v>
      </c>
      <c r="F950" s="22"/>
      <c r="G950" s="7">
        <f>SUM(G951:G953)</f>
        <v>35264.699999999997</v>
      </c>
      <c r="H950" s="7">
        <f>SUM(H951:H953)</f>
        <v>0</v>
      </c>
      <c r="I950" s="7">
        <f>SUM(I951:I953)</f>
        <v>0</v>
      </c>
    </row>
    <row r="951" spans="1:9" ht="31.5">
      <c r="A951" s="95" t="s">
        <v>43</v>
      </c>
      <c r="B951" s="4"/>
      <c r="C951" s="4" t="s">
        <v>89</v>
      </c>
      <c r="D951" s="4" t="s">
        <v>35</v>
      </c>
      <c r="E951" s="6" t="s">
        <v>491</v>
      </c>
      <c r="F951" s="22">
        <v>200</v>
      </c>
      <c r="G951" s="7">
        <v>5750.6</v>
      </c>
      <c r="H951" s="7"/>
      <c r="I951" s="7"/>
    </row>
    <row r="952" spans="1:9" hidden="1">
      <c r="A952" s="95" t="s">
        <v>34</v>
      </c>
      <c r="B952" s="4"/>
      <c r="C952" s="4" t="s">
        <v>89</v>
      </c>
      <c r="D952" s="4" t="s">
        <v>35</v>
      </c>
      <c r="E952" s="6" t="s">
        <v>491</v>
      </c>
      <c r="F952" s="22">
        <v>300</v>
      </c>
      <c r="G952" s="7"/>
      <c r="H952" s="7"/>
      <c r="I952" s="7"/>
    </row>
    <row r="953" spans="1:9" ht="31.5">
      <c r="A953" s="95" t="s">
        <v>192</v>
      </c>
      <c r="B953" s="4"/>
      <c r="C953" s="4" t="s">
        <v>89</v>
      </c>
      <c r="D953" s="4" t="s">
        <v>35</v>
      </c>
      <c r="E953" s="6" t="s">
        <v>491</v>
      </c>
      <c r="F953" s="22">
        <v>600</v>
      </c>
      <c r="G953" s="7">
        <v>29514.1</v>
      </c>
      <c r="H953" s="7"/>
      <c r="I953" s="7"/>
    </row>
    <row r="954" spans="1:9" ht="31.5">
      <c r="A954" s="95" t="s">
        <v>681</v>
      </c>
      <c r="B954" s="4"/>
      <c r="C954" s="4" t="s">
        <v>89</v>
      </c>
      <c r="D954" s="4" t="s">
        <v>35</v>
      </c>
      <c r="E954" s="22" t="s">
        <v>497</v>
      </c>
      <c r="F954" s="4"/>
      <c r="G954" s="7">
        <f>SUM(G955:G956)</f>
        <v>8795.4</v>
      </c>
      <c r="H954" s="7">
        <f t="shared" ref="H954:I954" si="276">SUM(H955:H956)</f>
        <v>8795.4</v>
      </c>
      <c r="I954" s="7">
        <f t="shared" si="276"/>
        <v>8795.4</v>
      </c>
    </row>
    <row r="955" spans="1:9" ht="31.5">
      <c r="A955" s="95" t="s">
        <v>43</v>
      </c>
      <c r="B955" s="4"/>
      <c r="C955" s="4" t="s">
        <v>89</v>
      </c>
      <c r="D955" s="4" t="s">
        <v>35</v>
      </c>
      <c r="E955" s="22" t="s">
        <v>497</v>
      </c>
      <c r="F955" s="4" t="s">
        <v>72</v>
      </c>
      <c r="G955" s="7">
        <v>3474.4</v>
      </c>
      <c r="H955" s="7">
        <v>3474.4</v>
      </c>
      <c r="I955" s="7">
        <v>3474.4</v>
      </c>
    </row>
    <row r="956" spans="1:9" ht="31.5">
      <c r="A956" s="95" t="s">
        <v>192</v>
      </c>
      <c r="B956" s="4"/>
      <c r="C956" s="4" t="s">
        <v>89</v>
      </c>
      <c r="D956" s="4" t="s">
        <v>35</v>
      </c>
      <c r="E956" s="22" t="s">
        <v>497</v>
      </c>
      <c r="F956" s="4" t="s">
        <v>98</v>
      </c>
      <c r="G956" s="7">
        <v>5321</v>
      </c>
      <c r="H956" s="7">
        <v>5321</v>
      </c>
      <c r="I956" s="7">
        <v>5321</v>
      </c>
    </row>
    <row r="957" spans="1:9">
      <c r="A957" s="95" t="s">
        <v>589</v>
      </c>
      <c r="B957" s="4"/>
      <c r="C957" s="4" t="s">
        <v>89</v>
      </c>
      <c r="D957" s="4" t="s">
        <v>35</v>
      </c>
      <c r="E957" s="22" t="s">
        <v>588</v>
      </c>
      <c r="F957" s="4"/>
      <c r="G957" s="7">
        <f>SUM(G958:G959)</f>
        <v>1521.8</v>
      </c>
      <c r="H957" s="7">
        <f t="shared" ref="H957:I957" si="277">SUM(H958:H959)</f>
        <v>1521.8</v>
      </c>
      <c r="I957" s="7">
        <f t="shared" si="277"/>
        <v>1521.8</v>
      </c>
    </row>
    <row r="958" spans="1:9" ht="31.5">
      <c r="A958" s="95" t="s">
        <v>43</v>
      </c>
      <c r="B958" s="4"/>
      <c r="C958" s="4" t="s">
        <v>89</v>
      </c>
      <c r="D958" s="4" t="s">
        <v>35</v>
      </c>
      <c r="E958" s="22" t="s">
        <v>588</v>
      </c>
      <c r="F958" s="4" t="s">
        <v>72</v>
      </c>
      <c r="G958" s="7">
        <v>985.9</v>
      </c>
      <c r="H958" s="7">
        <v>985.9</v>
      </c>
      <c r="I958" s="7">
        <v>985.9</v>
      </c>
    </row>
    <row r="959" spans="1:9" ht="31.5">
      <c r="A959" s="95" t="s">
        <v>192</v>
      </c>
      <c r="B959" s="4"/>
      <c r="C959" s="4" t="s">
        <v>89</v>
      </c>
      <c r="D959" s="4" t="s">
        <v>35</v>
      </c>
      <c r="E959" s="22" t="s">
        <v>588</v>
      </c>
      <c r="F959" s="4" t="s">
        <v>98</v>
      </c>
      <c r="G959" s="7">
        <v>535.9</v>
      </c>
      <c r="H959" s="7">
        <v>535.9</v>
      </c>
      <c r="I959" s="7">
        <v>535.9</v>
      </c>
    </row>
    <row r="960" spans="1:9" ht="31.5">
      <c r="A960" s="95" t="s">
        <v>403</v>
      </c>
      <c r="B960" s="4"/>
      <c r="C960" s="4" t="s">
        <v>89</v>
      </c>
      <c r="D960" s="4" t="s">
        <v>35</v>
      </c>
      <c r="E960" s="22" t="s">
        <v>548</v>
      </c>
      <c r="F960" s="4"/>
      <c r="G960" s="7">
        <f>SUM(G961)</f>
        <v>1738.4</v>
      </c>
      <c r="H960" s="7">
        <f t="shared" ref="H960:I960" si="278">SUM(H961)</f>
        <v>0</v>
      </c>
      <c r="I960" s="7">
        <f t="shared" si="278"/>
        <v>0</v>
      </c>
    </row>
    <row r="961" spans="1:9" ht="31.5">
      <c r="A961" s="95" t="s">
        <v>43</v>
      </c>
      <c r="B961" s="4"/>
      <c r="C961" s="4" t="s">
        <v>89</v>
      </c>
      <c r="D961" s="4" t="s">
        <v>35</v>
      </c>
      <c r="E961" s="22" t="s">
        <v>548</v>
      </c>
      <c r="F961" s="4" t="s">
        <v>72</v>
      </c>
      <c r="G961" s="7">
        <v>1738.4</v>
      </c>
      <c r="H961" s="7"/>
      <c r="I961" s="7"/>
    </row>
    <row r="962" spans="1:9" ht="47.25">
      <c r="A962" s="95" t="s">
        <v>698</v>
      </c>
      <c r="B962" s="4"/>
      <c r="C962" s="4" t="s">
        <v>89</v>
      </c>
      <c r="D962" s="4" t="s">
        <v>35</v>
      </c>
      <c r="E962" s="22" t="s">
        <v>547</v>
      </c>
      <c r="F962" s="4"/>
      <c r="G962" s="7">
        <f>SUM(G963:G964)</f>
        <v>83818.899999999994</v>
      </c>
      <c r="H962" s="7">
        <f t="shared" ref="H962:I962" si="279">SUM(H963:H964)</f>
        <v>83279.8</v>
      </c>
      <c r="I962" s="7">
        <f t="shared" si="279"/>
        <v>83279.8</v>
      </c>
    </row>
    <row r="963" spans="1:9" ht="47.25">
      <c r="A963" s="2" t="s">
        <v>42</v>
      </c>
      <c r="B963" s="4"/>
      <c r="C963" s="4" t="s">
        <v>89</v>
      </c>
      <c r="D963" s="4" t="s">
        <v>35</v>
      </c>
      <c r="E963" s="22" t="s">
        <v>547</v>
      </c>
      <c r="F963" s="4" t="s">
        <v>70</v>
      </c>
      <c r="G963" s="7">
        <v>28299</v>
      </c>
      <c r="H963" s="7">
        <v>28209.200000000001</v>
      </c>
      <c r="I963" s="7">
        <v>28209.200000000001</v>
      </c>
    </row>
    <row r="964" spans="1:9" ht="31.5">
      <c r="A964" s="95" t="s">
        <v>192</v>
      </c>
      <c r="B964" s="4"/>
      <c r="C964" s="4" t="s">
        <v>89</v>
      </c>
      <c r="D964" s="4" t="s">
        <v>35</v>
      </c>
      <c r="E964" s="22" t="s">
        <v>547</v>
      </c>
      <c r="F964" s="4" t="s">
        <v>98</v>
      </c>
      <c r="G964" s="7">
        <v>55519.9</v>
      </c>
      <c r="H964" s="7">
        <v>55070.6</v>
      </c>
      <c r="I964" s="7">
        <v>55070.6</v>
      </c>
    </row>
    <row r="965" spans="1:9" ht="47.25">
      <c r="A965" s="68" t="s">
        <v>715</v>
      </c>
      <c r="B965" s="4"/>
      <c r="C965" s="4" t="s">
        <v>89</v>
      </c>
      <c r="D965" s="4" t="s">
        <v>35</v>
      </c>
      <c r="E965" s="22" t="s">
        <v>565</v>
      </c>
      <c r="F965" s="4"/>
      <c r="G965" s="7">
        <f>SUM(G966:G967)</f>
        <v>116621.70000000001</v>
      </c>
      <c r="H965" s="7">
        <f t="shared" ref="H965:I965" si="280">SUM(H966:H967)</f>
        <v>112916.6</v>
      </c>
      <c r="I965" s="7">
        <f t="shared" si="280"/>
        <v>109980.9</v>
      </c>
    </row>
    <row r="966" spans="1:9" ht="31.5">
      <c r="A966" s="95" t="s">
        <v>43</v>
      </c>
      <c r="B966" s="4"/>
      <c r="C966" s="4" t="s">
        <v>89</v>
      </c>
      <c r="D966" s="4" t="s">
        <v>35</v>
      </c>
      <c r="E966" s="22" t="s">
        <v>565</v>
      </c>
      <c r="F966" s="4" t="s">
        <v>72</v>
      </c>
      <c r="G966" s="7">
        <v>31887.599999999999</v>
      </c>
      <c r="H966" s="7">
        <v>30831</v>
      </c>
      <c r="I966" s="7">
        <v>29831</v>
      </c>
    </row>
    <row r="967" spans="1:9" ht="31.5">
      <c r="A967" s="95" t="s">
        <v>192</v>
      </c>
      <c r="B967" s="4"/>
      <c r="C967" s="4" t="s">
        <v>89</v>
      </c>
      <c r="D967" s="4" t="s">
        <v>35</v>
      </c>
      <c r="E967" s="22" t="s">
        <v>565</v>
      </c>
      <c r="F967" s="4" t="s">
        <v>98</v>
      </c>
      <c r="G967" s="7">
        <v>84734.1</v>
      </c>
      <c r="H967" s="7">
        <v>82085.600000000006</v>
      </c>
      <c r="I967" s="7">
        <v>80149.899999999994</v>
      </c>
    </row>
    <row r="968" spans="1:9" ht="47.25">
      <c r="A968" s="95" t="s">
        <v>849</v>
      </c>
      <c r="B968" s="4"/>
      <c r="C968" s="4" t="s">
        <v>89</v>
      </c>
      <c r="D968" s="4" t="s">
        <v>35</v>
      </c>
      <c r="E968" s="6" t="s">
        <v>850</v>
      </c>
      <c r="F968" s="22"/>
      <c r="G968" s="7">
        <f>SUM(G969:G970)</f>
        <v>11336.1</v>
      </c>
      <c r="H968" s="7">
        <f>SUM(H969:H970)</f>
        <v>11336.1</v>
      </c>
      <c r="I968" s="7">
        <f>SUM(I969:I970)</f>
        <v>11336.1</v>
      </c>
    </row>
    <row r="969" spans="1:9" ht="31.5">
      <c r="A969" s="95" t="s">
        <v>43</v>
      </c>
      <c r="B969" s="4"/>
      <c r="C969" s="4" t="s">
        <v>89</v>
      </c>
      <c r="D969" s="4" t="s">
        <v>35</v>
      </c>
      <c r="E969" s="6" t="s">
        <v>850</v>
      </c>
      <c r="F969" s="4" t="s">
        <v>72</v>
      </c>
      <c r="G969" s="69">
        <v>4969</v>
      </c>
      <c r="H969" s="69">
        <v>4969</v>
      </c>
      <c r="I969" s="69">
        <v>4969</v>
      </c>
    </row>
    <row r="970" spans="1:9" ht="31.5">
      <c r="A970" s="95" t="s">
        <v>192</v>
      </c>
      <c r="B970" s="4"/>
      <c r="C970" s="4" t="s">
        <v>89</v>
      </c>
      <c r="D970" s="4" t="s">
        <v>35</v>
      </c>
      <c r="E970" s="6" t="s">
        <v>850</v>
      </c>
      <c r="F970" s="4" t="s">
        <v>98</v>
      </c>
      <c r="G970" s="69">
        <v>6367.1</v>
      </c>
      <c r="H970" s="69">
        <v>6367.1</v>
      </c>
      <c r="I970" s="69">
        <v>6367.1</v>
      </c>
    </row>
    <row r="971" spans="1:9" ht="47.25">
      <c r="A971" s="95" t="s">
        <v>574</v>
      </c>
      <c r="B971" s="4"/>
      <c r="C971" s="4" t="s">
        <v>89</v>
      </c>
      <c r="D971" s="4" t="s">
        <v>35</v>
      </c>
      <c r="E971" s="22" t="s">
        <v>851</v>
      </c>
      <c r="F971" s="4"/>
      <c r="G971" s="7">
        <f>G973+G972</f>
        <v>15329.800000000001</v>
      </c>
      <c r="H971" s="7">
        <f>H973+H972</f>
        <v>15329.800000000001</v>
      </c>
      <c r="I971" s="7">
        <f>I973+I972</f>
        <v>15329.800000000001</v>
      </c>
    </row>
    <row r="972" spans="1:9" ht="31.5">
      <c r="A972" s="95" t="s">
        <v>43</v>
      </c>
      <c r="B972" s="4"/>
      <c r="C972" s="4" t="s">
        <v>89</v>
      </c>
      <c r="D972" s="4" t="s">
        <v>35</v>
      </c>
      <c r="E972" s="22" t="s">
        <v>851</v>
      </c>
      <c r="F972" s="4" t="s">
        <v>72</v>
      </c>
      <c r="G972" s="69">
        <v>4235.6000000000004</v>
      </c>
      <c r="H972" s="69">
        <v>4235.6000000000004</v>
      </c>
      <c r="I972" s="69">
        <v>4235.6000000000004</v>
      </c>
    </row>
    <row r="973" spans="1:9" ht="31.5">
      <c r="A973" s="95" t="s">
        <v>192</v>
      </c>
      <c r="B973" s="4"/>
      <c r="C973" s="4" t="s">
        <v>89</v>
      </c>
      <c r="D973" s="4" t="s">
        <v>35</v>
      </c>
      <c r="E973" s="22" t="s">
        <v>851</v>
      </c>
      <c r="F973" s="4" t="s">
        <v>98</v>
      </c>
      <c r="G973" s="69">
        <v>11094.2</v>
      </c>
      <c r="H973" s="69">
        <v>11094.2</v>
      </c>
      <c r="I973" s="69">
        <v>11094.2</v>
      </c>
    </row>
    <row r="974" spans="1:9" ht="31.5">
      <c r="A974" s="95" t="s">
        <v>721</v>
      </c>
      <c r="B974" s="4"/>
      <c r="C974" s="4" t="s">
        <v>89</v>
      </c>
      <c r="D974" s="4" t="s">
        <v>35</v>
      </c>
      <c r="E974" s="22" t="s">
        <v>933</v>
      </c>
      <c r="F974" s="4"/>
      <c r="G974" s="69">
        <f>SUM(G975)</f>
        <v>3220.4</v>
      </c>
      <c r="H974" s="69">
        <f t="shared" ref="H974:I974" si="281">SUM(H975)</f>
        <v>3220.4</v>
      </c>
      <c r="I974" s="69">
        <f t="shared" si="281"/>
        <v>3220.4</v>
      </c>
    </row>
    <row r="975" spans="1:9" ht="31.5">
      <c r="A975" s="95" t="s">
        <v>192</v>
      </c>
      <c r="B975" s="4"/>
      <c r="C975" s="4" t="s">
        <v>89</v>
      </c>
      <c r="D975" s="4" t="s">
        <v>35</v>
      </c>
      <c r="E975" s="22" t="s">
        <v>933</v>
      </c>
      <c r="F975" s="4" t="s">
        <v>98</v>
      </c>
      <c r="G975" s="69">
        <v>3220.4</v>
      </c>
      <c r="H975" s="69">
        <v>3220.4</v>
      </c>
      <c r="I975" s="69">
        <v>3220.4</v>
      </c>
    </row>
    <row r="976" spans="1:9" ht="21" customHeight="1">
      <c r="A976" s="147" t="s">
        <v>965</v>
      </c>
      <c r="B976" s="4"/>
      <c r="C976" s="4" t="s">
        <v>89</v>
      </c>
      <c r="D976" s="4" t="s">
        <v>35</v>
      </c>
      <c r="E976" s="22" t="s">
        <v>964</v>
      </c>
      <c r="F976" s="4"/>
      <c r="G976" s="69">
        <f>SUM(G977)</f>
        <v>4000</v>
      </c>
      <c r="H976" s="69">
        <f t="shared" ref="H976:I976" si="282">SUM(H977)</f>
        <v>0</v>
      </c>
      <c r="I976" s="69">
        <f t="shared" si="282"/>
        <v>0</v>
      </c>
    </row>
    <row r="977" spans="1:9" ht="31.5">
      <c r="A977" s="147" t="s">
        <v>43</v>
      </c>
      <c r="B977" s="4"/>
      <c r="C977" s="4" t="s">
        <v>89</v>
      </c>
      <c r="D977" s="4" t="s">
        <v>35</v>
      </c>
      <c r="E977" s="22" t="s">
        <v>964</v>
      </c>
      <c r="F977" s="4" t="s">
        <v>72</v>
      </c>
      <c r="G977" s="69">
        <f>3800+200</f>
        <v>4000</v>
      </c>
      <c r="H977" s="69"/>
      <c r="I977" s="69"/>
    </row>
    <row r="978" spans="1:9" ht="47.25">
      <c r="A978" s="95" t="s">
        <v>23</v>
      </c>
      <c r="B978" s="4"/>
      <c r="C978" s="4" t="s">
        <v>89</v>
      </c>
      <c r="D978" s="4" t="s">
        <v>35</v>
      </c>
      <c r="E978" s="6" t="s">
        <v>488</v>
      </c>
      <c r="F978" s="4"/>
      <c r="G978" s="7">
        <f>G979+G981</f>
        <v>1027681.7000000001</v>
      </c>
      <c r="H978" s="7">
        <f>H979+H981</f>
        <v>1000460.1</v>
      </c>
      <c r="I978" s="7">
        <f>I979+I981</f>
        <v>1000460.1</v>
      </c>
    </row>
    <row r="979" spans="1:9" ht="63">
      <c r="A979" s="95" t="s">
        <v>852</v>
      </c>
      <c r="B979" s="4"/>
      <c r="C979" s="4" t="s">
        <v>89</v>
      </c>
      <c r="D979" s="4" t="s">
        <v>35</v>
      </c>
      <c r="E979" s="47" t="s">
        <v>853</v>
      </c>
      <c r="F979" s="4"/>
      <c r="G979" s="7">
        <f>G980</f>
        <v>692423.8</v>
      </c>
      <c r="H979" s="7">
        <f>H980</f>
        <v>699244.9</v>
      </c>
      <c r="I979" s="7">
        <f>I980</f>
        <v>699244.9</v>
      </c>
    </row>
    <row r="980" spans="1:9" ht="31.5">
      <c r="A980" s="95" t="s">
        <v>97</v>
      </c>
      <c r="B980" s="4"/>
      <c r="C980" s="4" t="s">
        <v>89</v>
      </c>
      <c r="D980" s="4" t="s">
        <v>35</v>
      </c>
      <c r="E980" s="47" t="s">
        <v>853</v>
      </c>
      <c r="F980" s="4" t="s">
        <v>98</v>
      </c>
      <c r="G980" s="69">
        <v>692423.8</v>
      </c>
      <c r="H980" s="69">
        <v>699244.9</v>
      </c>
      <c r="I980" s="69">
        <v>699244.9</v>
      </c>
    </row>
    <row r="981" spans="1:9">
      <c r="A981" s="95" t="s">
        <v>279</v>
      </c>
      <c r="B981" s="4"/>
      <c r="C981" s="4" t="s">
        <v>89</v>
      </c>
      <c r="D981" s="4" t="s">
        <v>35</v>
      </c>
      <c r="E981" s="22" t="s">
        <v>489</v>
      </c>
      <c r="F981" s="4"/>
      <c r="G981" s="7">
        <f>G982</f>
        <v>335257.90000000002</v>
      </c>
      <c r="H981" s="7">
        <f>H982</f>
        <v>301215.19999999995</v>
      </c>
      <c r="I981" s="7">
        <f>I982</f>
        <v>301215.19999999995</v>
      </c>
    </row>
    <row r="982" spans="1:9" ht="31.5">
      <c r="A982" s="95" t="s">
        <v>192</v>
      </c>
      <c r="B982" s="4"/>
      <c r="C982" s="4" t="s">
        <v>89</v>
      </c>
      <c r="D982" s="4" t="s">
        <v>35</v>
      </c>
      <c r="E982" s="22" t="s">
        <v>489</v>
      </c>
      <c r="F982" s="4" t="s">
        <v>98</v>
      </c>
      <c r="G982" s="69">
        <v>335257.90000000002</v>
      </c>
      <c r="H982" s="69">
        <v>301215.19999999995</v>
      </c>
      <c r="I982" s="69">
        <v>301215.19999999995</v>
      </c>
    </row>
    <row r="983" spans="1:9" ht="31.5">
      <c r="A983" s="155" t="s">
        <v>221</v>
      </c>
      <c r="B983" s="4"/>
      <c r="C983" s="4" t="s">
        <v>89</v>
      </c>
      <c r="D983" s="4" t="s">
        <v>35</v>
      </c>
      <c r="E983" s="22" t="s">
        <v>983</v>
      </c>
      <c r="F983" s="4"/>
      <c r="G983" s="69">
        <f>G984</f>
        <v>8589.2999999999993</v>
      </c>
      <c r="H983" s="69">
        <f t="shared" ref="H983:I983" si="283">H984</f>
        <v>0</v>
      </c>
      <c r="I983" s="69">
        <f t="shared" si="283"/>
        <v>0</v>
      </c>
    </row>
    <row r="984" spans="1:9" ht="63">
      <c r="A984" s="155" t="s">
        <v>309</v>
      </c>
      <c r="B984" s="4"/>
      <c r="C984" s="4" t="s">
        <v>89</v>
      </c>
      <c r="D984" s="4" t="s">
        <v>35</v>
      </c>
      <c r="E984" s="22" t="s">
        <v>984</v>
      </c>
      <c r="F984" s="4"/>
      <c r="G984" s="69">
        <f>G985</f>
        <v>8589.2999999999993</v>
      </c>
      <c r="H984" s="69">
        <f t="shared" ref="H984:I984" si="284">H985</f>
        <v>0</v>
      </c>
      <c r="I984" s="69">
        <f t="shared" si="284"/>
        <v>0</v>
      </c>
    </row>
    <row r="985" spans="1:9" ht="31.5">
      <c r="A985" s="155" t="s">
        <v>192</v>
      </c>
      <c r="B985" s="4"/>
      <c r="C985" s="4" t="s">
        <v>89</v>
      </c>
      <c r="D985" s="4" t="s">
        <v>35</v>
      </c>
      <c r="E985" s="22" t="s">
        <v>984</v>
      </c>
      <c r="F985" s="4" t="s">
        <v>98</v>
      </c>
      <c r="G985" s="69">
        <v>8589.2999999999993</v>
      </c>
      <c r="H985" s="69"/>
      <c r="I985" s="69"/>
    </row>
    <row r="986" spans="1:9">
      <c r="A986" s="155" t="s">
        <v>276</v>
      </c>
      <c r="B986" s="4"/>
      <c r="C986" s="4" t="s">
        <v>89</v>
      </c>
      <c r="D986" s="4" t="s">
        <v>35</v>
      </c>
      <c r="E986" s="22" t="s">
        <v>542</v>
      </c>
      <c r="F986" s="4"/>
      <c r="G986" s="69">
        <f>G987</f>
        <v>84.3</v>
      </c>
      <c r="H986" s="69">
        <f t="shared" ref="H986:I987" si="285">H987</f>
        <v>0</v>
      </c>
      <c r="I986" s="69">
        <f t="shared" si="285"/>
        <v>0</v>
      </c>
    </row>
    <row r="987" spans="1:9" ht="63">
      <c r="A987" s="155" t="s">
        <v>309</v>
      </c>
      <c r="B987" s="4"/>
      <c r="C987" s="4" t="s">
        <v>89</v>
      </c>
      <c r="D987" s="4" t="s">
        <v>35</v>
      </c>
      <c r="E987" s="22" t="s">
        <v>985</v>
      </c>
      <c r="F987" s="4"/>
      <c r="G987" s="69">
        <f>G988</f>
        <v>84.3</v>
      </c>
      <c r="H987" s="69">
        <f t="shared" si="285"/>
        <v>0</v>
      </c>
      <c r="I987" s="69">
        <f t="shared" si="285"/>
        <v>0</v>
      </c>
    </row>
    <row r="988" spans="1:9" ht="31.5">
      <c r="A988" s="155" t="s">
        <v>192</v>
      </c>
      <c r="B988" s="4"/>
      <c r="C988" s="4" t="s">
        <v>89</v>
      </c>
      <c r="D988" s="4" t="s">
        <v>35</v>
      </c>
      <c r="E988" s="22" t="s">
        <v>985</v>
      </c>
      <c r="F988" s="4" t="s">
        <v>98</v>
      </c>
      <c r="G988" s="69">
        <v>84.3</v>
      </c>
      <c r="H988" s="69"/>
      <c r="I988" s="69"/>
    </row>
    <row r="989" spans="1:9">
      <c r="A989" s="95" t="s">
        <v>276</v>
      </c>
      <c r="B989" s="4"/>
      <c r="C989" s="4" t="s">
        <v>89</v>
      </c>
      <c r="D989" s="4" t="s">
        <v>35</v>
      </c>
      <c r="E989" s="22" t="s">
        <v>542</v>
      </c>
      <c r="F989" s="4"/>
      <c r="G989" s="7">
        <f>SUM(G990)</f>
        <v>2685.6</v>
      </c>
      <c r="H989" s="7">
        <f>SUM(H990)</f>
        <v>2000</v>
      </c>
      <c r="I989" s="7">
        <f>SUM(I990)</f>
        <v>2000</v>
      </c>
    </row>
    <row r="990" spans="1:9">
      <c r="A990" s="95" t="s">
        <v>279</v>
      </c>
      <c r="B990" s="4"/>
      <c r="C990" s="4" t="s">
        <v>89</v>
      </c>
      <c r="D990" s="4" t="s">
        <v>35</v>
      </c>
      <c r="E990" s="22" t="s">
        <v>501</v>
      </c>
      <c r="F990" s="4"/>
      <c r="G990" s="7">
        <f t="shared" ref="G990:I990" si="286">SUM(G991)</f>
        <v>2685.6</v>
      </c>
      <c r="H990" s="7">
        <f t="shared" si="286"/>
        <v>2000</v>
      </c>
      <c r="I990" s="7">
        <f t="shared" si="286"/>
        <v>2000</v>
      </c>
    </row>
    <row r="991" spans="1:9" ht="31.5">
      <c r="A991" s="95" t="s">
        <v>192</v>
      </c>
      <c r="B991" s="4"/>
      <c r="C991" s="4" t="s">
        <v>89</v>
      </c>
      <c r="D991" s="4" t="s">
        <v>35</v>
      </c>
      <c r="E991" s="22" t="s">
        <v>501</v>
      </c>
      <c r="F991" s="4" t="s">
        <v>98</v>
      </c>
      <c r="G991" s="69">
        <v>2685.6</v>
      </c>
      <c r="H991" s="69">
        <v>2000</v>
      </c>
      <c r="I991" s="69">
        <v>2000</v>
      </c>
    </row>
    <row r="992" spans="1:9" ht="31.5">
      <c r="A992" s="95" t="s">
        <v>36</v>
      </c>
      <c r="B992" s="4"/>
      <c r="C992" s="4" t="s">
        <v>89</v>
      </c>
      <c r="D992" s="4" t="s">
        <v>35</v>
      </c>
      <c r="E992" s="6" t="s">
        <v>486</v>
      </c>
      <c r="F992" s="4"/>
      <c r="G992" s="7">
        <f>G993+G996+G999+G1003</f>
        <v>600729.19999999995</v>
      </c>
      <c r="H992" s="7">
        <f>H993+H996+H999+H1003</f>
        <v>578796.30000000005</v>
      </c>
      <c r="I992" s="7">
        <f>I993+I996+I999+I1003</f>
        <v>578796.30000000005</v>
      </c>
    </row>
    <row r="993" spans="1:9" ht="78.75">
      <c r="A993" s="95" t="s">
        <v>308</v>
      </c>
      <c r="B993" s="4"/>
      <c r="C993" s="4" t="s">
        <v>89</v>
      </c>
      <c r="D993" s="4" t="s">
        <v>35</v>
      </c>
      <c r="E993" s="47" t="s">
        <v>854</v>
      </c>
      <c r="F993" s="4"/>
      <c r="G993" s="7">
        <f>G994+G995</f>
        <v>81939.8</v>
      </c>
      <c r="H993" s="7">
        <f>H994+H995</f>
        <v>81939.8</v>
      </c>
      <c r="I993" s="7">
        <f>I994+I995</f>
        <v>81939.8</v>
      </c>
    </row>
    <row r="994" spans="1:9" ht="47.25">
      <c r="A994" s="2" t="s">
        <v>42</v>
      </c>
      <c r="B994" s="4"/>
      <c r="C994" s="4" t="s">
        <v>89</v>
      </c>
      <c r="D994" s="4" t="s">
        <v>35</v>
      </c>
      <c r="E994" s="47" t="s">
        <v>854</v>
      </c>
      <c r="F994" s="4" t="s">
        <v>70</v>
      </c>
      <c r="G994" s="69">
        <v>64046.1</v>
      </c>
      <c r="H994" s="69">
        <v>64046.1</v>
      </c>
      <c r="I994" s="69">
        <v>64046.1</v>
      </c>
    </row>
    <row r="995" spans="1:9" ht="31.5">
      <c r="A995" s="95" t="s">
        <v>43</v>
      </c>
      <c r="B995" s="4"/>
      <c r="C995" s="4" t="s">
        <v>89</v>
      </c>
      <c r="D995" s="4" t="s">
        <v>35</v>
      </c>
      <c r="E995" s="47" t="s">
        <v>854</v>
      </c>
      <c r="F995" s="4" t="s">
        <v>72</v>
      </c>
      <c r="G995" s="69">
        <v>17893.7</v>
      </c>
      <c r="H995" s="69">
        <v>17893.7</v>
      </c>
      <c r="I995" s="69">
        <v>17893.7</v>
      </c>
    </row>
    <row r="996" spans="1:9" ht="63">
      <c r="A996" s="95" t="s">
        <v>309</v>
      </c>
      <c r="B996" s="4"/>
      <c r="C996" s="4" t="s">
        <v>89</v>
      </c>
      <c r="D996" s="4" t="s">
        <v>35</v>
      </c>
      <c r="E996" s="47" t="s">
        <v>855</v>
      </c>
      <c r="F996" s="4"/>
      <c r="G996" s="7">
        <f>G997+G998</f>
        <v>313900.5</v>
      </c>
      <c r="H996" s="7">
        <f>H997+H998</f>
        <v>315766.7</v>
      </c>
      <c r="I996" s="7">
        <f>I997+I998</f>
        <v>315766.7</v>
      </c>
    </row>
    <row r="997" spans="1:9" ht="47.25">
      <c r="A997" s="95" t="s">
        <v>42</v>
      </c>
      <c r="B997" s="4"/>
      <c r="C997" s="4" t="s">
        <v>89</v>
      </c>
      <c r="D997" s="4" t="s">
        <v>35</v>
      </c>
      <c r="E997" s="47" t="s">
        <v>855</v>
      </c>
      <c r="F997" s="4" t="s">
        <v>70</v>
      </c>
      <c r="G997" s="7">
        <v>301131.7</v>
      </c>
      <c r="H997" s="7">
        <v>300312.5</v>
      </c>
      <c r="I997" s="7">
        <v>300312.5</v>
      </c>
    </row>
    <row r="998" spans="1:9" ht="31.5">
      <c r="A998" s="95" t="s">
        <v>43</v>
      </c>
      <c r="B998" s="4"/>
      <c r="C998" s="4" t="s">
        <v>89</v>
      </c>
      <c r="D998" s="4" t="s">
        <v>35</v>
      </c>
      <c r="E998" s="47" t="s">
        <v>855</v>
      </c>
      <c r="F998" s="4" t="s">
        <v>72</v>
      </c>
      <c r="G998" s="7">
        <v>12768.8</v>
      </c>
      <c r="H998" s="7">
        <v>15454.2</v>
      </c>
      <c r="I998" s="7">
        <v>15454.2</v>
      </c>
    </row>
    <row r="999" spans="1:9">
      <c r="A999" s="95" t="s">
        <v>279</v>
      </c>
      <c r="B999" s="4"/>
      <c r="C999" s="4" t="s">
        <v>89</v>
      </c>
      <c r="D999" s="4" t="s">
        <v>35</v>
      </c>
      <c r="E999" s="31" t="s">
        <v>498</v>
      </c>
      <c r="F999" s="31"/>
      <c r="G999" s="7">
        <f>G1000+G1001+G1002</f>
        <v>183158.59999999998</v>
      </c>
      <c r="H999" s="7">
        <f>H1000+H1001+H1002</f>
        <v>161804.80000000002</v>
      </c>
      <c r="I999" s="7">
        <f>I1000+I1001+I1002</f>
        <v>161804.80000000002</v>
      </c>
    </row>
    <row r="1000" spans="1:9" ht="47.25">
      <c r="A1000" s="2" t="s">
        <v>42</v>
      </c>
      <c r="B1000" s="4"/>
      <c r="C1000" s="4" t="s">
        <v>89</v>
      </c>
      <c r="D1000" s="4" t="s">
        <v>35</v>
      </c>
      <c r="E1000" s="31" t="s">
        <v>498</v>
      </c>
      <c r="F1000" s="4" t="s">
        <v>70</v>
      </c>
      <c r="G1000" s="7">
        <v>108995.1</v>
      </c>
      <c r="H1000" s="7">
        <v>92568.5</v>
      </c>
      <c r="I1000" s="7">
        <v>92568.5</v>
      </c>
    </row>
    <row r="1001" spans="1:9" ht="31.5">
      <c r="A1001" s="95" t="s">
        <v>43</v>
      </c>
      <c r="B1001" s="4"/>
      <c r="C1001" s="4" t="s">
        <v>89</v>
      </c>
      <c r="D1001" s="4" t="s">
        <v>35</v>
      </c>
      <c r="E1001" s="31" t="s">
        <v>498</v>
      </c>
      <c r="F1001" s="4" t="s">
        <v>72</v>
      </c>
      <c r="G1001" s="7">
        <v>66920.2</v>
      </c>
      <c r="H1001" s="7">
        <v>62243.199999999997</v>
      </c>
      <c r="I1001" s="7">
        <v>62243.199999999997</v>
      </c>
    </row>
    <row r="1002" spans="1:9">
      <c r="A1002" s="95" t="s">
        <v>20</v>
      </c>
      <c r="B1002" s="4"/>
      <c r="C1002" s="4" t="s">
        <v>89</v>
      </c>
      <c r="D1002" s="4" t="s">
        <v>35</v>
      </c>
      <c r="E1002" s="31" t="s">
        <v>498</v>
      </c>
      <c r="F1002" s="4" t="s">
        <v>77</v>
      </c>
      <c r="G1002" s="7">
        <v>7243.3</v>
      </c>
      <c r="H1002" s="7">
        <v>6993.1</v>
      </c>
      <c r="I1002" s="7">
        <v>6993.1</v>
      </c>
    </row>
    <row r="1003" spans="1:9" ht="31.5">
      <c r="A1003" s="95" t="s">
        <v>403</v>
      </c>
      <c r="B1003" s="4"/>
      <c r="C1003" s="4" t="s">
        <v>89</v>
      </c>
      <c r="D1003" s="4" t="s">
        <v>35</v>
      </c>
      <c r="E1003" s="22" t="s">
        <v>499</v>
      </c>
      <c r="F1003" s="22"/>
      <c r="G1003" s="7">
        <f>G1004+G1005+G1006</f>
        <v>21730.300000000003</v>
      </c>
      <c r="H1003" s="7">
        <f>H1004+H1005+H1006</f>
        <v>19285</v>
      </c>
      <c r="I1003" s="7">
        <f>I1004+I1005+I1006</f>
        <v>19285</v>
      </c>
    </row>
    <row r="1004" spans="1:9" ht="47.25">
      <c r="A1004" s="2" t="s">
        <v>42</v>
      </c>
      <c r="B1004" s="4"/>
      <c r="C1004" s="4" t="s">
        <v>89</v>
      </c>
      <c r="D1004" s="4" t="s">
        <v>35</v>
      </c>
      <c r="E1004" s="22" t="s">
        <v>499</v>
      </c>
      <c r="F1004" s="22">
        <v>100</v>
      </c>
      <c r="G1004" s="69">
        <v>13311.5</v>
      </c>
      <c r="H1004" s="69">
        <v>11290.2</v>
      </c>
      <c r="I1004" s="69">
        <v>11290.2</v>
      </c>
    </row>
    <row r="1005" spans="1:9" ht="31.5">
      <c r="A1005" s="95" t="s">
        <v>43</v>
      </c>
      <c r="B1005" s="4"/>
      <c r="C1005" s="4" t="s">
        <v>89</v>
      </c>
      <c r="D1005" s="4" t="s">
        <v>35</v>
      </c>
      <c r="E1005" s="22" t="s">
        <v>499</v>
      </c>
      <c r="F1005" s="22">
        <v>200</v>
      </c>
      <c r="G1005" s="69">
        <v>7330.4</v>
      </c>
      <c r="H1005" s="69">
        <v>6899.3</v>
      </c>
      <c r="I1005" s="69">
        <v>6899.3</v>
      </c>
    </row>
    <row r="1006" spans="1:9">
      <c r="A1006" s="95" t="s">
        <v>20</v>
      </c>
      <c r="B1006" s="4"/>
      <c r="C1006" s="4" t="s">
        <v>89</v>
      </c>
      <c r="D1006" s="4" t="s">
        <v>35</v>
      </c>
      <c r="E1006" s="22" t="s">
        <v>499</v>
      </c>
      <c r="F1006" s="22">
        <v>800</v>
      </c>
      <c r="G1006" s="69">
        <v>1088.4000000000001</v>
      </c>
      <c r="H1006" s="69">
        <v>1095.5</v>
      </c>
      <c r="I1006" s="69">
        <v>1095.5</v>
      </c>
    </row>
    <row r="1007" spans="1:9">
      <c r="A1007" s="50" t="s">
        <v>646</v>
      </c>
      <c r="B1007" s="4"/>
      <c r="C1007" s="4" t="s">
        <v>89</v>
      </c>
      <c r="D1007" s="4" t="s">
        <v>35</v>
      </c>
      <c r="E1007" s="6" t="s">
        <v>500</v>
      </c>
      <c r="F1007" s="4"/>
      <c r="G1007" s="7">
        <f>G1014+G1008+G1012+G1010</f>
        <v>40058</v>
      </c>
      <c r="H1007" s="7">
        <f>H1014+H1008+H1012+H1010</f>
        <v>0</v>
      </c>
      <c r="I1007" s="7">
        <f>I1014+I1008+I1012+I1010</f>
        <v>0</v>
      </c>
    </row>
    <row r="1008" spans="1:9" ht="47.25">
      <c r="A1008" s="95" t="s">
        <v>856</v>
      </c>
      <c r="B1008" s="4"/>
      <c r="C1008" s="4" t="s">
        <v>89</v>
      </c>
      <c r="D1008" s="4" t="s">
        <v>35</v>
      </c>
      <c r="E1008" s="6" t="s">
        <v>716</v>
      </c>
      <c r="F1008" s="4"/>
      <c r="G1008" s="7">
        <f>SUM(G1009)</f>
        <v>2223.6999999999998</v>
      </c>
      <c r="H1008" s="7">
        <f t="shared" ref="H1008:I1008" si="287">SUM(H1009)</f>
        <v>0</v>
      </c>
      <c r="I1008" s="7">
        <f t="shared" si="287"/>
        <v>0</v>
      </c>
    </row>
    <row r="1009" spans="1:9" ht="31.5">
      <c r="A1009" s="95" t="s">
        <v>43</v>
      </c>
      <c r="B1009" s="4"/>
      <c r="C1009" s="4" t="s">
        <v>89</v>
      </c>
      <c r="D1009" s="4" t="s">
        <v>35</v>
      </c>
      <c r="E1009" s="6" t="s">
        <v>716</v>
      </c>
      <c r="F1009" s="4" t="s">
        <v>72</v>
      </c>
      <c r="G1009" s="69">
        <v>2223.6999999999998</v>
      </c>
      <c r="H1009" s="69"/>
      <c r="I1009" s="69"/>
    </row>
    <row r="1010" spans="1:9">
      <c r="A1010" s="68" t="s">
        <v>701</v>
      </c>
      <c r="B1010" s="90"/>
      <c r="C1010" s="90" t="s">
        <v>89</v>
      </c>
      <c r="D1010" s="90" t="s">
        <v>35</v>
      </c>
      <c r="E1010" s="6" t="s">
        <v>718</v>
      </c>
      <c r="F1010" s="90"/>
      <c r="G1010" s="69">
        <f>G1011</f>
        <v>22173.5</v>
      </c>
      <c r="H1010" s="69">
        <f>H1011</f>
        <v>0</v>
      </c>
      <c r="I1010" s="69">
        <f>I1011</f>
        <v>0</v>
      </c>
    </row>
    <row r="1011" spans="1:9" ht="31.5">
      <c r="A1011" s="68" t="s">
        <v>192</v>
      </c>
      <c r="B1011" s="90"/>
      <c r="C1011" s="90" t="s">
        <v>89</v>
      </c>
      <c r="D1011" s="90" t="s">
        <v>35</v>
      </c>
      <c r="E1011" s="6" t="s">
        <v>718</v>
      </c>
      <c r="F1011" s="90" t="s">
        <v>98</v>
      </c>
      <c r="G1011" s="69">
        <v>22173.5</v>
      </c>
      <c r="H1011" s="69"/>
      <c r="I1011" s="69">
        <v>0</v>
      </c>
    </row>
    <row r="1012" spans="1:9" ht="47.25">
      <c r="A1012" s="95" t="s">
        <v>968</v>
      </c>
      <c r="B1012" s="4"/>
      <c r="C1012" s="4" t="s">
        <v>89</v>
      </c>
      <c r="D1012" s="4" t="s">
        <v>35</v>
      </c>
      <c r="E1012" s="6" t="s">
        <v>717</v>
      </c>
      <c r="F1012" s="4"/>
      <c r="G1012" s="69">
        <f>SUM(G1013)</f>
        <v>15223.1</v>
      </c>
      <c r="H1012" s="69">
        <f t="shared" ref="H1012:I1012" si="288">SUM(H1013)</f>
        <v>0</v>
      </c>
      <c r="I1012" s="69">
        <f t="shared" si="288"/>
        <v>0</v>
      </c>
    </row>
    <row r="1013" spans="1:9" ht="31.5">
      <c r="A1013" s="95" t="s">
        <v>43</v>
      </c>
      <c r="B1013" s="4"/>
      <c r="C1013" s="4" t="s">
        <v>89</v>
      </c>
      <c r="D1013" s="4" t="s">
        <v>35</v>
      </c>
      <c r="E1013" s="6" t="s">
        <v>717</v>
      </c>
      <c r="F1013" s="4" t="s">
        <v>72</v>
      </c>
      <c r="G1013" s="69">
        <v>15223.1</v>
      </c>
      <c r="H1013" s="69"/>
      <c r="I1013" s="69"/>
    </row>
    <row r="1014" spans="1:9" ht="31.5">
      <c r="A1014" s="95" t="s">
        <v>353</v>
      </c>
      <c r="B1014" s="4"/>
      <c r="C1014" s="4" t="s">
        <v>89</v>
      </c>
      <c r="D1014" s="4" t="s">
        <v>35</v>
      </c>
      <c r="E1014" s="6" t="s">
        <v>857</v>
      </c>
      <c r="F1014" s="4"/>
      <c r="G1014" s="7">
        <f t="shared" ref="G1014:I1014" si="289">G1015</f>
        <v>437.7</v>
      </c>
      <c r="H1014" s="7">
        <f t="shared" si="289"/>
        <v>0</v>
      </c>
      <c r="I1014" s="7">
        <f t="shared" si="289"/>
        <v>0</v>
      </c>
    </row>
    <row r="1015" spans="1:9" ht="31.5">
      <c r="A1015" s="95" t="s">
        <v>192</v>
      </c>
      <c r="B1015" s="4"/>
      <c r="C1015" s="4" t="s">
        <v>89</v>
      </c>
      <c r="D1015" s="4" t="s">
        <v>35</v>
      </c>
      <c r="E1015" s="6" t="s">
        <v>857</v>
      </c>
      <c r="F1015" s="4" t="s">
        <v>98</v>
      </c>
      <c r="G1015" s="69">
        <v>437.7</v>
      </c>
      <c r="H1015" s="69"/>
      <c r="I1015" s="69"/>
    </row>
    <row r="1016" spans="1:9" hidden="1">
      <c r="A1016" s="68" t="s">
        <v>702</v>
      </c>
      <c r="B1016" s="90"/>
      <c r="C1016" s="90" t="s">
        <v>89</v>
      </c>
      <c r="D1016" s="4" t="s">
        <v>35</v>
      </c>
      <c r="E1016" s="91" t="s">
        <v>703</v>
      </c>
      <c r="F1016" s="90"/>
      <c r="G1016" s="69">
        <f>G1017</f>
        <v>0</v>
      </c>
      <c r="H1016" s="69">
        <f>H1017</f>
        <v>0</v>
      </c>
      <c r="I1016" s="69">
        <f>I1017</f>
        <v>0</v>
      </c>
    </row>
    <row r="1017" spans="1:9" ht="78.75" hidden="1">
      <c r="A1017" s="68" t="s">
        <v>866</v>
      </c>
      <c r="B1017" s="90"/>
      <c r="C1017" s="90" t="s">
        <v>89</v>
      </c>
      <c r="D1017" s="4" t="s">
        <v>35</v>
      </c>
      <c r="E1017" s="91" t="s">
        <v>865</v>
      </c>
      <c r="F1017" s="90"/>
      <c r="G1017" s="69">
        <f>SUM(G1018:G1019)</f>
        <v>0</v>
      </c>
      <c r="H1017" s="69">
        <f t="shared" ref="H1017:I1017" si="290">SUM(H1018:H1019)</f>
        <v>0</v>
      </c>
      <c r="I1017" s="69">
        <f t="shared" si="290"/>
        <v>0</v>
      </c>
    </row>
    <row r="1018" spans="1:9" ht="31.5" hidden="1">
      <c r="A1018" s="109" t="s">
        <v>43</v>
      </c>
      <c r="B1018" s="90"/>
      <c r="C1018" s="90" t="s">
        <v>89</v>
      </c>
      <c r="D1018" s="4" t="s">
        <v>35</v>
      </c>
      <c r="E1018" s="91" t="s">
        <v>865</v>
      </c>
      <c r="F1018" s="4" t="s">
        <v>72</v>
      </c>
      <c r="G1018" s="69"/>
      <c r="H1018" s="69"/>
      <c r="I1018" s="69"/>
    </row>
    <row r="1019" spans="1:9" ht="31.5" hidden="1">
      <c r="A1019" s="109" t="s">
        <v>192</v>
      </c>
      <c r="B1019" s="90"/>
      <c r="C1019" s="90" t="s">
        <v>89</v>
      </c>
      <c r="D1019" s="4" t="s">
        <v>35</v>
      </c>
      <c r="E1019" s="91" t="s">
        <v>865</v>
      </c>
      <c r="F1019" s="90" t="s">
        <v>98</v>
      </c>
      <c r="G1019" s="69"/>
      <c r="H1019" s="69"/>
      <c r="I1019" s="69"/>
    </row>
    <row r="1020" spans="1:9" ht="31.5">
      <c r="A1020" s="92" t="s">
        <v>712</v>
      </c>
      <c r="B1020" s="4"/>
      <c r="C1020" s="4" t="s">
        <v>89</v>
      </c>
      <c r="D1020" s="4" t="s">
        <v>35</v>
      </c>
      <c r="E1020" s="6" t="s">
        <v>713</v>
      </c>
      <c r="F1020" s="4"/>
      <c r="G1020" s="7">
        <f>SUM(G1021)</f>
        <v>8542.5</v>
      </c>
      <c r="H1020" s="7">
        <f t="shared" ref="H1020:I1020" si="291">SUM(H1021)</f>
        <v>8542.5</v>
      </c>
      <c r="I1020" s="7">
        <f t="shared" si="291"/>
        <v>10326.299999999999</v>
      </c>
    </row>
    <row r="1021" spans="1:9" ht="47.25">
      <c r="A1021" s="95" t="s">
        <v>714</v>
      </c>
      <c r="B1021" s="4"/>
      <c r="C1021" s="4" t="s">
        <v>89</v>
      </c>
      <c r="D1021" s="4" t="s">
        <v>35</v>
      </c>
      <c r="E1021" s="6" t="s">
        <v>720</v>
      </c>
      <c r="F1021" s="4"/>
      <c r="G1021" s="7">
        <f>SUM(G1022:G1023)</f>
        <v>8542.5</v>
      </c>
      <c r="H1021" s="7">
        <f t="shared" ref="H1021:I1021" si="292">SUM(H1022:H1023)</f>
        <v>8542.5</v>
      </c>
      <c r="I1021" s="7">
        <f t="shared" si="292"/>
        <v>10326.299999999999</v>
      </c>
    </row>
    <row r="1022" spans="1:9" ht="31.5">
      <c r="A1022" s="95" t="s">
        <v>43</v>
      </c>
      <c r="B1022" s="4"/>
      <c r="C1022" s="4" t="s">
        <v>89</v>
      </c>
      <c r="D1022" s="4" t="s">
        <v>35</v>
      </c>
      <c r="E1022" s="6" t="s">
        <v>720</v>
      </c>
      <c r="F1022" s="4" t="s">
        <v>72</v>
      </c>
      <c r="G1022" s="69">
        <v>3041.5</v>
      </c>
      <c r="H1022" s="69">
        <v>3041.5</v>
      </c>
      <c r="I1022" s="69">
        <v>3681.6</v>
      </c>
    </row>
    <row r="1023" spans="1:9" ht="31.5">
      <c r="A1023" s="95" t="s">
        <v>192</v>
      </c>
      <c r="B1023" s="4"/>
      <c r="C1023" s="4" t="s">
        <v>89</v>
      </c>
      <c r="D1023" s="4" t="s">
        <v>35</v>
      </c>
      <c r="E1023" s="6" t="s">
        <v>720</v>
      </c>
      <c r="F1023" s="4" t="s">
        <v>98</v>
      </c>
      <c r="G1023" s="69">
        <v>5501</v>
      </c>
      <c r="H1023" s="69">
        <v>5501</v>
      </c>
      <c r="I1023" s="69">
        <v>6644.7</v>
      </c>
    </row>
    <row r="1024" spans="1:9" ht="47.25">
      <c r="A1024" s="95" t="s">
        <v>437</v>
      </c>
      <c r="B1024" s="4"/>
      <c r="C1024" s="4" t="s">
        <v>89</v>
      </c>
      <c r="D1024" s="4" t="s">
        <v>35</v>
      </c>
      <c r="E1024" s="31" t="s">
        <v>277</v>
      </c>
      <c r="F1024" s="4"/>
      <c r="G1024" s="7">
        <f>G1025+G1036</f>
        <v>25636</v>
      </c>
      <c r="H1024" s="7">
        <f>H1025+H1036</f>
        <v>4524.7</v>
      </c>
      <c r="I1024" s="7">
        <f>I1025+I1036</f>
        <v>19325.599999999999</v>
      </c>
    </row>
    <row r="1025" spans="1:11">
      <c r="A1025" s="95" t="s">
        <v>29</v>
      </c>
      <c r="B1025" s="4"/>
      <c r="C1025" s="4" t="s">
        <v>89</v>
      </c>
      <c r="D1025" s="4" t="s">
        <v>35</v>
      </c>
      <c r="E1025" s="31" t="s">
        <v>278</v>
      </c>
      <c r="F1025" s="4"/>
      <c r="G1025" s="7">
        <f>SUM(G1026+G1027+G1028+G1031)+G1033</f>
        <v>25197.3</v>
      </c>
      <c r="H1025" s="7">
        <f t="shared" ref="H1025:I1025" si="293">SUM(H1026+H1027+H1028+H1031)+H1033</f>
        <v>3676.7</v>
      </c>
      <c r="I1025" s="7">
        <f t="shared" si="293"/>
        <v>18689.599999999999</v>
      </c>
    </row>
    <row r="1026" spans="1:11" ht="31.5">
      <c r="A1026" s="95" t="s">
        <v>43</v>
      </c>
      <c r="B1026" s="4"/>
      <c r="C1026" s="4" t="s">
        <v>89</v>
      </c>
      <c r="D1026" s="4" t="s">
        <v>35</v>
      </c>
      <c r="E1026" s="31" t="s">
        <v>278</v>
      </c>
      <c r="F1026" s="4" t="s">
        <v>72</v>
      </c>
      <c r="G1026" s="69">
        <v>7163.4</v>
      </c>
      <c r="H1026" s="69"/>
      <c r="I1026" s="69">
        <v>3310</v>
      </c>
    </row>
    <row r="1027" spans="1:11" ht="31.5">
      <c r="A1027" s="95" t="s">
        <v>192</v>
      </c>
      <c r="B1027" s="4"/>
      <c r="C1027" s="4" t="s">
        <v>89</v>
      </c>
      <c r="D1027" s="4" t="s">
        <v>35</v>
      </c>
      <c r="E1027" s="31" t="s">
        <v>278</v>
      </c>
      <c r="F1027" s="4" t="s">
        <v>98</v>
      </c>
      <c r="G1027" s="69">
        <v>12477.9</v>
      </c>
      <c r="H1027" s="69"/>
      <c r="I1027" s="69">
        <v>5690.9</v>
      </c>
    </row>
    <row r="1028" spans="1:11" hidden="1">
      <c r="A1028" s="95" t="s">
        <v>699</v>
      </c>
      <c r="B1028" s="4"/>
      <c r="C1028" s="4" t="s">
        <v>89</v>
      </c>
      <c r="D1028" s="4" t="s">
        <v>35</v>
      </c>
      <c r="E1028" s="31" t="s">
        <v>700</v>
      </c>
      <c r="F1028" s="4"/>
      <c r="G1028" s="69">
        <f>G1029+G1030</f>
        <v>0</v>
      </c>
      <c r="H1028" s="69">
        <f>H1029+H1030</f>
        <v>0</v>
      </c>
      <c r="I1028" s="69">
        <f>I1029+I1030</f>
        <v>0</v>
      </c>
    </row>
    <row r="1029" spans="1:11" ht="31.5" hidden="1">
      <c r="A1029" s="95" t="s">
        <v>43</v>
      </c>
      <c r="B1029" s="4"/>
      <c r="C1029" s="4" t="s">
        <v>89</v>
      </c>
      <c r="D1029" s="4" t="s">
        <v>35</v>
      </c>
      <c r="E1029" s="31" t="s">
        <v>700</v>
      </c>
      <c r="F1029" s="4" t="s">
        <v>72</v>
      </c>
      <c r="G1029" s="7"/>
      <c r="H1029" s="69"/>
      <c r="I1029" s="69"/>
    </row>
    <row r="1030" spans="1:11" ht="31.5" hidden="1">
      <c r="A1030" s="95" t="s">
        <v>192</v>
      </c>
      <c r="B1030" s="4"/>
      <c r="C1030" s="4" t="s">
        <v>89</v>
      </c>
      <c r="D1030" s="4" t="s">
        <v>35</v>
      </c>
      <c r="E1030" s="31" t="s">
        <v>700</v>
      </c>
      <c r="F1030" s="4" t="s">
        <v>98</v>
      </c>
      <c r="G1030" s="69"/>
      <c r="H1030" s="69"/>
      <c r="I1030" s="69"/>
    </row>
    <row r="1031" spans="1:11" ht="31.5">
      <c r="A1031" s="95" t="s">
        <v>502</v>
      </c>
      <c r="B1031" s="4"/>
      <c r="C1031" s="4" t="s">
        <v>89</v>
      </c>
      <c r="D1031" s="4" t="s">
        <v>35</v>
      </c>
      <c r="E1031" s="31" t="s">
        <v>858</v>
      </c>
      <c r="F1031" s="4"/>
      <c r="G1031" s="7">
        <f>G1032</f>
        <v>636</v>
      </c>
      <c r="H1031" s="7">
        <f>H1032</f>
        <v>226.7</v>
      </c>
      <c r="I1031" s="7">
        <f>I1032</f>
        <v>438.7</v>
      </c>
    </row>
    <row r="1032" spans="1:11" ht="31.5">
      <c r="A1032" s="95" t="s">
        <v>43</v>
      </c>
      <c r="B1032" s="4"/>
      <c r="C1032" s="4" t="s">
        <v>89</v>
      </c>
      <c r="D1032" s="4" t="s">
        <v>35</v>
      </c>
      <c r="E1032" s="31" t="s">
        <v>858</v>
      </c>
      <c r="F1032" s="4" t="s">
        <v>72</v>
      </c>
      <c r="G1032" s="69">
        <v>636</v>
      </c>
      <c r="H1032" s="69">
        <v>226.7</v>
      </c>
      <c r="I1032" s="69">
        <v>438.7</v>
      </c>
    </row>
    <row r="1033" spans="1:11" ht="31.5">
      <c r="A1033" s="139" t="s">
        <v>935</v>
      </c>
      <c r="B1033" s="4"/>
      <c r="C1033" s="4" t="s">
        <v>89</v>
      </c>
      <c r="D1033" s="4" t="s">
        <v>35</v>
      </c>
      <c r="E1033" s="31" t="s">
        <v>932</v>
      </c>
      <c r="F1033" s="4"/>
      <c r="G1033" s="7">
        <f>SUM(G1034:G1035)</f>
        <v>4920</v>
      </c>
      <c r="H1033" s="7">
        <f t="shared" ref="H1033:I1033" si="294">SUM(H1034:H1035)</f>
        <v>3450</v>
      </c>
      <c r="I1033" s="7">
        <f t="shared" si="294"/>
        <v>9250</v>
      </c>
      <c r="K1033" s="140"/>
    </row>
    <row r="1034" spans="1:11" ht="31.5">
      <c r="A1034" s="135" t="s">
        <v>43</v>
      </c>
      <c r="B1034" s="4"/>
      <c r="C1034" s="4" t="s">
        <v>89</v>
      </c>
      <c r="D1034" s="4" t="s">
        <v>35</v>
      </c>
      <c r="E1034" s="31" t="s">
        <v>932</v>
      </c>
      <c r="F1034" s="4" t="s">
        <v>72</v>
      </c>
      <c r="G1034" s="7">
        <v>1518</v>
      </c>
      <c r="H1034" s="7">
        <v>2888.7</v>
      </c>
      <c r="I1034" s="7">
        <v>6155</v>
      </c>
    </row>
    <row r="1035" spans="1:11" ht="31.5">
      <c r="A1035" s="135" t="s">
        <v>192</v>
      </c>
      <c r="B1035" s="4"/>
      <c r="C1035" s="4" t="s">
        <v>89</v>
      </c>
      <c r="D1035" s="4" t="s">
        <v>35</v>
      </c>
      <c r="E1035" s="31" t="s">
        <v>932</v>
      </c>
      <c r="F1035" s="4" t="s">
        <v>98</v>
      </c>
      <c r="G1035" s="7">
        <v>3402</v>
      </c>
      <c r="H1035" s="7">
        <v>561.29999999999995</v>
      </c>
      <c r="I1035" s="7">
        <v>3095</v>
      </c>
    </row>
    <row r="1036" spans="1:11">
      <c r="A1036" s="95" t="s">
        <v>220</v>
      </c>
      <c r="B1036" s="4"/>
      <c r="C1036" s="4" t="s">
        <v>89</v>
      </c>
      <c r="D1036" s="4" t="s">
        <v>35</v>
      </c>
      <c r="E1036" s="31" t="s">
        <v>504</v>
      </c>
      <c r="F1036" s="4"/>
      <c r="G1036" s="7">
        <f>SUM(G1037)</f>
        <v>438.7</v>
      </c>
      <c r="H1036" s="7">
        <f t="shared" ref="H1036:I1037" si="295">SUM(H1037)</f>
        <v>848</v>
      </c>
      <c r="I1036" s="7">
        <f t="shared" si="295"/>
        <v>636</v>
      </c>
    </row>
    <row r="1037" spans="1:11" ht="31.5" customHeight="1">
      <c r="A1037" s="95" t="s">
        <v>502</v>
      </c>
      <c r="B1037" s="4"/>
      <c r="C1037" s="4" t="s">
        <v>89</v>
      </c>
      <c r="D1037" s="4" t="s">
        <v>35</v>
      </c>
      <c r="E1037" s="31" t="s">
        <v>859</v>
      </c>
      <c r="F1037" s="4"/>
      <c r="G1037" s="7">
        <f>SUM(G1038)</f>
        <v>438.7</v>
      </c>
      <c r="H1037" s="7">
        <f t="shared" si="295"/>
        <v>848</v>
      </c>
      <c r="I1037" s="7">
        <f t="shared" si="295"/>
        <v>636</v>
      </c>
    </row>
    <row r="1038" spans="1:11" ht="31.5" customHeight="1">
      <c r="A1038" s="95" t="s">
        <v>192</v>
      </c>
      <c r="B1038" s="4"/>
      <c r="C1038" s="4" t="s">
        <v>89</v>
      </c>
      <c r="D1038" s="4" t="s">
        <v>35</v>
      </c>
      <c r="E1038" s="31" t="s">
        <v>859</v>
      </c>
      <c r="F1038" s="4" t="s">
        <v>98</v>
      </c>
      <c r="G1038" s="69">
        <v>438.7</v>
      </c>
      <c r="H1038" s="69">
        <v>848</v>
      </c>
      <c r="I1038" s="69">
        <v>636</v>
      </c>
    </row>
    <row r="1039" spans="1:11" ht="31.5">
      <c r="A1039" s="95" t="s">
        <v>433</v>
      </c>
      <c r="B1039" s="4"/>
      <c r="C1039" s="4" t="s">
        <v>89</v>
      </c>
      <c r="D1039" s="4" t="s">
        <v>35</v>
      </c>
      <c r="E1039" s="31" t="s">
        <v>14</v>
      </c>
      <c r="F1039" s="4"/>
      <c r="G1039" s="7">
        <f>G1040</f>
        <v>30</v>
      </c>
      <c r="H1039" s="7">
        <f t="shared" ref="H1039:I1041" si="296">H1040</f>
        <v>30</v>
      </c>
      <c r="I1039" s="7">
        <f t="shared" si="296"/>
        <v>30</v>
      </c>
    </row>
    <row r="1040" spans="1:11">
      <c r="A1040" s="95" t="s">
        <v>679</v>
      </c>
      <c r="B1040" s="4"/>
      <c r="C1040" s="4" t="s">
        <v>89</v>
      </c>
      <c r="D1040" s="4" t="s">
        <v>35</v>
      </c>
      <c r="E1040" s="31" t="s">
        <v>52</v>
      </c>
      <c r="F1040" s="4"/>
      <c r="G1040" s="7">
        <f>G1041</f>
        <v>30</v>
      </c>
      <c r="H1040" s="7">
        <f t="shared" si="296"/>
        <v>30</v>
      </c>
      <c r="I1040" s="7">
        <f t="shared" si="296"/>
        <v>30</v>
      </c>
    </row>
    <row r="1041" spans="1:9">
      <c r="A1041" s="95" t="s">
        <v>29</v>
      </c>
      <c r="B1041" s="4"/>
      <c r="C1041" s="4" t="s">
        <v>89</v>
      </c>
      <c r="D1041" s="4" t="s">
        <v>35</v>
      </c>
      <c r="E1041" s="22" t="s">
        <v>324</v>
      </c>
      <c r="F1041" s="22"/>
      <c r="G1041" s="7">
        <f>G1042</f>
        <v>30</v>
      </c>
      <c r="H1041" s="7">
        <f t="shared" si="296"/>
        <v>30</v>
      </c>
      <c r="I1041" s="7">
        <f t="shared" si="296"/>
        <v>30</v>
      </c>
    </row>
    <row r="1042" spans="1:9">
      <c r="A1042" s="95" t="s">
        <v>31</v>
      </c>
      <c r="B1042" s="4"/>
      <c r="C1042" s="4" t="s">
        <v>89</v>
      </c>
      <c r="D1042" s="4" t="s">
        <v>35</v>
      </c>
      <c r="E1042" s="31" t="s">
        <v>325</v>
      </c>
      <c r="F1042" s="4"/>
      <c r="G1042" s="7">
        <f>G1044+G1043</f>
        <v>30</v>
      </c>
      <c r="H1042" s="7">
        <f>H1044+H1043</f>
        <v>30</v>
      </c>
      <c r="I1042" s="7">
        <f>I1044+I1043</f>
        <v>30</v>
      </c>
    </row>
    <row r="1043" spans="1:9" ht="31.5" hidden="1">
      <c r="A1043" s="95" t="s">
        <v>43</v>
      </c>
      <c r="B1043" s="4"/>
      <c r="C1043" s="4" t="s">
        <v>89</v>
      </c>
      <c r="D1043" s="4" t="s">
        <v>35</v>
      </c>
      <c r="E1043" s="31" t="s">
        <v>325</v>
      </c>
      <c r="F1043" s="4" t="s">
        <v>72</v>
      </c>
      <c r="G1043" s="7"/>
      <c r="H1043" s="7"/>
      <c r="I1043" s="7"/>
    </row>
    <row r="1044" spans="1:9" ht="31.5">
      <c r="A1044" s="95" t="s">
        <v>192</v>
      </c>
      <c r="B1044" s="4"/>
      <c r="C1044" s="4" t="s">
        <v>89</v>
      </c>
      <c r="D1044" s="4" t="s">
        <v>35</v>
      </c>
      <c r="E1044" s="31" t="s">
        <v>325</v>
      </c>
      <c r="F1044" s="4" t="s">
        <v>98</v>
      </c>
      <c r="G1044" s="7">
        <v>30</v>
      </c>
      <c r="H1044" s="7">
        <v>30</v>
      </c>
      <c r="I1044" s="7">
        <v>30</v>
      </c>
    </row>
    <row r="1045" spans="1:9" ht="31.5" hidden="1">
      <c r="A1045" s="95" t="s">
        <v>647</v>
      </c>
      <c r="B1045" s="4"/>
      <c r="C1045" s="4" t="s">
        <v>89</v>
      </c>
      <c r="D1045" s="4" t="s">
        <v>35</v>
      </c>
      <c r="E1045" s="31" t="s">
        <v>566</v>
      </c>
      <c r="F1045" s="4"/>
      <c r="G1045" s="7">
        <f t="shared" ref="G1045:I1046" si="297">G1046</f>
        <v>0</v>
      </c>
      <c r="H1045" s="7">
        <f t="shared" si="297"/>
        <v>0</v>
      </c>
      <c r="I1045" s="7">
        <f t="shared" si="297"/>
        <v>0</v>
      </c>
    </row>
    <row r="1046" spans="1:9" hidden="1">
      <c r="A1046" s="95" t="s">
        <v>29</v>
      </c>
      <c r="B1046" s="4"/>
      <c r="C1046" s="4" t="s">
        <v>89</v>
      </c>
      <c r="D1046" s="4" t="s">
        <v>35</v>
      </c>
      <c r="E1046" s="31" t="s">
        <v>567</v>
      </c>
      <c r="F1046" s="4"/>
      <c r="G1046" s="7">
        <f t="shared" si="297"/>
        <v>0</v>
      </c>
      <c r="H1046" s="7">
        <f t="shared" si="297"/>
        <v>0</v>
      </c>
      <c r="I1046" s="7">
        <f t="shared" si="297"/>
        <v>0</v>
      </c>
    </row>
    <row r="1047" spans="1:9" ht="31.5" hidden="1">
      <c r="A1047" s="95" t="s">
        <v>43</v>
      </c>
      <c r="B1047" s="4"/>
      <c r="C1047" s="4" t="s">
        <v>89</v>
      </c>
      <c r="D1047" s="4" t="s">
        <v>35</v>
      </c>
      <c r="E1047" s="31" t="s">
        <v>567</v>
      </c>
      <c r="F1047" s="4" t="s">
        <v>72</v>
      </c>
      <c r="G1047" s="69"/>
      <c r="H1047" s="69"/>
      <c r="I1047" s="69"/>
    </row>
    <row r="1048" spans="1:9">
      <c r="A1048" s="95" t="s">
        <v>90</v>
      </c>
      <c r="B1048" s="4"/>
      <c r="C1048" s="4" t="s">
        <v>89</v>
      </c>
      <c r="D1048" s="4" t="s">
        <v>45</v>
      </c>
      <c r="E1048" s="4"/>
      <c r="F1048" s="4"/>
      <c r="G1048" s="7">
        <f>G1049</f>
        <v>218510.9</v>
      </c>
      <c r="H1048" s="7">
        <f>H1049</f>
        <v>212245.4</v>
      </c>
      <c r="I1048" s="7">
        <f>I1049</f>
        <v>202535.4</v>
      </c>
    </row>
    <row r="1049" spans="1:9" ht="31.5">
      <c r="A1049" s="95" t="s">
        <v>435</v>
      </c>
      <c r="B1049" s="4"/>
      <c r="C1049" s="4" t="s">
        <v>89</v>
      </c>
      <c r="D1049" s="4" t="s">
        <v>45</v>
      </c>
      <c r="E1049" s="47" t="s">
        <v>274</v>
      </c>
      <c r="F1049" s="4"/>
      <c r="G1049" s="7">
        <f>SUM(G1050)+G1076</f>
        <v>218510.9</v>
      </c>
      <c r="H1049" s="7">
        <f>SUM(H1050)+H1076</f>
        <v>212245.4</v>
      </c>
      <c r="I1049" s="7">
        <f>SUM(I1050)+I1076</f>
        <v>202535.4</v>
      </c>
    </row>
    <row r="1050" spans="1:9" ht="31.5">
      <c r="A1050" s="95" t="s">
        <v>529</v>
      </c>
      <c r="B1050" s="4"/>
      <c r="C1050" s="4" t="s">
        <v>89</v>
      </c>
      <c r="D1050" s="4" t="s">
        <v>45</v>
      </c>
      <c r="E1050" s="31" t="s">
        <v>480</v>
      </c>
      <c r="F1050" s="4"/>
      <c r="G1050" s="7">
        <f>SUM(G1051+G1056)+G1067+G1070+G1072</f>
        <v>206048.6</v>
      </c>
      <c r="H1050" s="7">
        <f t="shared" ref="H1050:I1050" si="298">SUM(H1051+H1056)+H1067+H1070+H1072</f>
        <v>211535.4</v>
      </c>
      <c r="I1050" s="7">
        <f t="shared" si="298"/>
        <v>202535.4</v>
      </c>
    </row>
    <row r="1051" spans="1:9">
      <c r="A1051" s="95" t="s">
        <v>29</v>
      </c>
      <c r="B1051" s="4"/>
      <c r="C1051" s="4" t="s">
        <v>89</v>
      </c>
      <c r="D1051" s="4" t="s">
        <v>45</v>
      </c>
      <c r="E1051" s="117" t="s">
        <v>481</v>
      </c>
      <c r="F1051" s="4"/>
      <c r="G1051" s="7">
        <f>G1054+G1052</f>
        <v>2191.6999999999998</v>
      </c>
      <c r="H1051" s="7">
        <f t="shared" ref="H1051:I1051" si="299">H1054+H1052</f>
        <v>11491.7</v>
      </c>
      <c r="I1051" s="7">
        <f t="shared" si="299"/>
        <v>2491.6999999999998</v>
      </c>
    </row>
    <row r="1052" spans="1:9">
      <c r="A1052" s="109" t="s">
        <v>916</v>
      </c>
      <c r="B1052" s="4"/>
      <c r="C1052" s="4" t="s">
        <v>89</v>
      </c>
      <c r="D1052" s="4" t="s">
        <v>45</v>
      </c>
      <c r="E1052" s="117" t="s">
        <v>917</v>
      </c>
      <c r="F1052" s="22"/>
      <c r="G1052" s="7">
        <f>SUM(G1053)</f>
        <v>2000</v>
      </c>
      <c r="H1052" s="7">
        <f t="shared" ref="H1052" si="300">SUM(H1053)</f>
        <v>2300</v>
      </c>
      <c r="I1052" s="7">
        <f t="shared" ref="I1052" si="301">SUM(I1053)</f>
        <v>2300</v>
      </c>
    </row>
    <row r="1053" spans="1:9" ht="31.5">
      <c r="A1053" s="109" t="s">
        <v>192</v>
      </c>
      <c r="B1053" s="4"/>
      <c r="C1053" s="4" t="s">
        <v>89</v>
      </c>
      <c r="D1053" s="4" t="s">
        <v>45</v>
      </c>
      <c r="E1053" s="117" t="s">
        <v>917</v>
      </c>
      <c r="F1053" s="22">
        <v>600</v>
      </c>
      <c r="G1053" s="7">
        <v>2000</v>
      </c>
      <c r="H1053" s="7">
        <v>2300</v>
      </c>
      <c r="I1053" s="7">
        <v>2300</v>
      </c>
    </row>
    <row r="1054" spans="1:9">
      <c r="A1054" s="95" t="s">
        <v>95</v>
      </c>
      <c r="B1054" s="4"/>
      <c r="C1054" s="4" t="s">
        <v>89</v>
      </c>
      <c r="D1054" s="4" t="s">
        <v>45</v>
      </c>
      <c r="E1054" s="118" t="s">
        <v>492</v>
      </c>
      <c r="F1054" s="4"/>
      <c r="G1054" s="7">
        <f t="shared" ref="G1054:I1054" si="302">G1055</f>
        <v>191.7</v>
      </c>
      <c r="H1054" s="7">
        <f t="shared" si="302"/>
        <v>9191.7000000000007</v>
      </c>
      <c r="I1054" s="7">
        <f t="shared" si="302"/>
        <v>191.7</v>
      </c>
    </row>
    <row r="1055" spans="1:9" ht="31.5">
      <c r="A1055" s="95" t="s">
        <v>192</v>
      </c>
      <c r="B1055" s="4"/>
      <c r="C1055" s="4" t="s">
        <v>89</v>
      </c>
      <c r="D1055" s="4" t="s">
        <v>45</v>
      </c>
      <c r="E1055" s="118" t="s">
        <v>492</v>
      </c>
      <c r="F1055" s="4" t="s">
        <v>98</v>
      </c>
      <c r="G1055" s="7">
        <v>191.7</v>
      </c>
      <c r="H1055" s="7">
        <v>9191.7000000000007</v>
      </c>
      <c r="I1055" s="7">
        <v>191.7</v>
      </c>
    </row>
    <row r="1056" spans="1:9" ht="47.25">
      <c r="A1056" s="95" t="s">
        <v>23</v>
      </c>
      <c r="B1056" s="4"/>
      <c r="C1056" s="4" t="s">
        <v>89</v>
      </c>
      <c r="D1056" s="4" t="s">
        <v>45</v>
      </c>
      <c r="E1056" s="6" t="s">
        <v>488</v>
      </c>
      <c r="F1056" s="4"/>
      <c r="G1056" s="7">
        <f>SUM(G1065)+G1057+G1059+G1063+G1061</f>
        <v>202651.2</v>
      </c>
      <c r="H1056" s="7">
        <f t="shared" ref="H1056:I1056" si="303">SUM(H1065)+H1057+H1059+H1063+H1061</f>
        <v>199235.4</v>
      </c>
      <c r="I1056" s="7">
        <f t="shared" si="303"/>
        <v>199235.4</v>
      </c>
    </row>
    <row r="1057" spans="1:9" ht="63">
      <c r="A1057" s="95" t="s">
        <v>309</v>
      </c>
      <c r="B1057" s="4"/>
      <c r="C1057" s="4" t="s">
        <v>89</v>
      </c>
      <c r="D1057" s="4" t="s">
        <v>45</v>
      </c>
      <c r="E1057" s="47" t="s">
        <v>853</v>
      </c>
      <c r="F1057" s="4"/>
      <c r="G1057" s="7">
        <f>G1058</f>
        <v>23602.400000000001</v>
      </c>
      <c r="H1057" s="7">
        <f t="shared" ref="H1057:I1057" si="304">H1058</f>
        <v>28950.2</v>
      </c>
      <c r="I1057" s="7">
        <f t="shared" si="304"/>
        <v>28950.2</v>
      </c>
    </row>
    <row r="1058" spans="1:9" ht="31.5">
      <c r="A1058" s="95" t="s">
        <v>97</v>
      </c>
      <c r="B1058" s="4"/>
      <c r="C1058" s="4" t="s">
        <v>89</v>
      </c>
      <c r="D1058" s="4" t="s">
        <v>45</v>
      </c>
      <c r="E1058" s="47" t="s">
        <v>853</v>
      </c>
      <c r="F1058" s="4" t="s">
        <v>98</v>
      </c>
      <c r="G1058" s="69">
        <v>23602.400000000001</v>
      </c>
      <c r="H1058" s="69">
        <v>28950.2</v>
      </c>
      <c r="I1058" s="69">
        <v>28950.2</v>
      </c>
    </row>
    <row r="1059" spans="1:9" ht="94.5">
      <c r="A1059" s="95" t="s">
        <v>751</v>
      </c>
      <c r="B1059" s="4"/>
      <c r="C1059" s="4" t="s">
        <v>89</v>
      </c>
      <c r="D1059" s="4" t="s">
        <v>45</v>
      </c>
      <c r="E1059" s="47" t="s">
        <v>862</v>
      </c>
      <c r="F1059" s="4"/>
      <c r="G1059" s="7">
        <f>SUM(G1060)</f>
        <v>17862.5</v>
      </c>
      <c r="H1059" s="7">
        <f t="shared" ref="H1059:I1059" si="305">SUM(H1060)</f>
        <v>12501.1</v>
      </c>
      <c r="I1059" s="7">
        <f t="shared" si="305"/>
        <v>12501.1</v>
      </c>
    </row>
    <row r="1060" spans="1:9" ht="31.5">
      <c r="A1060" s="95" t="s">
        <v>97</v>
      </c>
      <c r="B1060" s="4"/>
      <c r="C1060" s="4" t="s">
        <v>89</v>
      </c>
      <c r="D1060" s="4" t="s">
        <v>45</v>
      </c>
      <c r="E1060" s="47" t="s">
        <v>862</v>
      </c>
      <c r="F1060" s="4" t="s">
        <v>98</v>
      </c>
      <c r="G1060" s="7">
        <v>17862.5</v>
      </c>
      <c r="H1060" s="7">
        <v>12501.1</v>
      </c>
      <c r="I1060" s="7">
        <v>12501.1</v>
      </c>
    </row>
    <row r="1061" spans="1:9" ht="63">
      <c r="A1061" s="95" t="s">
        <v>863</v>
      </c>
      <c r="B1061" s="4"/>
      <c r="C1061" s="4" t="s">
        <v>89</v>
      </c>
      <c r="D1061" s="4" t="s">
        <v>45</v>
      </c>
      <c r="E1061" s="47" t="s">
        <v>864</v>
      </c>
      <c r="F1061" s="4"/>
      <c r="G1061" s="7">
        <f>SUM(G1062)</f>
        <v>34176.5</v>
      </c>
      <c r="H1061" s="7">
        <f t="shared" ref="H1061:I1061" si="306">SUM(H1062)</f>
        <v>31687.5</v>
      </c>
      <c r="I1061" s="7">
        <f t="shared" si="306"/>
        <v>31687.5</v>
      </c>
    </row>
    <row r="1062" spans="1:9" ht="31.5">
      <c r="A1062" s="95" t="s">
        <v>192</v>
      </c>
      <c r="B1062" s="4"/>
      <c r="C1062" s="4" t="s">
        <v>89</v>
      </c>
      <c r="D1062" s="4" t="s">
        <v>45</v>
      </c>
      <c r="E1062" s="47" t="s">
        <v>864</v>
      </c>
      <c r="F1062" s="4" t="s">
        <v>98</v>
      </c>
      <c r="G1062" s="7">
        <v>34176.5</v>
      </c>
      <c r="H1062" s="7">
        <v>31687.5</v>
      </c>
      <c r="I1062" s="7">
        <v>31687.5</v>
      </c>
    </row>
    <row r="1063" spans="1:9">
      <c r="A1063" s="95" t="s">
        <v>279</v>
      </c>
      <c r="B1063" s="4"/>
      <c r="C1063" s="4" t="s">
        <v>89</v>
      </c>
      <c r="D1063" s="4" t="s">
        <v>45</v>
      </c>
      <c r="E1063" s="22" t="s">
        <v>489</v>
      </c>
      <c r="F1063" s="4"/>
      <c r="G1063" s="7">
        <f>G1064</f>
        <v>7641.7</v>
      </c>
      <c r="H1063" s="7">
        <f t="shared" ref="H1063:I1063" si="307">H1064</f>
        <v>9374.3000000000011</v>
      </c>
      <c r="I1063" s="7">
        <f t="shared" si="307"/>
        <v>9374.3000000000011</v>
      </c>
    </row>
    <row r="1064" spans="1:9" ht="31.5">
      <c r="A1064" s="95" t="s">
        <v>192</v>
      </c>
      <c r="B1064" s="4"/>
      <c r="C1064" s="4" t="s">
        <v>89</v>
      </c>
      <c r="D1064" s="4" t="s">
        <v>45</v>
      </c>
      <c r="E1064" s="22" t="s">
        <v>489</v>
      </c>
      <c r="F1064" s="4" t="s">
        <v>98</v>
      </c>
      <c r="G1064" s="69">
        <v>7641.7</v>
      </c>
      <c r="H1064" s="69">
        <v>9374.3000000000011</v>
      </c>
      <c r="I1064" s="69">
        <v>9374.3000000000011</v>
      </c>
    </row>
    <row r="1065" spans="1:9">
      <c r="A1065" s="95" t="s">
        <v>95</v>
      </c>
      <c r="B1065" s="4"/>
      <c r="C1065" s="4" t="s">
        <v>89</v>
      </c>
      <c r="D1065" s="4" t="s">
        <v>45</v>
      </c>
      <c r="E1065" s="6" t="s">
        <v>490</v>
      </c>
      <c r="F1065" s="4"/>
      <c r="G1065" s="7">
        <f>G1066</f>
        <v>119368.1</v>
      </c>
      <c r="H1065" s="7">
        <f>H1066</f>
        <v>116722.3</v>
      </c>
      <c r="I1065" s="7">
        <f>I1066</f>
        <v>116722.3</v>
      </c>
    </row>
    <row r="1066" spans="1:9" ht="31.5">
      <c r="A1066" s="95" t="s">
        <v>192</v>
      </c>
      <c r="B1066" s="4"/>
      <c r="C1066" s="4" t="s">
        <v>89</v>
      </c>
      <c r="D1066" s="4" t="s">
        <v>45</v>
      </c>
      <c r="E1066" s="6" t="s">
        <v>490</v>
      </c>
      <c r="F1066" s="4" t="s">
        <v>98</v>
      </c>
      <c r="G1066" s="7">
        <v>119368.1</v>
      </c>
      <c r="H1066" s="7">
        <v>116722.3</v>
      </c>
      <c r="I1066" s="7">
        <v>116722.3</v>
      </c>
    </row>
    <row r="1067" spans="1:9" hidden="1">
      <c r="A1067" s="95" t="s">
        <v>276</v>
      </c>
      <c r="B1067" s="4"/>
      <c r="C1067" s="4" t="s">
        <v>89</v>
      </c>
      <c r="D1067" s="4" t="s">
        <v>45</v>
      </c>
      <c r="E1067" s="22" t="s">
        <v>542</v>
      </c>
      <c r="F1067" s="4"/>
      <c r="G1067" s="7">
        <f>SUM(G1068)</f>
        <v>0</v>
      </c>
      <c r="H1067" s="7">
        <f t="shared" ref="H1067:I1068" si="308">SUM(H1068)</f>
        <v>0</v>
      </c>
      <c r="I1067" s="7">
        <f t="shared" si="308"/>
        <v>0</v>
      </c>
    </row>
    <row r="1068" spans="1:9" hidden="1">
      <c r="A1068" s="95" t="s">
        <v>280</v>
      </c>
      <c r="B1068" s="4"/>
      <c r="C1068" s="4" t="s">
        <v>89</v>
      </c>
      <c r="D1068" s="4" t="s">
        <v>45</v>
      </c>
      <c r="E1068" s="22" t="s">
        <v>549</v>
      </c>
      <c r="F1068" s="4"/>
      <c r="G1068" s="7">
        <f>SUM(G1069)</f>
        <v>0</v>
      </c>
      <c r="H1068" s="7">
        <f t="shared" si="308"/>
        <v>0</v>
      </c>
      <c r="I1068" s="7">
        <f t="shared" si="308"/>
        <v>0</v>
      </c>
    </row>
    <row r="1069" spans="1:9" ht="31.5" hidden="1">
      <c r="A1069" s="95" t="s">
        <v>192</v>
      </c>
      <c r="B1069" s="4"/>
      <c r="C1069" s="4" t="s">
        <v>89</v>
      </c>
      <c r="D1069" s="4" t="s">
        <v>45</v>
      </c>
      <c r="E1069" s="22" t="s">
        <v>549</v>
      </c>
      <c r="F1069" s="4" t="s">
        <v>98</v>
      </c>
      <c r="G1069" s="7"/>
      <c r="H1069" s="7"/>
      <c r="I1069" s="7"/>
    </row>
    <row r="1070" spans="1:9" ht="78.75">
      <c r="A1070" s="95" t="s">
        <v>750</v>
      </c>
      <c r="B1070" s="4"/>
      <c r="C1070" s="4" t="s">
        <v>89</v>
      </c>
      <c r="D1070" s="4" t="s">
        <v>45</v>
      </c>
      <c r="E1070" s="22" t="s">
        <v>748</v>
      </c>
      <c r="F1070" s="4"/>
      <c r="G1070" s="7">
        <f>SUM(G1071)</f>
        <v>808.3</v>
      </c>
      <c r="H1070" s="7">
        <f t="shared" ref="H1070:I1070" si="309">SUM(H1071)</f>
        <v>808.3</v>
      </c>
      <c r="I1070" s="7">
        <f t="shared" si="309"/>
        <v>808.3</v>
      </c>
    </row>
    <row r="1071" spans="1:9">
      <c r="A1071" s="95" t="s">
        <v>20</v>
      </c>
      <c r="B1071" s="4"/>
      <c r="C1071" s="4" t="s">
        <v>89</v>
      </c>
      <c r="D1071" s="4" t="s">
        <v>45</v>
      </c>
      <c r="E1071" s="22" t="s">
        <v>748</v>
      </c>
      <c r="F1071" s="4" t="s">
        <v>77</v>
      </c>
      <c r="G1071" s="7">
        <v>808.3</v>
      </c>
      <c r="H1071" s="7">
        <v>808.3</v>
      </c>
      <c r="I1071" s="7">
        <v>808.3</v>
      </c>
    </row>
    <row r="1072" spans="1:9">
      <c r="A1072" s="68" t="s">
        <v>702</v>
      </c>
      <c r="B1072" s="90"/>
      <c r="C1072" s="4" t="s">
        <v>89</v>
      </c>
      <c r="D1072" s="4" t="s">
        <v>45</v>
      </c>
      <c r="E1072" s="91" t="s">
        <v>703</v>
      </c>
      <c r="F1072" s="90"/>
      <c r="G1072" s="69">
        <f>G1073</f>
        <v>397.4</v>
      </c>
      <c r="H1072" s="69">
        <f>H1073</f>
        <v>0</v>
      </c>
      <c r="I1072" s="69">
        <f>I1073</f>
        <v>0</v>
      </c>
    </row>
    <row r="1073" spans="1:9" ht="78.75">
      <c r="A1073" s="68" t="s">
        <v>866</v>
      </c>
      <c r="B1073" s="90"/>
      <c r="C1073" s="4" t="s">
        <v>89</v>
      </c>
      <c r="D1073" s="4" t="s">
        <v>45</v>
      </c>
      <c r="E1073" s="91" t="s">
        <v>865</v>
      </c>
      <c r="F1073" s="90"/>
      <c r="G1073" s="69">
        <f>SUM(G1074:G1075)</f>
        <v>397.4</v>
      </c>
      <c r="H1073" s="69">
        <f t="shared" ref="H1073:I1073" si="310">SUM(H1074:H1075)</f>
        <v>0</v>
      </c>
      <c r="I1073" s="69">
        <f t="shared" si="310"/>
        <v>0</v>
      </c>
    </row>
    <row r="1074" spans="1:9" ht="31.5">
      <c r="A1074" s="149" t="s">
        <v>43</v>
      </c>
      <c r="B1074" s="90"/>
      <c r="C1074" s="4" t="s">
        <v>89</v>
      </c>
      <c r="D1074" s="4" t="s">
        <v>45</v>
      </c>
      <c r="E1074" s="91" t="s">
        <v>865</v>
      </c>
      <c r="F1074" s="4" t="s">
        <v>72</v>
      </c>
      <c r="G1074" s="69">
        <v>198.7</v>
      </c>
      <c r="H1074" s="69"/>
      <c r="I1074" s="69"/>
    </row>
    <row r="1075" spans="1:9" ht="31.5">
      <c r="A1075" s="149" t="s">
        <v>192</v>
      </c>
      <c r="B1075" s="90"/>
      <c r="C1075" s="4" t="s">
        <v>89</v>
      </c>
      <c r="D1075" s="4" t="s">
        <v>45</v>
      </c>
      <c r="E1075" s="91" t="s">
        <v>865</v>
      </c>
      <c r="F1075" s="90" t="s">
        <v>98</v>
      </c>
      <c r="G1075" s="69">
        <v>198.7</v>
      </c>
      <c r="H1075" s="69"/>
      <c r="I1075" s="69"/>
    </row>
    <row r="1076" spans="1:9" ht="47.25">
      <c r="A1076" s="95" t="s">
        <v>437</v>
      </c>
      <c r="B1076" s="4"/>
      <c r="C1076" s="4" t="s">
        <v>89</v>
      </c>
      <c r="D1076" s="4" t="s">
        <v>45</v>
      </c>
      <c r="E1076" s="31" t="s">
        <v>277</v>
      </c>
      <c r="F1076" s="4"/>
      <c r="G1076" s="7">
        <f>SUM(G1077)</f>
        <v>12462.3</v>
      </c>
      <c r="H1076" s="7">
        <f t="shared" ref="H1076:I1076" si="311">SUM(H1077)</f>
        <v>710</v>
      </c>
      <c r="I1076" s="7">
        <f t="shared" si="311"/>
        <v>0</v>
      </c>
    </row>
    <row r="1077" spans="1:9">
      <c r="A1077" s="95" t="s">
        <v>29</v>
      </c>
      <c r="B1077" s="4"/>
      <c r="C1077" s="4" t="s">
        <v>89</v>
      </c>
      <c r="D1077" s="4" t="s">
        <v>45</v>
      </c>
      <c r="E1077" s="31" t="s">
        <v>278</v>
      </c>
      <c r="F1077" s="4"/>
      <c r="G1077" s="7">
        <f>SUM(G1078)+G1079</f>
        <v>12462.3</v>
      </c>
      <c r="H1077" s="7">
        <f t="shared" ref="H1077:I1077" si="312">SUM(H1078)+H1079</f>
        <v>710</v>
      </c>
      <c r="I1077" s="7">
        <f t="shared" si="312"/>
        <v>0</v>
      </c>
    </row>
    <row r="1078" spans="1:9" ht="31.5">
      <c r="A1078" s="95" t="s">
        <v>192</v>
      </c>
      <c r="B1078" s="4"/>
      <c r="C1078" s="4" t="s">
        <v>89</v>
      </c>
      <c r="D1078" s="4" t="s">
        <v>45</v>
      </c>
      <c r="E1078" s="31" t="s">
        <v>278</v>
      </c>
      <c r="F1078" s="4" t="s">
        <v>98</v>
      </c>
      <c r="G1078" s="7">
        <v>12242.3</v>
      </c>
      <c r="H1078" s="7"/>
      <c r="I1078" s="7"/>
    </row>
    <row r="1079" spans="1:9" ht="31.5">
      <c r="A1079" s="149" t="s">
        <v>935</v>
      </c>
      <c r="B1079" s="4"/>
      <c r="C1079" s="4" t="s">
        <v>89</v>
      </c>
      <c r="D1079" s="4" t="s">
        <v>45</v>
      </c>
      <c r="E1079" s="31" t="s">
        <v>932</v>
      </c>
      <c r="F1079" s="4"/>
      <c r="G1079" s="7">
        <f>SUM(G1080)</f>
        <v>220</v>
      </c>
      <c r="H1079" s="7">
        <f t="shared" ref="H1079:I1079" si="313">SUM(H1080)</f>
        <v>710</v>
      </c>
      <c r="I1079" s="7">
        <f t="shared" si="313"/>
        <v>0</v>
      </c>
    </row>
    <row r="1080" spans="1:9" ht="31.5">
      <c r="A1080" s="149" t="s">
        <v>192</v>
      </c>
      <c r="B1080" s="4"/>
      <c r="C1080" s="4" t="s">
        <v>89</v>
      </c>
      <c r="D1080" s="4" t="s">
        <v>45</v>
      </c>
      <c r="E1080" s="31" t="s">
        <v>932</v>
      </c>
      <c r="F1080" s="4" t="s">
        <v>98</v>
      </c>
      <c r="G1080" s="7">
        <v>220</v>
      </c>
      <c r="H1080" s="7">
        <v>710</v>
      </c>
      <c r="I1080" s="7"/>
    </row>
    <row r="1081" spans="1:9" hidden="1">
      <c r="A1081" s="2" t="s">
        <v>540</v>
      </c>
      <c r="B1081" s="4"/>
      <c r="C1081" s="4" t="s">
        <v>89</v>
      </c>
      <c r="D1081" s="4" t="s">
        <v>139</v>
      </c>
      <c r="E1081" s="31"/>
      <c r="F1081" s="48"/>
      <c r="G1081" s="49">
        <f>SUM(G1082)</f>
        <v>0</v>
      </c>
      <c r="H1081" s="49">
        <f t="shared" ref="H1081:I1084" si="314">SUM(H1082)</f>
        <v>0</v>
      </c>
      <c r="I1081" s="49">
        <f t="shared" si="314"/>
        <v>0</v>
      </c>
    </row>
    <row r="1082" spans="1:9" ht="31.5" hidden="1">
      <c r="A1082" s="95" t="s">
        <v>435</v>
      </c>
      <c r="B1082" s="4"/>
      <c r="C1082" s="4" t="s">
        <v>89</v>
      </c>
      <c r="D1082" s="4" t="s">
        <v>139</v>
      </c>
      <c r="E1082" s="31" t="s">
        <v>274</v>
      </c>
      <c r="F1082" s="48"/>
      <c r="G1082" s="49">
        <f>SUM(G1083)</f>
        <v>0</v>
      </c>
      <c r="H1082" s="49">
        <f t="shared" si="314"/>
        <v>0</v>
      </c>
      <c r="I1082" s="49">
        <f t="shared" si="314"/>
        <v>0</v>
      </c>
    </row>
    <row r="1083" spans="1:9" ht="47.25" hidden="1">
      <c r="A1083" s="95" t="s">
        <v>648</v>
      </c>
      <c r="B1083" s="4"/>
      <c r="C1083" s="4" t="s">
        <v>89</v>
      </c>
      <c r="D1083" s="4" t="s">
        <v>139</v>
      </c>
      <c r="E1083" s="31" t="s">
        <v>288</v>
      </c>
      <c r="F1083" s="48"/>
      <c r="G1083" s="49">
        <f>SUM(G1084)+G1086</f>
        <v>0</v>
      </c>
      <c r="H1083" s="49">
        <f t="shared" ref="H1083:I1083" si="315">SUM(H1084)+H1086</f>
        <v>0</v>
      </c>
      <c r="I1083" s="49">
        <f t="shared" si="315"/>
        <v>0</v>
      </c>
    </row>
    <row r="1084" spans="1:9" ht="31.5" hidden="1">
      <c r="A1084" s="32" t="s">
        <v>371</v>
      </c>
      <c r="B1084" s="4"/>
      <c r="C1084" s="4" t="s">
        <v>89</v>
      </c>
      <c r="D1084" s="4" t="s">
        <v>139</v>
      </c>
      <c r="E1084" s="31" t="s">
        <v>372</v>
      </c>
      <c r="F1084" s="48"/>
      <c r="G1084" s="49">
        <f>SUM(G1085)</f>
        <v>0</v>
      </c>
      <c r="H1084" s="49">
        <f t="shared" si="314"/>
        <v>0</v>
      </c>
      <c r="I1084" s="49">
        <f t="shared" si="314"/>
        <v>0</v>
      </c>
    </row>
    <row r="1085" spans="1:9" ht="31.5" hidden="1">
      <c r="A1085" s="95" t="s">
        <v>43</v>
      </c>
      <c r="B1085" s="4"/>
      <c r="C1085" s="4" t="s">
        <v>89</v>
      </c>
      <c r="D1085" s="4" t="s">
        <v>139</v>
      </c>
      <c r="E1085" s="31" t="s">
        <v>372</v>
      </c>
      <c r="F1085" s="48" t="s">
        <v>72</v>
      </c>
      <c r="G1085" s="49"/>
      <c r="H1085" s="49"/>
      <c r="I1085" s="9"/>
    </row>
    <row r="1086" spans="1:9" ht="31.5" hidden="1">
      <c r="A1086" s="51" t="s">
        <v>36</v>
      </c>
      <c r="B1086" s="4"/>
      <c r="C1086" s="4" t="s">
        <v>89</v>
      </c>
      <c r="D1086" s="4" t="s">
        <v>139</v>
      </c>
      <c r="E1086" s="31" t="s">
        <v>289</v>
      </c>
      <c r="F1086" s="48"/>
      <c r="G1086" s="49">
        <f>SUM(G1087)</f>
        <v>0</v>
      </c>
      <c r="H1086" s="49">
        <f>SUM(H1087)</f>
        <v>0</v>
      </c>
      <c r="I1086" s="49">
        <f>SUM(I1087)</f>
        <v>0</v>
      </c>
    </row>
    <row r="1087" spans="1:9" hidden="1">
      <c r="A1087" s="33" t="s">
        <v>649</v>
      </c>
      <c r="B1087" s="4"/>
      <c r="C1087" s="4" t="s">
        <v>89</v>
      </c>
      <c r="D1087" s="4" t="s">
        <v>139</v>
      </c>
      <c r="E1087" s="31" t="s">
        <v>290</v>
      </c>
      <c r="F1087" s="48"/>
      <c r="G1087" s="49">
        <f>SUM(G1088)</f>
        <v>0</v>
      </c>
      <c r="H1087" s="49">
        <f t="shared" ref="H1087:I1087" si="316">SUM(H1088)</f>
        <v>0</v>
      </c>
      <c r="I1087" s="49">
        <f t="shared" si="316"/>
        <v>0</v>
      </c>
    </row>
    <row r="1088" spans="1:9" ht="31.5" hidden="1">
      <c r="A1088" s="95" t="s">
        <v>43</v>
      </c>
      <c r="B1088" s="4"/>
      <c r="C1088" s="4" t="s">
        <v>89</v>
      </c>
      <c r="D1088" s="4" t="s">
        <v>139</v>
      </c>
      <c r="E1088" s="31" t="s">
        <v>290</v>
      </c>
      <c r="F1088" s="48" t="s">
        <v>72</v>
      </c>
      <c r="G1088" s="49"/>
      <c r="H1088" s="49"/>
      <c r="I1088" s="9"/>
    </row>
    <row r="1089" spans="1:9">
      <c r="A1089" s="95" t="s">
        <v>670</v>
      </c>
      <c r="B1089" s="4"/>
      <c r="C1089" s="4" t="s">
        <v>89</v>
      </c>
      <c r="D1089" s="4" t="s">
        <v>89</v>
      </c>
      <c r="E1089" s="4"/>
      <c r="F1089" s="4"/>
      <c r="G1089" s="7">
        <f>G1090+G1094+G1097</f>
        <v>6023.5</v>
      </c>
      <c r="H1089" s="7">
        <f>H1090+H1094+H1097</f>
        <v>6319.5</v>
      </c>
      <c r="I1089" s="7">
        <f>I1090+I1094+I1097</f>
        <v>6319.5</v>
      </c>
    </row>
    <row r="1090" spans="1:9" ht="31.5">
      <c r="A1090" s="95" t="s">
        <v>430</v>
      </c>
      <c r="B1090" s="96"/>
      <c r="C1090" s="96" t="s">
        <v>89</v>
      </c>
      <c r="D1090" s="96" t="s">
        <v>89</v>
      </c>
      <c r="E1090" s="96" t="s">
        <v>187</v>
      </c>
      <c r="F1090" s="96"/>
      <c r="G1090" s="9">
        <f>SUM(G1091)</f>
        <v>111</v>
      </c>
      <c r="H1090" s="9">
        <f t="shared" ref="H1090:I1090" si="317">SUM(H1091)</f>
        <v>111</v>
      </c>
      <c r="I1090" s="9">
        <f t="shared" si="317"/>
        <v>111</v>
      </c>
    </row>
    <row r="1091" spans="1:9" ht="31.5">
      <c r="A1091" s="95" t="s">
        <v>584</v>
      </c>
      <c r="B1091" s="96"/>
      <c r="C1091" s="96" t="s">
        <v>89</v>
      </c>
      <c r="D1091" s="96" t="s">
        <v>89</v>
      </c>
      <c r="E1091" s="96" t="s">
        <v>582</v>
      </c>
      <c r="F1091" s="96"/>
      <c r="G1091" s="9">
        <f>SUM(G1092)</f>
        <v>111</v>
      </c>
      <c r="H1091" s="9">
        <f>SUM(H1092)</f>
        <v>111</v>
      </c>
      <c r="I1091" s="9">
        <f>SUM(I1092)</f>
        <v>111</v>
      </c>
    </row>
    <row r="1092" spans="1:9">
      <c r="A1092" s="95" t="s">
        <v>29</v>
      </c>
      <c r="B1092" s="96"/>
      <c r="C1092" s="96" t="s">
        <v>89</v>
      </c>
      <c r="D1092" s="96" t="s">
        <v>89</v>
      </c>
      <c r="E1092" s="96" t="s">
        <v>583</v>
      </c>
      <c r="F1092" s="96"/>
      <c r="G1092" s="9">
        <f>SUM(G1093)</f>
        <v>111</v>
      </c>
      <c r="H1092" s="9">
        <f t="shared" ref="H1092:I1092" si="318">SUM(H1093)</f>
        <v>111</v>
      </c>
      <c r="I1092" s="9">
        <f t="shared" si="318"/>
        <v>111</v>
      </c>
    </row>
    <row r="1093" spans="1:9" ht="31.5">
      <c r="A1093" s="95" t="s">
        <v>43</v>
      </c>
      <c r="B1093" s="96"/>
      <c r="C1093" s="96" t="s">
        <v>89</v>
      </c>
      <c r="D1093" s="96" t="s">
        <v>89</v>
      </c>
      <c r="E1093" s="96" t="s">
        <v>583</v>
      </c>
      <c r="F1093" s="96" t="s">
        <v>72</v>
      </c>
      <c r="G1093" s="9">
        <v>111</v>
      </c>
      <c r="H1093" s="9">
        <v>111</v>
      </c>
      <c r="I1093" s="9">
        <v>111</v>
      </c>
    </row>
    <row r="1094" spans="1:9" ht="47.25">
      <c r="A1094" s="95" t="s">
        <v>431</v>
      </c>
      <c r="B1094" s="96"/>
      <c r="C1094" s="96" t="s">
        <v>89</v>
      </c>
      <c r="D1094" s="96" t="s">
        <v>89</v>
      </c>
      <c r="E1094" s="96" t="s">
        <v>281</v>
      </c>
      <c r="F1094" s="96"/>
      <c r="G1094" s="9">
        <f>G1095</f>
        <v>178.5</v>
      </c>
      <c r="H1094" s="9">
        <f>H1095</f>
        <v>178.5</v>
      </c>
      <c r="I1094" s="9">
        <f>I1095</f>
        <v>178.5</v>
      </c>
    </row>
    <row r="1095" spans="1:9">
      <c r="A1095" s="95" t="s">
        <v>29</v>
      </c>
      <c r="B1095" s="96"/>
      <c r="C1095" s="96" t="s">
        <v>89</v>
      </c>
      <c r="D1095" s="96" t="s">
        <v>89</v>
      </c>
      <c r="E1095" s="96" t="s">
        <v>282</v>
      </c>
      <c r="F1095" s="96"/>
      <c r="G1095" s="9">
        <f>SUM(G1096)</f>
        <v>178.5</v>
      </c>
      <c r="H1095" s="9">
        <f>SUM(H1096)</f>
        <v>178.5</v>
      </c>
      <c r="I1095" s="9">
        <f>SUM(I1096)</f>
        <v>178.5</v>
      </c>
    </row>
    <row r="1096" spans="1:9" ht="31.5">
      <c r="A1096" s="95" t="s">
        <v>43</v>
      </c>
      <c r="B1096" s="96"/>
      <c r="C1096" s="96" t="s">
        <v>89</v>
      </c>
      <c r="D1096" s="96" t="s">
        <v>89</v>
      </c>
      <c r="E1096" s="96" t="s">
        <v>282</v>
      </c>
      <c r="F1096" s="96" t="s">
        <v>72</v>
      </c>
      <c r="G1096" s="9">
        <v>178.5</v>
      </c>
      <c r="H1096" s="9">
        <v>178.5</v>
      </c>
      <c r="I1096" s="9">
        <v>178.5</v>
      </c>
    </row>
    <row r="1097" spans="1:9" ht="31.5">
      <c r="A1097" s="95" t="s">
        <v>435</v>
      </c>
      <c r="B1097" s="96"/>
      <c r="C1097" s="96" t="s">
        <v>89</v>
      </c>
      <c r="D1097" s="96" t="s">
        <v>89</v>
      </c>
      <c r="E1097" s="31" t="s">
        <v>274</v>
      </c>
      <c r="F1097" s="96"/>
      <c r="G1097" s="9">
        <f>SUM(G1098)</f>
        <v>5734</v>
      </c>
      <c r="H1097" s="9">
        <f t="shared" ref="H1097:I1097" si="319">SUM(H1098)</f>
        <v>6030</v>
      </c>
      <c r="I1097" s="9">
        <f t="shared" si="319"/>
        <v>6030</v>
      </c>
    </row>
    <row r="1098" spans="1:9" ht="31.5">
      <c r="A1098" s="95" t="s">
        <v>368</v>
      </c>
      <c r="B1098" s="4"/>
      <c r="C1098" s="4" t="s">
        <v>89</v>
      </c>
      <c r="D1098" s="4" t="s">
        <v>89</v>
      </c>
      <c r="E1098" s="4" t="s">
        <v>284</v>
      </c>
      <c r="F1098" s="4"/>
      <c r="G1098" s="7">
        <f>G1099+G1109</f>
        <v>5734</v>
      </c>
      <c r="H1098" s="7">
        <f t="shared" ref="H1098:I1098" si="320">H1099+H1109</f>
        <v>6030</v>
      </c>
      <c r="I1098" s="7">
        <f t="shared" si="320"/>
        <v>6030</v>
      </c>
    </row>
    <row r="1099" spans="1:9">
      <c r="A1099" s="95" t="s">
        <v>29</v>
      </c>
      <c r="B1099" s="4"/>
      <c r="C1099" s="4" t="s">
        <v>89</v>
      </c>
      <c r="D1099" s="4" t="s">
        <v>89</v>
      </c>
      <c r="E1099" s="4" t="s">
        <v>285</v>
      </c>
      <c r="F1099" s="4"/>
      <c r="G1099" s="7">
        <f>G1105+G1100</f>
        <v>5286</v>
      </c>
      <c r="H1099" s="7">
        <f>H1105+H1100</f>
        <v>6030</v>
      </c>
      <c r="I1099" s="7">
        <f>I1105+I1100</f>
        <v>6030</v>
      </c>
    </row>
    <row r="1100" spans="1:9">
      <c r="A1100" s="95" t="s">
        <v>351</v>
      </c>
      <c r="B1100" s="4"/>
      <c r="C1100" s="4" t="s">
        <v>89</v>
      </c>
      <c r="D1100" s="4" t="s">
        <v>89</v>
      </c>
      <c r="E1100" s="6" t="s">
        <v>352</v>
      </c>
      <c r="F1100" s="4"/>
      <c r="G1100" s="7">
        <f>G1102+G1103+G1101+G1104</f>
        <v>1000</v>
      </c>
      <c r="H1100" s="7">
        <f>H1102+H1103+H1101+H1104</f>
        <v>1030</v>
      </c>
      <c r="I1100" s="7">
        <f>I1102+I1103+I1101+I1104</f>
        <v>1030</v>
      </c>
    </row>
    <row r="1101" spans="1:9" ht="47.25" hidden="1">
      <c r="A1101" s="2" t="s">
        <v>42</v>
      </c>
      <c r="B1101" s="4"/>
      <c r="C1101" s="4" t="s">
        <v>89</v>
      </c>
      <c r="D1101" s="4" t="s">
        <v>89</v>
      </c>
      <c r="E1101" s="6" t="s">
        <v>352</v>
      </c>
      <c r="F1101" s="4" t="s">
        <v>70</v>
      </c>
      <c r="G1101" s="7"/>
      <c r="H1101" s="7"/>
      <c r="I1101" s="7"/>
    </row>
    <row r="1102" spans="1:9" ht="31.5">
      <c r="A1102" s="95" t="s">
        <v>43</v>
      </c>
      <c r="B1102" s="4"/>
      <c r="C1102" s="4" t="s">
        <v>89</v>
      </c>
      <c r="D1102" s="4" t="s">
        <v>89</v>
      </c>
      <c r="E1102" s="6" t="s">
        <v>352</v>
      </c>
      <c r="F1102" s="4" t="s">
        <v>72</v>
      </c>
      <c r="G1102" s="7">
        <v>915</v>
      </c>
      <c r="H1102" s="7">
        <v>1030</v>
      </c>
      <c r="I1102" s="7">
        <v>1030</v>
      </c>
    </row>
    <row r="1103" spans="1:9">
      <c r="A1103" s="95" t="s">
        <v>34</v>
      </c>
      <c r="B1103" s="4"/>
      <c r="C1103" s="4" t="s">
        <v>89</v>
      </c>
      <c r="D1103" s="4" t="s">
        <v>89</v>
      </c>
      <c r="E1103" s="6" t="s">
        <v>352</v>
      </c>
      <c r="F1103" s="4" t="s">
        <v>80</v>
      </c>
      <c r="G1103" s="7">
        <v>85</v>
      </c>
      <c r="H1103" s="7"/>
      <c r="I1103" s="7"/>
    </row>
    <row r="1104" spans="1:9" ht="31.5" hidden="1">
      <c r="A1104" s="95" t="s">
        <v>192</v>
      </c>
      <c r="B1104" s="4"/>
      <c r="C1104" s="4" t="s">
        <v>89</v>
      </c>
      <c r="D1104" s="4" t="s">
        <v>89</v>
      </c>
      <c r="E1104" s="6" t="s">
        <v>352</v>
      </c>
      <c r="F1104" s="4" t="s">
        <v>98</v>
      </c>
      <c r="G1104" s="7">
        <v>0</v>
      </c>
      <c r="H1104" s="7">
        <v>0</v>
      </c>
      <c r="I1104" s="7">
        <v>0</v>
      </c>
    </row>
    <row r="1105" spans="1:9" ht="31.5">
      <c r="A1105" s="95" t="s">
        <v>286</v>
      </c>
      <c r="B1105" s="31"/>
      <c r="C1105" s="4" t="s">
        <v>89</v>
      </c>
      <c r="D1105" s="4" t="s">
        <v>89</v>
      </c>
      <c r="E1105" s="4" t="s">
        <v>287</v>
      </c>
      <c r="F1105" s="4"/>
      <c r="G1105" s="7">
        <f>SUM(G1106:G1108)</f>
        <v>4286</v>
      </c>
      <c r="H1105" s="7">
        <f>SUM(H1106:H1108)</f>
        <v>5000</v>
      </c>
      <c r="I1105" s="7">
        <f>SUM(I1106:I1108)</f>
        <v>5000</v>
      </c>
    </row>
    <row r="1106" spans="1:9" ht="47.25">
      <c r="A1106" s="2" t="s">
        <v>42</v>
      </c>
      <c r="B1106" s="31"/>
      <c r="C1106" s="4" t="s">
        <v>89</v>
      </c>
      <c r="D1106" s="4" t="s">
        <v>89</v>
      </c>
      <c r="E1106" s="4" t="s">
        <v>287</v>
      </c>
      <c r="F1106" s="4" t="s">
        <v>70</v>
      </c>
      <c r="G1106" s="7">
        <v>1251</v>
      </c>
      <c r="H1106" s="7">
        <v>3430</v>
      </c>
      <c r="I1106" s="7">
        <v>3430</v>
      </c>
    </row>
    <row r="1107" spans="1:9" ht="31.5">
      <c r="A1107" s="95" t="s">
        <v>43</v>
      </c>
      <c r="B1107" s="31"/>
      <c r="C1107" s="4" t="s">
        <v>89</v>
      </c>
      <c r="D1107" s="4" t="s">
        <v>89</v>
      </c>
      <c r="E1107" s="4" t="s">
        <v>287</v>
      </c>
      <c r="F1107" s="4" t="s">
        <v>72</v>
      </c>
      <c r="G1107" s="7">
        <v>305</v>
      </c>
      <c r="H1107" s="7">
        <v>1570</v>
      </c>
      <c r="I1107" s="7">
        <v>1570</v>
      </c>
    </row>
    <row r="1108" spans="1:9" ht="31.5">
      <c r="A1108" s="95" t="s">
        <v>192</v>
      </c>
      <c r="B1108" s="31"/>
      <c r="C1108" s="4" t="s">
        <v>89</v>
      </c>
      <c r="D1108" s="4" t="s">
        <v>89</v>
      </c>
      <c r="E1108" s="4" t="s">
        <v>287</v>
      </c>
      <c r="F1108" s="4" t="s">
        <v>98</v>
      </c>
      <c r="G1108" s="7">
        <v>2730</v>
      </c>
      <c r="H1108" s="7">
        <v>0</v>
      </c>
      <c r="I1108" s="7">
        <v>0</v>
      </c>
    </row>
    <row r="1109" spans="1:9">
      <c r="A1109" s="95" t="s">
        <v>535</v>
      </c>
      <c r="B1109" s="4"/>
      <c r="C1109" s="4" t="s">
        <v>89</v>
      </c>
      <c r="D1109" s="4" t="s">
        <v>89</v>
      </c>
      <c r="E1109" s="4" t="s">
        <v>533</v>
      </c>
      <c r="F1109" s="4"/>
      <c r="G1109" s="7">
        <f>G1110</f>
        <v>448</v>
      </c>
      <c r="H1109" s="7">
        <f>H1110</f>
        <v>0</v>
      </c>
      <c r="I1109" s="7">
        <f>I1110</f>
        <v>0</v>
      </c>
    </row>
    <row r="1110" spans="1:9">
      <c r="A1110" s="95" t="s">
        <v>867</v>
      </c>
      <c r="B1110" s="4"/>
      <c r="C1110" s="4" t="s">
        <v>89</v>
      </c>
      <c r="D1110" s="4" t="s">
        <v>89</v>
      </c>
      <c r="E1110" s="4" t="s">
        <v>534</v>
      </c>
      <c r="F1110" s="4"/>
      <c r="G1110" s="7">
        <f>G1111+G1112+G1113</f>
        <v>448</v>
      </c>
      <c r="H1110" s="7">
        <f>H1111+H1112+H1113</f>
        <v>0</v>
      </c>
      <c r="I1110" s="7">
        <f>I1111+I1112+I1113</f>
        <v>0</v>
      </c>
    </row>
    <row r="1111" spans="1:9" ht="47.25" hidden="1">
      <c r="A1111" s="2" t="s">
        <v>42</v>
      </c>
      <c r="B1111" s="4"/>
      <c r="C1111" s="4" t="s">
        <v>89</v>
      </c>
      <c r="D1111" s="4" t="s">
        <v>89</v>
      </c>
      <c r="E1111" s="4" t="s">
        <v>387</v>
      </c>
      <c r="F1111" s="4" t="s">
        <v>70</v>
      </c>
      <c r="G1111" s="7"/>
      <c r="H1111" s="7"/>
      <c r="I1111" s="7"/>
    </row>
    <row r="1112" spans="1:9" ht="31.5">
      <c r="A1112" s="95" t="s">
        <v>43</v>
      </c>
      <c r="B1112" s="4"/>
      <c r="C1112" s="4" t="s">
        <v>89</v>
      </c>
      <c r="D1112" s="4" t="s">
        <v>89</v>
      </c>
      <c r="E1112" s="4" t="s">
        <v>534</v>
      </c>
      <c r="F1112" s="4" t="s">
        <v>72</v>
      </c>
      <c r="G1112" s="7">
        <v>363</v>
      </c>
      <c r="H1112" s="7"/>
      <c r="I1112" s="7"/>
    </row>
    <row r="1113" spans="1:9">
      <c r="A1113" s="95" t="s">
        <v>34</v>
      </c>
      <c r="B1113" s="4"/>
      <c r="C1113" s="4" t="s">
        <v>89</v>
      </c>
      <c r="D1113" s="4" t="s">
        <v>89</v>
      </c>
      <c r="E1113" s="4" t="s">
        <v>534</v>
      </c>
      <c r="F1113" s="4" t="s">
        <v>80</v>
      </c>
      <c r="G1113" s="7">
        <v>85</v>
      </c>
      <c r="H1113" s="7"/>
      <c r="I1113" s="7"/>
    </row>
    <row r="1114" spans="1:9">
      <c r="A1114" s="95" t="s">
        <v>152</v>
      </c>
      <c r="B1114" s="31"/>
      <c r="C1114" s="4" t="s">
        <v>89</v>
      </c>
      <c r="D1114" s="4" t="s">
        <v>142</v>
      </c>
      <c r="E1114" s="31"/>
      <c r="F1114" s="31"/>
      <c r="G1114" s="9">
        <f>G1115+G1176</f>
        <v>154581.20000000001</v>
      </c>
      <c r="H1114" s="9">
        <f t="shared" ref="H1114:I1114" si="321">H1115+H1176</f>
        <v>131875.4</v>
      </c>
      <c r="I1114" s="9">
        <f t="shared" si="321"/>
        <v>131875.4</v>
      </c>
    </row>
    <row r="1115" spans="1:9" ht="31.5">
      <c r="A1115" s="95" t="s">
        <v>435</v>
      </c>
      <c r="B1115" s="96"/>
      <c r="C1115" s="96" t="s">
        <v>89</v>
      </c>
      <c r="D1115" s="96" t="s">
        <v>142</v>
      </c>
      <c r="E1115" s="31" t="s">
        <v>274</v>
      </c>
      <c r="F1115" s="31"/>
      <c r="G1115" s="9">
        <f>SUM(G1116)+G1150+G1153+G1146</f>
        <v>154511.20000000001</v>
      </c>
      <c r="H1115" s="9">
        <f>SUM(H1116)+H1150+H1153+H1146</f>
        <v>131805.4</v>
      </c>
      <c r="I1115" s="9">
        <f>SUM(I1116)+I1150+I1153+I1146</f>
        <v>131805.4</v>
      </c>
    </row>
    <row r="1116" spans="1:9" ht="31.5">
      <c r="A1116" s="95" t="s">
        <v>529</v>
      </c>
      <c r="B1116" s="96"/>
      <c r="C1116" s="96" t="s">
        <v>89</v>
      </c>
      <c r="D1116" s="96" t="s">
        <v>142</v>
      </c>
      <c r="E1116" s="119" t="s">
        <v>480</v>
      </c>
      <c r="F1116" s="119"/>
      <c r="G1116" s="9">
        <f>SUM(G1117)+G1138</f>
        <v>49515.3</v>
      </c>
      <c r="H1116" s="9">
        <f t="shared" ref="H1116:I1116" si="322">SUM(H1117)+H1138</f>
        <v>48718.600000000006</v>
      </c>
      <c r="I1116" s="9">
        <f t="shared" si="322"/>
        <v>48718.600000000006</v>
      </c>
    </row>
    <row r="1117" spans="1:9">
      <c r="A1117" s="95" t="s">
        <v>29</v>
      </c>
      <c r="B1117" s="4"/>
      <c r="C1117" s="4" t="s">
        <v>89</v>
      </c>
      <c r="D1117" s="4" t="s">
        <v>142</v>
      </c>
      <c r="E1117" s="117" t="s">
        <v>481</v>
      </c>
      <c r="F1117" s="120"/>
      <c r="G1117" s="7">
        <f>G1130+G1124+G1127+G1121+G1132+G1136+G1118</f>
        <v>33472.9</v>
      </c>
      <c r="H1117" s="7">
        <f t="shared" ref="H1117:I1117" si="323">H1130+H1124+H1127+H1121+H1132+H1136+H1118</f>
        <v>33872.9</v>
      </c>
      <c r="I1117" s="7">
        <f t="shared" si="323"/>
        <v>33872.9</v>
      </c>
    </row>
    <row r="1118" spans="1:9">
      <c r="A1118" s="109" t="s">
        <v>916</v>
      </c>
      <c r="B1118" s="4"/>
      <c r="C1118" s="4" t="s">
        <v>89</v>
      </c>
      <c r="D1118" s="4" t="s">
        <v>142</v>
      </c>
      <c r="E1118" s="117" t="s">
        <v>917</v>
      </c>
      <c r="F1118" s="120"/>
      <c r="G1118" s="7">
        <f>SUM(G1119)+G1120</f>
        <v>2776.2</v>
      </c>
      <c r="H1118" s="7">
        <f t="shared" ref="H1118:I1118" si="324">SUM(H1119)+H1120</f>
        <v>3176.2</v>
      </c>
      <c r="I1118" s="7">
        <f t="shared" si="324"/>
        <v>3176.2</v>
      </c>
    </row>
    <row r="1119" spans="1:9" ht="31.5">
      <c r="A1119" s="109" t="s">
        <v>43</v>
      </c>
      <c r="B1119" s="4"/>
      <c r="C1119" s="4" t="s">
        <v>89</v>
      </c>
      <c r="D1119" s="4" t="s">
        <v>142</v>
      </c>
      <c r="E1119" s="117" t="s">
        <v>917</v>
      </c>
      <c r="F1119" s="120">
        <v>200</v>
      </c>
      <c r="G1119" s="7">
        <v>2646.2</v>
      </c>
      <c r="H1119" s="7">
        <v>3176.2</v>
      </c>
      <c r="I1119" s="7">
        <v>3176.2</v>
      </c>
    </row>
    <row r="1120" spans="1:9">
      <c r="A1120" s="128" t="s">
        <v>34</v>
      </c>
      <c r="B1120" s="4"/>
      <c r="C1120" s="4" t="s">
        <v>89</v>
      </c>
      <c r="D1120" s="4" t="s">
        <v>142</v>
      </c>
      <c r="E1120" s="117" t="s">
        <v>917</v>
      </c>
      <c r="F1120" s="120">
        <v>300</v>
      </c>
      <c r="G1120" s="7">
        <v>130</v>
      </c>
      <c r="H1120" s="7"/>
      <c r="I1120" s="7"/>
    </row>
    <row r="1121" spans="1:9">
      <c r="A1121" s="33" t="s">
        <v>631</v>
      </c>
      <c r="B1121" s="4"/>
      <c r="C1121" s="4" t="s">
        <v>89</v>
      </c>
      <c r="D1121" s="96" t="s">
        <v>142</v>
      </c>
      <c r="E1121" s="106" t="s">
        <v>506</v>
      </c>
      <c r="F1121" s="121"/>
      <c r="G1121" s="9">
        <f>SUM(G1122:G1123)</f>
        <v>4877.3</v>
      </c>
      <c r="H1121" s="9">
        <f>SUM(H1122:H1123)</f>
        <v>4877.3</v>
      </c>
      <c r="I1121" s="9">
        <f>SUM(I1122:I1123)</f>
        <v>4877.3</v>
      </c>
    </row>
    <row r="1122" spans="1:9" ht="31.5">
      <c r="A1122" s="95" t="s">
        <v>43</v>
      </c>
      <c r="B1122" s="96"/>
      <c r="C1122" s="96" t="s">
        <v>89</v>
      </c>
      <c r="D1122" s="96" t="s">
        <v>142</v>
      </c>
      <c r="E1122" s="4" t="s">
        <v>506</v>
      </c>
      <c r="F1122" s="96" t="s">
        <v>72</v>
      </c>
      <c r="G1122" s="69">
        <v>2150.9</v>
      </c>
      <c r="H1122" s="69">
        <v>4877.3</v>
      </c>
      <c r="I1122" s="69">
        <v>4877.3</v>
      </c>
    </row>
    <row r="1123" spans="1:9" ht="31.5">
      <c r="A1123" s="95" t="s">
        <v>192</v>
      </c>
      <c r="B1123" s="96"/>
      <c r="C1123" s="4" t="s">
        <v>89</v>
      </c>
      <c r="D1123" s="96" t="s">
        <v>142</v>
      </c>
      <c r="E1123" s="4" t="s">
        <v>506</v>
      </c>
      <c r="F1123" s="96" t="s">
        <v>98</v>
      </c>
      <c r="G1123" s="9">
        <v>2726.4</v>
      </c>
      <c r="H1123" s="9"/>
      <c r="I1123" s="9"/>
    </row>
    <row r="1124" spans="1:9" hidden="1">
      <c r="A1124" s="95" t="s">
        <v>275</v>
      </c>
      <c r="B1124" s="4"/>
      <c r="C1124" s="4" t="s">
        <v>89</v>
      </c>
      <c r="D1124" s="4" t="s">
        <v>142</v>
      </c>
      <c r="E1124" s="6" t="s">
        <v>482</v>
      </c>
      <c r="F1124" s="22"/>
      <c r="G1124" s="7">
        <f>SUM(G1125:G1126)</f>
        <v>0</v>
      </c>
      <c r="H1124" s="7">
        <f t="shared" ref="H1124:I1124" si="325">SUM(H1125:H1126)</f>
        <v>0</v>
      </c>
      <c r="I1124" s="7">
        <f t="shared" si="325"/>
        <v>0</v>
      </c>
    </row>
    <row r="1125" spans="1:9" ht="31.5" hidden="1">
      <c r="A1125" s="95" t="s">
        <v>43</v>
      </c>
      <c r="B1125" s="4"/>
      <c r="C1125" s="4" t="s">
        <v>89</v>
      </c>
      <c r="D1125" s="4" t="s">
        <v>142</v>
      </c>
      <c r="E1125" s="6" t="s">
        <v>482</v>
      </c>
      <c r="F1125" s="22">
        <v>200</v>
      </c>
      <c r="G1125" s="7"/>
      <c r="H1125" s="7"/>
      <c r="I1125" s="7"/>
    </row>
    <row r="1126" spans="1:9" hidden="1">
      <c r="A1126" s="95" t="s">
        <v>34</v>
      </c>
      <c r="B1126" s="4"/>
      <c r="C1126" s="4" t="s">
        <v>89</v>
      </c>
      <c r="D1126" s="4" t="s">
        <v>142</v>
      </c>
      <c r="E1126" s="6" t="s">
        <v>482</v>
      </c>
      <c r="F1126" s="22">
        <v>300</v>
      </c>
      <c r="G1126" s="7"/>
      <c r="H1126" s="7"/>
      <c r="I1126" s="7"/>
    </row>
    <row r="1127" spans="1:9" hidden="1">
      <c r="A1127" s="95" t="s">
        <v>279</v>
      </c>
      <c r="B1127" s="4"/>
      <c r="C1127" s="4" t="s">
        <v>89</v>
      </c>
      <c r="D1127" s="4" t="s">
        <v>142</v>
      </c>
      <c r="E1127" s="6" t="s">
        <v>491</v>
      </c>
      <c r="F1127" s="22"/>
      <c r="G1127" s="7">
        <f>SUM(G1128:G1129)</f>
        <v>0</v>
      </c>
      <c r="H1127" s="7">
        <f t="shared" ref="H1127:I1127" si="326">SUM(H1128:H1129)</f>
        <v>0</v>
      </c>
      <c r="I1127" s="7">
        <f t="shared" si="326"/>
        <v>0</v>
      </c>
    </row>
    <row r="1128" spans="1:9" ht="31.5" hidden="1">
      <c r="A1128" s="95" t="s">
        <v>43</v>
      </c>
      <c r="B1128" s="4"/>
      <c r="C1128" s="4" t="s">
        <v>89</v>
      </c>
      <c r="D1128" s="4" t="s">
        <v>142</v>
      </c>
      <c r="E1128" s="6" t="s">
        <v>491</v>
      </c>
      <c r="F1128" s="22">
        <v>200</v>
      </c>
      <c r="G1128" s="7"/>
      <c r="H1128" s="7"/>
      <c r="I1128" s="7"/>
    </row>
    <row r="1129" spans="1:9" hidden="1">
      <c r="A1129" s="95" t="s">
        <v>34</v>
      </c>
      <c r="B1129" s="4"/>
      <c r="C1129" s="4" t="s">
        <v>89</v>
      </c>
      <c r="D1129" s="4" t="s">
        <v>142</v>
      </c>
      <c r="E1129" s="6" t="s">
        <v>491</v>
      </c>
      <c r="F1129" s="22">
        <v>300</v>
      </c>
      <c r="G1129" s="7"/>
      <c r="H1129" s="7"/>
      <c r="I1129" s="7"/>
    </row>
    <row r="1130" spans="1:9" hidden="1">
      <c r="A1130" s="51" t="s">
        <v>388</v>
      </c>
      <c r="B1130" s="96"/>
      <c r="C1130" s="96" t="s">
        <v>89</v>
      </c>
      <c r="D1130" s="96" t="s">
        <v>142</v>
      </c>
      <c r="E1130" s="52" t="s">
        <v>568</v>
      </c>
      <c r="F1130" s="96"/>
      <c r="G1130" s="9">
        <f>SUM(G1131)</f>
        <v>0</v>
      </c>
      <c r="H1130" s="9">
        <f t="shared" ref="H1130:I1130" si="327">SUM(H1131)</f>
        <v>0</v>
      </c>
      <c r="I1130" s="9">
        <f t="shared" si="327"/>
        <v>0</v>
      </c>
    </row>
    <row r="1131" spans="1:9" ht="31.5" hidden="1">
      <c r="A1131" s="95" t="s">
        <v>43</v>
      </c>
      <c r="B1131" s="96"/>
      <c r="C1131" s="96" t="s">
        <v>89</v>
      </c>
      <c r="D1131" s="96" t="s">
        <v>142</v>
      </c>
      <c r="E1131" s="52" t="s">
        <v>568</v>
      </c>
      <c r="F1131" s="96" t="s">
        <v>72</v>
      </c>
      <c r="G1131" s="9"/>
      <c r="H1131" s="9"/>
      <c r="I1131" s="9"/>
    </row>
    <row r="1132" spans="1:9">
      <c r="A1132" s="95" t="s">
        <v>336</v>
      </c>
      <c r="B1132" s="4"/>
      <c r="C1132" s="4" t="s">
        <v>89</v>
      </c>
      <c r="D1132" s="96" t="s">
        <v>142</v>
      </c>
      <c r="E1132" s="4" t="s">
        <v>868</v>
      </c>
      <c r="F1132" s="4"/>
      <c r="G1132" s="7">
        <f>SUM(G1133)+G1134+G1135</f>
        <v>24789.5</v>
      </c>
      <c r="H1132" s="7">
        <f>SUM(H1133)+H1134+H1135</f>
        <v>24789.5</v>
      </c>
      <c r="I1132" s="7">
        <f>SUM(I1133)+I1134+I1135</f>
        <v>24789.5</v>
      </c>
    </row>
    <row r="1133" spans="1:9" ht="31.5">
      <c r="A1133" s="95" t="s">
        <v>43</v>
      </c>
      <c r="B1133" s="4"/>
      <c r="C1133" s="4" t="s">
        <v>89</v>
      </c>
      <c r="D1133" s="96" t="s">
        <v>142</v>
      </c>
      <c r="E1133" s="4" t="s">
        <v>868</v>
      </c>
      <c r="F1133" s="96" t="s">
        <v>72</v>
      </c>
      <c r="G1133" s="69">
        <v>2036.7</v>
      </c>
      <c r="H1133" s="69">
        <v>24789.5</v>
      </c>
      <c r="I1133" s="69">
        <v>24789.5</v>
      </c>
    </row>
    <row r="1134" spans="1:9" ht="31.5">
      <c r="A1134" s="95" t="s">
        <v>192</v>
      </c>
      <c r="B1134" s="4"/>
      <c r="C1134" s="4" t="s">
        <v>89</v>
      </c>
      <c r="D1134" s="96" t="s">
        <v>142</v>
      </c>
      <c r="E1134" s="4" t="s">
        <v>868</v>
      </c>
      <c r="F1134" s="96" t="s">
        <v>98</v>
      </c>
      <c r="G1134" s="7">
        <v>7209.7</v>
      </c>
      <c r="H1134" s="7"/>
      <c r="I1134" s="7"/>
    </row>
    <row r="1135" spans="1:9">
      <c r="A1135" s="95" t="s">
        <v>20</v>
      </c>
      <c r="B1135" s="4"/>
      <c r="C1135" s="4" t="s">
        <v>89</v>
      </c>
      <c r="D1135" s="96" t="s">
        <v>142</v>
      </c>
      <c r="E1135" s="4" t="s">
        <v>868</v>
      </c>
      <c r="F1135" s="96" t="s">
        <v>77</v>
      </c>
      <c r="G1135" s="7">
        <v>15543.1</v>
      </c>
      <c r="H1135" s="7"/>
      <c r="I1135" s="7"/>
    </row>
    <row r="1136" spans="1:9" ht="31.5">
      <c r="A1136" s="95" t="s">
        <v>610</v>
      </c>
      <c r="B1136" s="4"/>
      <c r="C1136" s="4" t="s">
        <v>89</v>
      </c>
      <c r="D1136" s="96" t="s">
        <v>142</v>
      </c>
      <c r="E1136" s="4" t="s">
        <v>611</v>
      </c>
      <c r="F1136" s="96"/>
      <c r="G1136" s="7">
        <f>SUM(G1137)</f>
        <v>1029.9000000000001</v>
      </c>
      <c r="H1136" s="7">
        <f>SUM(H1137)</f>
        <v>1029.9000000000001</v>
      </c>
      <c r="I1136" s="7">
        <f>SUM(I1137)</f>
        <v>1029.9000000000001</v>
      </c>
    </row>
    <row r="1137" spans="1:9">
      <c r="A1137" s="95" t="s">
        <v>20</v>
      </c>
      <c r="B1137" s="4"/>
      <c r="C1137" s="4" t="s">
        <v>89</v>
      </c>
      <c r="D1137" s="96" t="s">
        <v>142</v>
      </c>
      <c r="E1137" s="4" t="s">
        <v>611</v>
      </c>
      <c r="F1137" s="96" t="s">
        <v>77</v>
      </c>
      <c r="G1137" s="7">
        <v>1029.9000000000001</v>
      </c>
      <c r="H1137" s="7">
        <v>1029.9000000000001</v>
      </c>
      <c r="I1137" s="7">
        <v>1029.9000000000001</v>
      </c>
    </row>
    <row r="1138" spans="1:9" ht="31.5">
      <c r="A1138" s="51" t="s">
        <v>36</v>
      </c>
      <c r="B1138" s="48"/>
      <c r="C1138" s="48" t="s">
        <v>89</v>
      </c>
      <c r="D1138" s="48" t="s">
        <v>142</v>
      </c>
      <c r="E1138" s="52" t="s">
        <v>486</v>
      </c>
      <c r="F1138" s="48"/>
      <c r="G1138" s="49">
        <f>G1139+G1142</f>
        <v>16042.400000000001</v>
      </c>
      <c r="H1138" s="49">
        <f>H1139+H1142</f>
        <v>14845.7</v>
      </c>
      <c r="I1138" s="49">
        <f>I1139+I1142</f>
        <v>14845.7</v>
      </c>
    </row>
    <row r="1139" spans="1:9" ht="63">
      <c r="A1139" s="95" t="s">
        <v>310</v>
      </c>
      <c r="B1139" s="4"/>
      <c r="C1139" s="4" t="s">
        <v>89</v>
      </c>
      <c r="D1139" s="4" t="s">
        <v>142</v>
      </c>
      <c r="E1139" s="6" t="s">
        <v>870</v>
      </c>
      <c r="F1139" s="4"/>
      <c r="G1139" s="9">
        <f>G1140+G1141</f>
        <v>4876.2</v>
      </c>
      <c r="H1139" s="9">
        <f>H1140+H1141</f>
        <v>4876.2</v>
      </c>
      <c r="I1139" s="9">
        <f>I1140+I1141</f>
        <v>4876.2</v>
      </c>
    </row>
    <row r="1140" spans="1:9" ht="47.25">
      <c r="A1140" s="95" t="s">
        <v>42</v>
      </c>
      <c r="B1140" s="4"/>
      <c r="C1140" s="4" t="s">
        <v>89</v>
      </c>
      <c r="D1140" s="4" t="s">
        <v>142</v>
      </c>
      <c r="E1140" s="6" t="s">
        <v>870</v>
      </c>
      <c r="F1140" s="4" t="s">
        <v>70</v>
      </c>
      <c r="G1140" s="9">
        <v>4558.8999999999996</v>
      </c>
      <c r="H1140" s="9">
        <v>4558.8999999999996</v>
      </c>
      <c r="I1140" s="9">
        <v>4558.8999999999996</v>
      </c>
    </row>
    <row r="1141" spans="1:9" ht="31.5">
      <c r="A1141" s="95" t="s">
        <v>43</v>
      </c>
      <c r="B1141" s="4"/>
      <c r="C1141" s="4" t="s">
        <v>89</v>
      </c>
      <c r="D1141" s="4" t="s">
        <v>142</v>
      </c>
      <c r="E1141" s="6" t="s">
        <v>870</v>
      </c>
      <c r="F1141" s="4" t="s">
        <v>72</v>
      </c>
      <c r="G1141" s="9">
        <v>317.3</v>
      </c>
      <c r="H1141" s="9">
        <v>317.3</v>
      </c>
      <c r="I1141" s="9">
        <v>317.3</v>
      </c>
    </row>
    <row r="1142" spans="1:9">
      <c r="A1142" s="51" t="s">
        <v>388</v>
      </c>
      <c r="B1142" s="48"/>
      <c r="C1142" s="48" t="s">
        <v>89</v>
      </c>
      <c r="D1142" s="48" t="s">
        <v>142</v>
      </c>
      <c r="E1142" s="52" t="s">
        <v>505</v>
      </c>
      <c r="F1142" s="48"/>
      <c r="G1142" s="49">
        <f>SUM(G1143:G1145)</f>
        <v>11166.2</v>
      </c>
      <c r="H1142" s="49">
        <f t="shared" ref="H1142:I1142" si="328">SUM(H1143:H1145)</f>
        <v>9969.5</v>
      </c>
      <c r="I1142" s="49">
        <f t="shared" si="328"/>
        <v>9969.5</v>
      </c>
    </row>
    <row r="1143" spans="1:9" ht="47.25">
      <c r="A1143" s="51" t="s">
        <v>42</v>
      </c>
      <c r="B1143" s="48"/>
      <c r="C1143" s="48" t="s">
        <v>89</v>
      </c>
      <c r="D1143" s="48" t="s">
        <v>142</v>
      </c>
      <c r="E1143" s="52" t="s">
        <v>505</v>
      </c>
      <c r="F1143" s="48" t="s">
        <v>70</v>
      </c>
      <c r="G1143" s="49">
        <v>9649.1</v>
      </c>
      <c r="H1143" s="49">
        <v>8980.1</v>
      </c>
      <c r="I1143" s="49">
        <v>8980.1</v>
      </c>
    </row>
    <row r="1144" spans="1:9" ht="31.5">
      <c r="A1144" s="32" t="s">
        <v>43</v>
      </c>
      <c r="B1144" s="48"/>
      <c r="C1144" s="48" t="s">
        <v>89</v>
      </c>
      <c r="D1144" s="48" t="s">
        <v>142</v>
      </c>
      <c r="E1144" s="52" t="s">
        <v>505</v>
      </c>
      <c r="F1144" s="48" t="s">
        <v>72</v>
      </c>
      <c r="G1144" s="49">
        <v>1424.1</v>
      </c>
      <c r="H1144" s="49">
        <v>896.4</v>
      </c>
      <c r="I1144" s="49">
        <v>896.4</v>
      </c>
    </row>
    <row r="1145" spans="1:9">
      <c r="A1145" s="109" t="s">
        <v>20</v>
      </c>
      <c r="B1145" s="48"/>
      <c r="C1145" s="48" t="s">
        <v>89</v>
      </c>
      <c r="D1145" s="48" t="s">
        <v>142</v>
      </c>
      <c r="E1145" s="52" t="s">
        <v>505</v>
      </c>
      <c r="F1145" s="48" t="s">
        <v>77</v>
      </c>
      <c r="G1145" s="49">
        <v>93</v>
      </c>
      <c r="H1145" s="49">
        <v>93</v>
      </c>
      <c r="I1145" s="49">
        <v>93</v>
      </c>
    </row>
    <row r="1146" spans="1:9" ht="31.5">
      <c r="A1146" s="155" t="s">
        <v>368</v>
      </c>
      <c r="B1146" s="48"/>
      <c r="C1146" s="48" t="s">
        <v>89</v>
      </c>
      <c r="D1146" s="48" t="s">
        <v>142</v>
      </c>
      <c r="E1146" s="52" t="s">
        <v>284</v>
      </c>
      <c r="F1146" s="48"/>
      <c r="G1146" s="49">
        <f>G1147</f>
        <v>2000</v>
      </c>
      <c r="H1146" s="49">
        <f t="shared" ref="H1146:I1148" si="329">H1147</f>
        <v>0</v>
      </c>
      <c r="I1146" s="49">
        <f t="shared" si="329"/>
        <v>0</v>
      </c>
    </row>
    <row r="1147" spans="1:9">
      <c r="A1147" s="155" t="s">
        <v>535</v>
      </c>
      <c r="B1147" s="48"/>
      <c r="C1147" s="48" t="s">
        <v>89</v>
      </c>
      <c r="D1147" s="48" t="s">
        <v>142</v>
      </c>
      <c r="E1147" s="52" t="s">
        <v>533</v>
      </c>
      <c r="F1147" s="48"/>
      <c r="G1147" s="49">
        <f>G1148</f>
        <v>2000</v>
      </c>
      <c r="H1147" s="49">
        <f t="shared" si="329"/>
        <v>0</v>
      </c>
      <c r="I1147" s="49">
        <f t="shared" si="329"/>
        <v>0</v>
      </c>
    </row>
    <row r="1148" spans="1:9" ht="31.5">
      <c r="A1148" s="155" t="s">
        <v>986</v>
      </c>
      <c r="B1148" s="48"/>
      <c r="C1148" s="48" t="s">
        <v>89</v>
      </c>
      <c r="D1148" s="48" t="s">
        <v>142</v>
      </c>
      <c r="E1148" s="52" t="s">
        <v>987</v>
      </c>
      <c r="F1148" s="48"/>
      <c r="G1148" s="49">
        <f>G1149</f>
        <v>2000</v>
      </c>
      <c r="H1148" s="49">
        <f t="shared" si="329"/>
        <v>0</v>
      </c>
      <c r="I1148" s="49">
        <f t="shared" si="329"/>
        <v>0</v>
      </c>
    </row>
    <row r="1149" spans="1:9" ht="31.5">
      <c r="A1149" s="32" t="s">
        <v>43</v>
      </c>
      <c r="B1149" s="48"/>
      <c r="C1149" s="48" t="s">
        <v>89</v>
      </c>
      <c r="D1149" s="48" t="s">
        <v>142</v>
      </c>
      <c r="E1149" s="52" t="s">
        <v>987</v>
      </c>
      <c r="F1149" s="48" t="s">
        <v>72</v>
      </c>
      <c r="G1149" s="49">
        <v>2000</v>
      </c>
      <c r="H1149" s="49"/>
      <c r="I1149" s="49"/>
    </row>
    <row r="1150" spans="1:9" ht="47.25">
      <c r="A1150" s="95" t="s">
        <v>437</v>
      </c>
      <c r="B1150" s="4"/>
      <c r="C1150" s="4" t="s">
        <v>89</v>
      </c>
      <c r="D1150" s="4" t="s">
        <v>142</v>
      </c>
      <c r="E1150" s="31" t="s">
        <v>277</v>
      </c>
      <c r="F1150" s="22"/>
      <c r="G1150" s="7">
        <f>SUM(G1151)</f>
        <v>6678.2</v>
      </c>
      <c r="H1150" s="7">
        <f t="shared" ref="H1150:I1150" si="330">SUM(H1151)</f>
        <v>0</v>
      </c>
      <c r="I1150" s="7">
        <f t="shared" si="330"/>
        <v>0</v>
      </c>
    </row>
    <row r="1151" spans="1:9">
      <c r="A1151" s="95" t="s">
        <v>29</v>
      </c>
      <c r="B1151" s="4"/>
      <c r="C1151" s="4" t="s">
        <v>89</v>
      </c>
      <c r="D1151" s="4" t="s">
        <v>142</v>
      </c>
      <c r="E1151" s="31" t="s">
        <v>278</v>
      </c>
      <c r="F1151" s="22"/>
      <c r="G1151" s="7">
        <f t="shared" ref="G1151:I1151" si="331">SUM(G1152)</f>
        <v>6678.2</v>
      </c>
      <c r="H1151" s="7">
        <f t="shared" si="331"/>
        <v>0</v>
      </c>
      <c r="I1151" s="7">
        <f t="shared" si="331"/>
        <v>0</v>
      </c>
    </row>
    <row r="1152" spans="1:9" ht="31.5">
      <c r="A1152" s="95" t="s">
        <v>43</v>
      </c>
      <c r="B1152" s="4"/>
      <c r="C1152" s="4" t="s">
        <v>89</v>
      </c>
      <c r="D1152" s="4" t="s">
        <v>142</v>
      </c>
      <c r="E1152" s="31" t="s">
        <v>278</v>
      </c>
      <c r="F1152" s="22">
        <v>200</v>
      </c>
      <c r="G1152" s="7">
        <v>6678.2</v>
      </c>
      <c r="H1152" s="7"/>
      <c r="I1152" s="7"/>
    </row>
    <row r="1153" spans="1:9" ht="47.25">
      <c r="A1153" s="95" t="s">
        <v>648</v>
      </c>
      <c r="B1153" s="4"/>
      <c r="C1153" s="4" t="s">
        <v>89</v>
      </c>
      <c r="D1153" s="4" t="s">
        <v>142</v>
      </c>
      <c r="E1153" s="47" t="s">
        <v>288</v>
      </c>
      <c r="F1153" s="4"/>
      <c r="G1153" s="7">
        <f>SUM(G1154+G1157+G1160+G1162)+G1170+G1165</f>
        <v>96317.7</v>
      </c>
      <c r="H1153" s="7">
        <f t="shared" ref="H1153:I1153" si="332">SUM(H1154+H1157+H1160+H1162)+H1170+H1165</f>
        <v>83086.799999999988</v>
      </c>
      <c r="I1153" s="7">
        <f t="shared" si="332"/>
        <v>83086.799999999988</v>
      </c>
    </row>
    <row r="1154" spans="1:9">
      <c r="A1154" s="32" t="s">
        <v>62</v>
      </c>
      <c r="B1154" s="48"/>
      <c r="C1154" s="48" t="s">
        <v>89</v>
      </c>
      <c r="D1154" s="48" t="s">
        <v>142</v>
      </c>
      <c r="E1154" s="53" t="s">
        <v>366</v>
      </c>
      <c r="F1154" s="48"/>
      <c r="G1154" s="49">
        <f>+G1155+G1156</f>
        <v>25412.5</v>
      </c>
      <c r="H1154" s="49">
        <f>+H1155+H1156</f>
        <v>22122.400000000001</v>
      </c>
      <c r="I1154" s="49">
        <f>+I1155+I1156</f>
        <v>22122.400000000001</v>
      </c>
    </row>
    <row r="1155" spans="1:9" ht="47.25">
      <c r="A1155" s="32" t="s">
        <v>42</v>
      </c>
      <c r="B1155" s="48"/>
      <c r="C1155" s="48" t="s">
        <v>89</v>
      </c>
      <c r="D1155" s="48" t="s">
        <v>142</v>
      </c>
      <c r="E1155" s="53" t="s">
        <v>366</v>
      </c>
      <c r="F1155" s="48" t="s">
        <v>70</v>
      </c>
      <c r="G1155" s="7">
        <v>25411.5</v>
      </c>
      <c r="H1155" s="7">
        <v>22121.4</v>
      </c>
      <c r="I1155" s="7">
        <v>22121.4</v>
      </c>
    </row>
    <row r="1156" spans="1:9" ht="31.5">
      <c r="A1156" s="32" t="s">
        <v>43</v>
      </c>
      <c r="B1156" s="48"/>
      <c r="C1156" s="48" t="s">
        <v>89</v>
      </c>
      <c r="D1156" s="48" t="s">
        <v>142</v>
      </c>
      <c r="E1156" s="53" t="s">
        <v>366</v>
      </c>
      <c r="F1156" s="48" t="s">
        <v>72</v>
      </c>
      <c r="G1156" s="7">
        <v>1</v>
      </c>
      <c r="H1156" s="7">
        <v>1</v>
      </c>
      <c r="I1156" s="7">
        <v>1</v>
      </c>
    </row>
    <row r="1157" spans="1:9">
      <c r="A1157" s="32" t="s">
        <v>76</v>
      </c>
      <c r="B1157" s="48"/>
      <c r="C1157" s="48" t="s">
        <v>89</v>
      </c>
      <c r="D1157" s="48" t="s">
        <v>142</v>
      </c>
      <c r="E1157" s="53" t="s">
        <v>507</v>
      </c>
      <c r="F1157" s="48"/>
      <c r="G1157" s="7">
        <f>SUM(G1158+G1159)</f>
        <v>507.5</v>
      </c>
      <c r="H1157" s="7">
        <f>SUM(H1158+H1159)</f>
        <v>437.5</v>
      </c>
      <c r="I1157" s="7">
        <f>SUM(I1158+I1159)</f>
        <v>437.5</v>
      </c>
    </row>
    <row r="1158" spans="1:9" ht="31.5">
      <c r="A1158" s="32" t="s">
        <v>43</v>
      </c>
      <c r="B1158" s="48"/>
      <c r="C1158" s="48" t="s">
        <v>89</v>
      </c>
      <c r="D1158" s="48" t="s">
        <v>142</v>
      </c>
      <c r="E1158" s="53" t="s">
        <v>507</v>
      </c>
      <c r="F1158" s="48" t="s">
        <v>72</v>
      </c>
      <c r="G1158" s="7">
        <v>506</v>
      </c>
      <c r="H1158" s="7">
        <v>436</v>
      </c>
      <c r="I1158" s="7">
        <v>436</v>
      </c>
    </row>
    <row r="1159" spans="1:9">
      <c r="A1159" s="95" t="s">
        <v>20</v>
      </c>
      <c r="B1159" s="48"/>
      <c r="C1159" s="48" t="s">
        <v>89</v>
      </c>
      <c r="D1159" s="48" t="s">
        <v>142</v>
      </c>
      <c r="E1159" s="53" t="s">
        <v>507</v>
      </c>
      <c r="F1159" s="48" t="s">
        <v>77</v>
      </c>
      <c r="G1159" s="7">
        <v>1.5</v>
      </c>
      <c r="H1159" s="7">
        <v>1.5</v>
      </c>
      <c r="I1159" s="7">
        <v>1.5</v>
      </c>
    </row>
    <row r="1160" spans="1:9" ht="31.5">
      <c r="A1160" s="32" t="s">
        <v>78</v>
      </c>
      <c r="B1160" s="48"/>
      <c r="C1160" s="48" t="s">
        <v>89</v>
      </c>
      <c r="D1160" s="48" t="s">
        <v>142</v>
      </c>
      <c r="E1160" s="53" t="s">
        <v>398</v>
      </c>
      <c r="F1160" s="48"/>
      <c r="G1160" s="49">
        <f>SUM(G1161)</f>
        <v>1011.3</v>
      </c>
      <c r="H1160" s="49">
        <f>SUM(H1161)</f>
        <v>978.4</v>
      </c>
      <c r="I1160" s="49">
        <f>SUM(I1161)</f>
        <v>978.4</v>
      </c>
    </row>
    <row r="1161" spans="1:9" ht="31.5">
      <c r="A1161" s="32" t="s">
        <v>43</v>
      </c>
      <c r="B1161" s="48"/>
      <c r="C1161" s="48" t="s">
        <v>89</v>
      </c>
      <c r="D1161" s="48" t="s">
        <v>142</v>
      </c>
      <c r="E1161" s="53" t="s">
        <v>398</v>
      </c>
      <c r="F1161" s="48" t="s">
        <v>72</v>
      </c>
      <c r="G1161" s="7">
        <v>1011.3</v>
      </c>
      <c r="H1161" s="7">
        <v>978.4</v>
      </c>
      <c r="I1161" s="7">
        <v>978.4</v>
      </c>
    </row>
    <row r="1162" spans="1:9" ht="31.5">
      <c r="A1162" s="32" t="s">
        <v>371</v>
      </c>
      <c r="B1162" s="48"/>
      <c r="C1162" s="48" t="s">
        <v>89</v>
      </c>
      <c r="D1162" s="48" t="s">
        <v>142</v>
      </c>
      <c r="E1162" s="53" t="s">
        <v>372</v>
      </c>
      <c r="F1162" s="48"/>
      <c r="G1162" s="49">
        <f>SUM(G1163:G1164)</f>
        <v>1095.5</v>
      </c>
      <c r="H1162" s="49">
        <f>SUM(H1163:H1164)</f>
        <v>566.1</v>
      </c>
      <c r="I1162" s="49">
        <f>SUM(I1163:I1164)</f>
        <v>566.1</v>
      </c>
    </row>
    <row r="1163" spans="1:9" ht="31.5">
      <c r="A1163" s="32" t="s">
        <v>43</v>
      </c>
      <c r="B1163" s="48"/>
      <c r="C1163" s="48" t="s">
        <v>89</v>
      </c>
      <c r="D1163" s="48" t="s">
        <v>142</v>
      </c>
      <c r="E1163" s="53" t="s">
        <v>372</v>
      </c>
      <c r="F1163" s="48" t="s">
        <v>72</v>
      </c>
      <c r="G1163" s="7">
        <v>1024.5</v>
      </c>
      <c r="H1163" s="7">
        <v>495.1</v>
      </c>
      <c r="I1163" s="7">
        <v>495.1</v>
      </c>
    </row>
    <row r="1164" spans="1:9">
      <c r="A1164" s="95" t="s">
        <v>20</v>
      </c>
      <c r="B1164" s="48"/>
      <c r="C1164" s="48" t="s">
        <v>89</v>
      </c>
      <c r="D1164" s="48" t="s">
        <v>142</v>
      </c>
      <c r="E1164" s="53" t="s">
        <v>372</v>
      </c>
      <c r="F1164" s="48" t="s">
        <v>77</v>
      </c>
      <c r="G1164" s="7">
        <v>71</v>
      </c>
      <c r="H1164" s="7">
        <v>71</v>
      </c>
      <c r="I1164" s="7">
        <v>71</v>
      </c>
    </row>
    <row r="1165" spans="1:9">
      <c r="A1165" s="95" t="s">
        <v>29</v>
      </c>
      <c r="B1165" s="4"/>
      <c r="C1165" s="4" t="s">
        <v>89</v>
      </c>
      <c r="D1165" s="4" t="s">
        <v>142</v>
      </c>
      <c r="E1165" s="22" t="s">
        <v>508</v>
      </c>
      <c r="F1165" s="22"/>
      <c r="G1165" s="7">
        <f>SUM(G1168)+G1166</f>
        <v>4700</v>
      </c>
      <c r="H1165" s="7">
        <f t="shared" ref="H1165:I1165" si="333">SUM(H1168)+H1166</f>
        <v>0</v>
      </c>
      <c r="I1165" s="7">
        <f t="shared" si="333"/>
        <v>0</v>
      </c>
    </row>
    <row r="1166" spans="1:9" ht="31.5" hidden="1">
      <c r="A1166" s="32" t="s">
        <v>371</v>
      </c>
      <c r="B1166" s="4"/>
      <c r="C1166" s="4" t="s">
        <v>89</v>
      </c>
      <c r="D1166" s="4" t="s">
        <v>142</v>
      </c>
      <c r="E1166" s="22" t="s">
        <v>569</v>
      </c>
      <c r="F1166" s="22"/>
      <c r="G1166" s="7">
        <f>SUM(G1167)</f>
        <v>0</v>
      </c>
      <c r="H1166" s="7">
        <f t="shared" ref="H1166:I1166" si="334">SUM(H1167)</f>
        <v>0</v>
      </c>
      <c r="I1166" s="7">
        <f t="shared" si="334"/>
        <v>0</v>
      </c>
    </row>
    <row r="1167" spans="1:9" ht="31.5" hidden="1">
      <c r="A1167" s="32" t="s">
        <v>43</v>
      </c>
      <c r="B1167" s="4"/>
      <c r="C1167" s="4" t="s">
        <v>89</v>
      </c>
      <c r="D1167" s="4" t="s">
        <v>142</v>
      </c>
      <c r="E1167" s="22" t="s">
        <v>569</v>
      </c>
      <c r="F1167" s="22">
        <v>200</v>
      </c>
      <c r="G1167" s="7"/>
      <c r="H1167" s="7"/>
      <c r="I1167" s="7"/>
    </row>
    <row r="1168" spans="1:9">
      <c r="A1168" s="33" t="s">
        <v>649</v>
      </c>
      <c r="B1168" s="4"/>
      <c r="C1168" s="4" t="s">
        <v>89</v>
      </c>
      <c r="D1168" s="96" t="s">
        <v>142</v>
      </c>
      <c r="E1168" s="4" t="s">
        <v>493</v>
      </c>
      <c r="F1168" s="96"/>
      <c r="G1168" s="7">
        <f>G1169</f>
        <v>4700</v>
      </c>
      <c r="H1168" s="7">
        <f>H1169</f>
        <v>0</v>
      </c>
      <c r="I1168" s="7">
        <f>I1169</f>
        <v>0</v>
      </c>
    </row>
    <row r="1169" spans="1:9" ht="31.5">
      <c r="A1169" s="95" t="s">
        <v>43</v>
      </c>
      <c r="B1169" s="96"/>
      <c r="C1169" s="96" t="s">
        <v>89</v>
      </c>
      <c r="D1169" s="96" t="s">
        <v>142</v>
      </c>
      <c r="E1169" s="4" t="s">
        <v>493</v>
      </c>
      <c r="F1169" s="96" t="s">
        <v>72</v>
      </c>
      <c r="G1169" s="7">
        <v>4700</v>
      </c>
      <c r="H1169" s="7"/>
      <c r="I1169" s="7"/>
    </row>
    <row r="1170" spans="1:9" ht="31.5">
      <c r="A1170" s="95" t="s">
        <v>36</v>
      </c>
      <c r="B1170" s="4"/>
      <c r="C1170" s="4" t="s">
        <v>89</v>
      </c>
      <c r="D1170" s="4" t="s">
        <v>142</v>
      </c>
      <c r="E1170" s="22" t="s">
        <v>289</v>
      </c>
      <c r="F1170" s="4"/>
      <c r="G1170" s="7">
        <f>SUM(G1171)</f>
        <v>63590.9</v>
      </c>
      <c r="H1170" s="7">
        <f>SUM(H1171)</f>
        <v>58982.399999999994</v>
      </c>
      <c r="I1170" s="7">
        <f>SUM(I1171)</f>
        <v>58982.399999999994</v>
      </c>
    </row>
    <row r="1171" spans="1:9">
      <c r="A1171" s="33" t="s">
        <v>649</v>
      </c>
      <c r="B1171" s="4"/>
      <c r="C1171" s="4" t="s">
        <v>89</v>
      </c>
      <c r="D1171" s="4" t="s">
        <v>142</v>
      </c>
      <c r="E1171" s="22" t="s">
        <v>290</v>
      </c>
      <c r="F1171" s="4"/>
      <c r="G1171" s="7">
        <f>G1172+G1173+G1175+G1174</f>
        <v>63590.9</v>
      </c>
      <c r="H1171" s="7">
        <f t="shared" ref="H1171:I1171" si="335">H1172+H1173+H1175+H1174</f>
        <v>58982.399999999994</v>
      </c>
      <c r="I1171" s="7">
        <f t="shared" si="335"/>
        <v>58982.399999999994</v>
      </c>
    </row>
    <row r="1172" spans="1:9" ht="47.25">
      <c r="A1172" s="2" t="s">
        <v>42</v>
      </c>
      <c r="B1172" s="4"/>
      <c r="C1172" s="4" t="s">
        <v>89</v>
      </c>
      <c r="D1172" s="4" t="s">
        <v>142</v>
      </c>
      <c r="E1172" s="22" t="s">
        <v>290</v>
      </c>
      <c r="F1172" s="4" t="s">
        <v>70</v>
      </c>
      <c r="G1172" s="7">
        <v>57644.800000000003</v>
      </c>
      <c r="H1172" s="7">
        <v>53665.2</v>
      </c>
      <c r="I1172" s="7">
        <v>53665.2</v>
      </c>
    </row>
    <row r="1173" spans="1:9" ht="31.5">
      <c r="A1173" s="95" t="s">
        <v>43</v>
      </c>
      <c r="B1173" s="4"/>
      <c r="C1173" s="4" t="s">
        <v>89</v>
      </c>
      <c r="D1173" s="4" t="s">
        <v>142</v>
      </c>
      <c r="E1173" s="22" t="s">
        <v>290</v>
      </c>
      <c r="F1173" s="4" t="s">
        <v>72</v>
      </c>
      <c r="G1173" s="7">
        <v>5780.5</v>
      </c>
      <c r="H1173" s="7">
        <v>5151.6000000000004</v>
      </c>
      <c r="I1173" s="7">
        <v>5151.6000000000004</v>
      </c>
    </row>
    <row r="1174" spans="1:9" hidden="1">
      <c r="A1174" s="95" t="s">
        <v>34</v>
      </c>
      <c r="B1174" s="4"/>
      <c r="C1174" s="4" t="s">
        <v>89</v>
      </c>
      <c r="D1174" s="4" t="s">
        <v>142</v>
      </c>
      <c r="E1174" s="22" t="s">
        <v>290</v>
      </c>
      <c r="F1174" s="4" t="s">
        <v>80</v>
      </c>
      <c r="G1174" s="7">
        <v>0</v>
      </c>
      <c r="H1174" s="7">
        <v>0</v>
      </c>
      <c r="I1174" s="7">
        <v>0</v>
      </c>
    </row>
    <row r="1175" spans="1:9">
      <c r="A1175" s="95" t="s">
        <v>20</v>
      </c>
      <c r="B1175" s="4"/>
      <c r="C1175" s="4" t="s">
        <v>89</v>
      </c>
      <c r="D1175" s="4" t="s">
        <v>142</v>
      </c>
      <c r="E1175" s="22" t="s">
        <v>290</v>
      </c>
      <c r="F1175" s="4" t="s">
        <v>77</v>
      </c>
      <c r="G1175" s="7">
        <v>165.6</v>
      </c>
      <c r="H1175" s="7">
        <v>165.6</v>
      </c>
      <c r="I1175" s="7">
        <v>165.6</v>
      </c>
    </row>
    <row r="1176" spans="1:9" ht="31.5">
      <c r="A1176" s="95" t="s">
        <v>647</v>
      </c>
      <c r="B1176" s="4"/>
      <c r="C1176" s="4" t="s">
        <v>89</v>
      </c>
      <c r="D1176" s="4" t="s">
        <v>142</v>
      </c>
      <c r="E1176" s="31" t="s">
        <v>566</v>
      </c>
      <c r="F1176" s="4"/>
      <c r="G1176" s="7">
        <f t="shared" ref="G1176:I1177" si="336">G1177</f>
        <v>70</v>
      </c>
      <c r="H1176" s="7">
        <f t="shared" si="336"/>
        <v>70</v>
      </c>
      <c r="I1176" s="7">
        <f t="shared" si="336"/>
        <v>70</v>
      </c>
    </row>
    <row r="1177" spans="1:9">
      <c r="A1177" s="95" t="s">
        <v>29</v>
      </c>
      <c r="B1177" s="4"/>
      <c r="C1177" s="4" t="s">
        <v>89</v>
      </c>
      <c r="D1177" s="4" t="s">
        <v>142</v>
      </c>
      <c r="E1177" s="31" t="s">
        <v>567</v>
      </c>
      <c r="F1177" s="4"/>
      <c r="G1177" s="7">
        <f t="shared" si="336"/>
        <v>70</v>
      </c>
      <c r="H1177" s="7">
        <f t="shared" si="336"/>
        <v>70</v>
      </c>
      <c r="I1177" s="7">
        <f t="shared" si="336"/>
        <v>70</v>
      </c>
    </row>
    <row r="1178" spans="1:9" ht="31.5">
      <c r="A1178" s="95" t="s">
        <v>43</v>
      </c>
      <c r="B1178" s="4"/>
      <c r="C1178" s="4" t="s">
        <v>89</v>
      </c>
      <c r="D1178" s="4" t="s">
        <v>142</v>
      </c>
      <c r="E1178" s="31" t="s">
        <v>567</v>
      </c>
      <c r="F1178" s="4" t="s">
        <v>72</v>
      </c>
      <c r="G1178" s="69">
        <v>70</v>
      </c>
      <c r="H1178" s="69">
        <v>70</v>
      </c>
      <c r="I1178" s="69">
        <v>70</v>
      </c>
    </row>
    <row r="1179" spans="1:9">
      <c r="A1179" s="95" t="s">
        <v>24</v>
      </c>
      <c r="B1179" s="4"/>
      <c r="C1179" s="4" t="s">
        <v>25</v>
      </c>
      <c r="D1179" s="4" t="s">
        <v>26</v>
      </c>
      <c r="E1179" s="6"/>
      <c r="F1179" s="4"/>
      <c r="G1179" s="7">
        <f>SUM(G1186)+G1181</f>
        <v>80939</v>
      </c>
      <c r="H1179" s="7">
        <f t="shared" ref="H1179:I1179" si="337">SUM(H1186)+H1181</f>
        <v>80939</v>
      </c>
      <c r="I1179" s="7">
        <f t="shared" si="337"/>
        <v>80939</v>
      </c>
    </row>
    <row r="1180" spans="1:9">
      <c r="A1180" s="109" t="s">
        <v>44</v>
      </c>
      <c r="B1180" s="4"/>
      <c r="C1180" s="4" t="s">
        <v>25</v>
      </c>
      <c r="D1180" s="4" t="s">
        <v>45</v>
      </c>
      <c r="E1180" s="6"/>
      <c r="F1180" s="4"/>
      <c r="G1180" s="7">
        <f>SUM(G1181)</f>
        <v>3000</v>
      </c>
      <c r="H1180" s="7">
        <f t="shared" ref="H1180:I1180" si="338">SUM(H1181)</f>
        <v>3000</v>
      </c>
      <c r="I1180" s="7">
        <f t="shared" si="338"/>
        <v>3000</v>
      </c>
    </row>
    <row r="1181" spans="1:9" ht="31.5">
      <c r="A1181" s="109" t="s">
        <v>435</v>
      </c>
      <c r="B1181" s="4"/>
      <c r="C1181" s="4" t="s">
        <v>25</v>
      </c>
      <c r="D1181" s="4" t="s">
        <v>45</v>
      </c>
      <c r="E1181" s="6" t="s">
        <v>274</v>
      </c>
      <c r="F1181" s="4"/>
      <c r="G1181" s="7">
        <f>G1182</f>
        <v>3000</v>
      </c>
      <c r="H1181" s="7">
        <f t="shared" ref="H1181:I1184" si="339">H1182</f>
        <v>3000</v>
      </c>
      <c r="I1181" s="7">
        <f t="shared" si="339"/>
        <v>3000</v>
      </c>
    </row>
    <row r="1182" spans="1:9" ht="31.5">
      <c r="A1182" s="109" t="s">
        <v>529</v>
      </c>
      <c r="B1182" s="4"/>
      <c r="C1182" s="4" t="s">
        <v>25</v>
      </c>
      <c r="D1182" s="4" t="s">
        <v>45</v>
      </c>
      <c r="E1182" s="6" t="s">
        <v>480</v>
      </c>
      <c r="F1182" s="4"/>
      <c r="G1182" s="7">
        <f>G1183</f>
        <v>3000</v>
      </c>
      <c r="H1182" s="7">
        <f t="shared" si="339"/>
        <v>3000</v>
      </c>
      <c r="I1182" s="7">
        <f t="shared" si="339"/>
        <v>3000</v>
      </c>
    </row>
    <row r="1183" spans="1:9">
      <c r="A1183" s="109" t="s">
        <v>29</v>
      </c>
      <c r="B1183" s="4"/>
      <c r="C1183" s="4" t="s">
        <v>25</v>
      </c>
      <c r="D1183" s="4" t="s">
        <v>45</v>
      </c>
      <c r="E1183" s="6" t="s">
        <v>481</v>
      </c>
      <c r="F1183" s="4"/>
      <c r="G1183" s="7">
        <f>G1184</f>
        <v>3000</v>
      </c>
      <c r="H1183" s="7">
        <f t="shared" si="339"/>
        <v>3000</v>
      </c>
      <c r="I1183" s="7">
        <f t="shared" si="339"/>
        <v>3000</v>
      </c>
    </row>
    <row r="1184" spans="1:9" ht="47.25">
      <c r="A1184" s="109" t="s">
        <v>914</v>
      </c>
      <c r="B1184" s="4"/>
      <c r="C1184" s="4" t="s">
        <v>25</v>
      </c>
      <c r="D1184" s="4" t="s">
        <v>45</v>
      </c>
      <c r="E1184" s="6" t="s">
        <v>915</v>
      </c>
      <c r="F1184" s="4"/>
      <c r="G1184" s="7">
        <f>G1185</f>
        <v>3000</v>
      </c>
      <c r="H1184" s="7">
        <f t="shared" si="339"/>
        <v>3000</v>
      </c>
      <c r="I1184" s="7">
        <f t="shared" si="339"/>
        <v>3000</v>
      </c>
    </row>
    <row r="1185" spans="1:9">
      <c r="A1185" s="109" t="s">
        <v>34</v>
      </c>
      <c r="B1185" s="4"/>
      <c r="C1185" s="4" t="s">
        <v>25</v>
      </c>
      <c r="D1185" s="4" t="s">
        <v>45</v>
      </c>
      <c r="E1185" s="6" t="s">
        <v>915</v>
      </c>
      <c r="F1185" s="4" t="s">
        <v>80</v>
      </c>
      <c r="G1185" s="7">
        <v>3000</v>
      </c>
      <c r="H1185" s="7">
        <v>3000</v>
      </c>
      <c r="I1185" s="7">
        <v>3000</v>
      </c>
    </row>
    <row r="1186" spans="1:9">
      <c r="A1186" s="95" t="s">
        <v>154</v>
      </c>
      <c r="B1186" s="31"/>
      <c r="C1186" s="4" t="s">
        <v>25</v>
      </c>
      <c r="D1186" s="4" t="s">
        <v>11</v>
      </c>
      <c r="E1186" s="47"/>
      <c r="F1186" s="31"/>
      <c r="G1186" s="9">
        <f>SUM(G1187+G1194+G1199)</f>
        <v>77939</v>
      </c>
      <c r="H1186" s="9">
        <f t="shared" ref="H1186:I1186" si="340">SUM(H1187+H1194+H1199)</f>
        <v>77939</v>
      </c>
      <c r="I1186" s="9">
        <f t="shared" si="340"/>
        <v>77939</v>
      </c>
    </row>
    <row r="1187" spans="1:9" ht="31.5">
      <c r="A1187" s="95" t="s">
        <v>369</v>
      </c>
      <c r="B1187" s="4"/>
      <c r="C1187" s="4" t="s">
        <v>25</v>
      </c>
      <c r="D1187" s="4" t="s">
        <v>11</v>
      </c>
      <c r="E1187" s="47" t="s">
        <v>175</v>
      </c>
      <c r="F1187" s="4"/>
      <c r="G1187" s="9">
        <f>G1188</f>
        <v>40537.699999999997</v>
      </c>
      <c r="H1187" s="9">
        <f>H1188</f>
        <v>40537.699999999997</v>
      </c>
      <c r="I1187" s="9">
        <f>I1188</f>
        <v>40537.699999999997</v>
      </c>
    </row>
    <row r="1188" spans="1:9">
      <c r="A1188" s="95" t="s">
        <v>785</v>
      </c>
      <c r="B1188" s="4"/>
      <c r="C1188" s="4" t="s">
        <v>25</v>
      </c>
      <c r="D1188" s="4" t="s">
        <v>11</v>
      </c>
      <c r="E1188" s="47" t="s">
        <v>789</v>
      </c>
      <c r="F1188" s="4"/>
      <c r="G1188" s="9">
        <f>SUM(G1189)+G1192</f>
        <v>40537.699999999997</v>
      </c>
      <c r="H1188" s="9">
        <f t="shared" ref="H1188:I1188" si="341">SUM(H1189)+H1192</f>
        <v>40537.699999999997</v>
      </c>
      <c r="I1188" s="9">
        <f t="shared" si="341"/>
        <v>40537.699999999997</v>
      </c>
    </row>
    <row r="1189" spans="1:9" ht="47.25">
      <c r="A1189" s="95" t="s">
        <v>891</v>
      </c>
      <c r="B1189" s="4"/>
      <c r="C1189" s="4" t="s">
        <v>25</v>
      </c>
      <c r="D1189" s="4" t="s">
        <v>11</v>
      </c>
      <c r="E1189" s="47" t="s">
        <v>790</v>
      </c>
      <c r="F1189" s="4"/>
      <c r="G1189" s="9">
        <f>SUM(G1190)</f>
        <v>38620.199999999997</v>
      </c>
      <c r="H1189" s="9">
        <f t="shared" ref="H1189:I1189" si="342">SUM(H1190)</f>
        <v>38620.199999999997</v>
      </c>
      <c r="I1189" s="9">
        <f t="shared" si="342"/>
        <v>38620.199999999997</v>
      </c>
    </row>
    <row r="1190" spans="1:9" ht="63">
      <c r="A1190" s="95" t="s">
        <v>791</v>
      </c>
      <c r="B1190" s="4"/>
      <c r="C1190" s="4" t="s">
        <v>25</v>
      </c>
      <c r="D1190" s="4" t="s">
        <v>11</v>
      </c>
      <c r="E1190" s="47" t="s">
        <v>792</v>
      </c>
      <c r="F1190" s="4"/>
      <c r="G1190" s="9">
        <f>G1191</f>
        <v>38620.199999999997</v>
      </c>
      <c r="H1190" s="9">
        <f>H1191</f>
        <v>38620.199999999997</v>
      </c>
      <c r="I1190" s="9">
        <f>I1191</f>
        <v>38620.199999999997</v>
      </c>
    </row>
    <row r="1191" spans="1:9">
      <c r="A1191" s="95" t="s">
        <v>34</v>
      </c>
      <c r="B1191" s="4"/>
      <c r="C1191" s="4" t="s">
        <v>25</v>
      </c>
      <c r="D1191" s="4" t="s">
        <v>11</v>
      </c>
      <c r="E1191" s="47" t="s">
        <v>792</v>
      </c>
      <c r="F1191" s="4" t="s">
        <v>80</v>
      </c>
      <c r="G1191" s="9">
        <v>38620.199999999997</v>
      </c>
      <c r="H1191" s="9">
        <v>38620.199999999997</v>
      </c>
      <c r="I1191" s="9">
        <v>38620.199999999997</v>
      </c>
    </row>
    <row r="1192" spans="1:9" ht="78.75">
      <c r="A1192" s="95" t="s">
        <v>794</v>
      </c>
      <c r="B1192" s="4"/>
      <c r="C1192" s="4" t="s">
        <v>25</v>
      </c>
      <c r="D1192" s="4" t="s">
        <v>11</v>
      </c>
      <c r="E1192" s="47" t="s">
        <v>793</v>
      </c>
      <c r="F1192" s="4"/>
      <c r="G1192" s="9">
        <f>SUM(G1193)</f>
        <v>1917.5</v>
      </c>
      <c r="H1192" s="9">
        <f t="shared" ref="H1192:I1192" si="343">SUM(H1193)</f>
        <v>1917.5</v>
      </c>
      <c r="I1192" s="9">
        <f t="shared" si="343"/>
        <v>1917.5</v>
      </c>
    </row>
    <row r="1193" spans="1:9">
      <c r="A1193" s="95" t="s">
        <v>34</v>
      </c>
      <c r="B1193" s="4"/>
      <c r="C1193" s="4" t="s">
        <v>25</v>
      </c>
      <c r="D1193" s="4" t="s">
        <v>11</v>
      </c>
      <c r="E1193" s="47" t="s">
        <v>793</v>
      </c>
      <c r="F1193" s="4" t="s">
        <v>80</v>
      </c>
      <c r="G1193" s="9">
        <v>1917.5</v>
      </c>
      <c r="H1193" s="9">
        <v>1917.5</v>
      </c>
      <c r="I1193" s="9">
        <v>1917.5</v>
      </c>
    </row>
    <row r="1194" spans="1:9" ht="31.5">
      <c r="A1194" s="95" t="s">
        <v>680</v>
      </c>
      <c r="B1194" s="4"/>
      <c r="C1194" s="4" t="s">
        <v>25</v>
      </c>
      <c r="D1194" s="4" t="s">
        <v>11</v>
      </c>
      <c r="E1194" s="6" t="s">
        <v>306</v>
      </c>
      <c r="F1194" s="4"/>
      <c r="G1194" s="9">
        <f>SUM(G1195)</f>
        <v>30810.799999999999</v>
      </c>
      <c r="H1194" s="9">
        <f t="shared" ref="H1194:I1194" si="344">SUM(H1195)</f>
        <v>30810.799999999999</v>
      </c>
      <c r="I1194" s="9">
        <f t="shared" si="344"/>
        <v>30810.799999999999</v>
      </c>
    </row>
    <row r="1195" spans="1:9">
      <c r="A1195" s="95" t="s">
        <v>785</v>
      </c>
      <c r="B1195" s="4"/>
      <c r="C1195" s="4" t="s">
        <v>25</v>
      </c>
      <c r="D1195" s="4" t="s">
        <v>11</v>
      </c>
      <c r="E1195" s="6" t="s">
        <v>795</v>
      </c>
      <c r="F1195" s="4"/>
      <c r="G1195" s="9">
        <f>SUM(G1197)</f>
        <v>30810.799999999999</v>
      </c>
      <c r="H1195" s="9">
        <f>SUM(H1197)</f>
        <v>30810.799999999999</v>
      </c>
      <c r="I1195" s="9">
        <f>SUM(I1197)</f>
        <v>30810.799999999999</v>
      </c>
    </row>
    <row r="1196" spans="1:9" ht="31.5">
      <c r="A1196" s="95" t="s">
        <v>892</v>
      </c>
      <c r="B1196" s="4"/>
      <c r="C1196" s="4" t="s">
        <v>25</v>
      </c>
      <c r="D1196" s="4" t="s">
        <v>11</v>
      </c>
      <c r="E1196" s="6" t="s">
        <v>796</v>
      </c>
      <c r="F1196" s="4"/>
      <c r="G1196" s="9">
        <f>SUM(G1197)</f>
        <v>30810.799999999999</v>
      </c>
      <c r="H1196" s="9">
        <f t="shared" ref="H1196:I1196" si="345">SUM(H1197)</f>
        <v>30810.799999999999</v>
      </c>
      <c r="I1196" s="9">
        <f t="shared" si="345"/>
        <v>30810.799999999999</v>
      </c>
    </row>
    <row r="1197" spans="1:9" ht="63">
      <c r="A1197" s="95" t="s">
        <v>797</v>
      </c>
      <c r="B1197" s="4"/>
      <c r="C1197" s="4" t="s">
        <v>25</v>
      </c>
      <c r="D1197" s="4" t="s">
        <v>11</v>
      </c>
      <c r="E1197" s="6" t="s">
        <v>798</v>
      </c>
      <c r="F1197" s="4"/>
      <c r="G1197" s="9">
        <f t="shared" ref="G1197:I1197" si="346">G1198</f>
        <v>30810.799999999999</v>
      </c>
      <c r="H1197" s="9">
        <f t="shared" si="346"/>
        <v>30810.799999999999</v>
      </c>
      <c r="I1197" s="9">
        <f t="shared" si="346"/>
        <v>30810.799999999999</v>
      </c>
    </row>
    <row r="1198" spans="1:9">
      <c r="A1198" s="95" t="s">
        <v>34</v>
      </c>
      <c r="B1198" s="96"/>
      <c r="C1198" s="4" t="s">
        <v>25</v>
      </c>
      <c r="D1198" s="4" t="s">
        <v>11</v>
      </c>
      <c r="E1198" s="6" t="s">
        <v>798</v>
      </c>
      <c r="F1198" s="4">
        <v>300</v>
      </c>
      <c r="G1198" s="9">
        <v>30810.799999999999</v>
      </c>
      <c r="H1198" s="9">
        <v>30810.799999999999</v>
      </c>
      <c r="I1198" s="9">
        <v>30810.799999999999</v>
      </c>
    </row>
    <row r="1199" spans="1:9" ht="31.5">
      <c r="A1199" s="95" t="s">
        <v>435</v>
      </c>
      <c r="B1199" s="31"/>
      <c r="C1199" s="4" t="s">
        <v>25</v>
      </c>
      <c r="D1199" s="4" t="s">
        <v>11</v>
      </c>
      <c r="E1199" s="31" t="s">
        <v>274</v>
      </c>
      <c r="F1199" s="31"/>
      <c r="G1199" s="9">
        <f>SUM(G1200)</f>
        <v>6590.5</v>
      </c>
      <c r="H1199" s="9">
        <f t="shared" ref="H1199:I1199" si="347">SUM(H1200)</f>
        <v>6590.5</v>
      </c>
      <c r="I1199" s="9">
        <f t="shared" si="347"/>
        <v>6590.5</v>
      </c>
    </row>
    <row r="1200" spans="1:9" ht="31.5">
      <c r="A1200" s="95" t="s">
        <v>529</v>
      </c>
      <c r="B1200" s="31"/>
      <c r="C1200" s="4" t="s">
        <v>25</v>
      </c>
      <c r="D1200" s="4" t="s">
        <v>11</v>
      </c>
      <c r="E1200" s="31" t="s">
        <v>480</v>
      </c>
      <c r="F1200" s="31"/>
      <c r="G1200" s="9">
        <f>SUM(G1201+G1207)</f>
        <v>6590.5</v>
      </c>
      <c r="H1200" s="9">
        <f t="shared" ref="H1200:I1200" si="348">SUM(H1201+H1207)</f>
        <v>6590.5</v>
      </c>
      <c r="I1200" s="9">
        <f t="shared" si="348"/>
        <v>6590.5</v>
      </c>
    </row>
    <row r="1201" spans="1:11">
      <c r="A1201" s="95" t="s">
        <v>29</v>
      </c>
      <c r="B1201" s="31"/>
      <c r="C1201" s="4" t="s">
        <v>25</v>
      </c>
      <c r="D1201" s="4" t="s">
        <v>11</v>
      </c>
      <c r="E1201" s="31" t="s">
        <v>481</v>
      </c>
      <c r="F1201" s="31"/>
      <c r="G1201" s="9">
        <f>SUM(G1205)+G1202</f>
        <v>6213.8</v>
      </c>
      <c r="H1201" s="9">
        <f t="shared" ref="H1201:I1201" si="349">SUM(H1205)+H1202</f>
        <v>6213.8</v>
      </c>
      <c r="I1201" s="9">
        <f t="shared" si="349"/>
        <v>6213.8</v>
      </c>
    </row>
    <row r="1202" spans="1:11" ht="31.5">
      <c r="A1202" s="95" t="s">
        <v>681</v>
      </c>
      <c r="B1202" s="31"/>
      <c r="C1202" s="4" t="s">
        <v>25</v>
      </c>
      <c r="D1202" s="4" t="s">
        <v>11</v>
      </c>
      <c r="E1202" s="31" t="s">
        <v>497</v>
      </c>
      <c r="F1202" s="31"/>
      <c r="G1202" s="9">
        <f>G1203+G1204</f>
        <v>855.5</v>
      </c>
      <c r="H1202" s="9">
        <f>H1203+H1204</f>
        <v>855.5</v>
      </c>
      <c r="I1202" s="9">
        <f>I1203+I1204</f>
        <v>855.5</v>
      </c>
    </row>
    <row r="1203" spans="1:11">
      <c r="A1203" s="95" t="s">
        <v>34</v>
      </c>
      <c r="B1203" s="31"/>
      <c r="C1203" s="4" t="s">
        <v>25</v>
      </c>
      <c r="D1203" s="4" t="s">
        <v>11</v>
      </c>
      <c r="E1203" s="31" t="s">
        <v>497</v>
      </c>
      <c r="F1203" s="31">
        <v>300</v>
      </c>
      <c r="G1203" s="9">
        <v>536.5</v>
      </c>
      <c r="H1203" s="9">
        <v>536.5</v>
      </c>
      <c r="I1203" s="9">
        <v>536.5</v>
      </c>
    </row>
    <row r="1204" spans="1:11" ht="31.5">
      <c r="A1204" s="95" t="s">
        <v>192</v>
      </c>
      <c r="B1204" s="31"/>
      <c r="C1204" s="4" t="s">
        <v>25</v>
      </c>
      <c r="D1204" s="4" t="s">
        <v>11</v>
      </c>
      <c r="E1204" s="31" t="s">
        <v>497</v>
      </c>
      <c r="F1204" s="31">
        <v>600</v>
      </c>
      <c r="G1204" s="9">
        <v>319</v>
      </c>
      <c r="H1204" s="9">
        <v>319</v>
      </c>
      <c r="I1204" s="9">
        <v>319</v>
      </c>
    </row>
    <row r="1205" spans="1:11" ht="78.75">
      <c r="A1205" s="142" t="s">
        <v>969</v>
      </c>
      <c r="B1205" s="4"/>
      <c r="C1205" s="4" t="s">
        <v>25</v>
      </c>
      <c r="D1205" s="4" t="s">
        <v>11</v>
      </c>
      <c r="E1205" s="31" t="s">
        <v>869</v>
      </c>
      <c r="F1205" s="4"/>
      <c r="G1205" s="7">
        <f t="shared" ref="G1205:I1205" si="350">G1206</f>
        <v>5358.3</v>
      </c>
      <c r="H1205" s="7">
        <f t="shared" si="350"/>
        <v>5358.3</v>
      </c>
      <c r="I1205" s="7">
        <f t="shared" si="350"/>
        <v>5358.3</v>
      </c>
      <c r="K1205" s="136"/>
    </row>
    <row r="1206" spans="1:11" ht="16.5">
      <c r="A1206" s="95" t="s">
        <v>34</v>
      </c>
      <c r="B1206" s="4"/>
      <c r="C1206" s="4" t="s">
        <v>25</v>
      </c>
      <c r="D1206" s="4" t="s">
        <v>11</v>
      </c>
      <c r="E1206" s="31" t="s">
        <v>869</v>
      </c>
      <c r="F1206" s="4" t="s">
        <v>80</v>
      </c>
      <c r="G1206" s="7">
        <v>5358.3</v>
      </c>
      <c r="H1206" s="7">
        <v>5358.3</v>
      </c>
      <c r="I1206" s="7">
        <v>5358.3</v>
      </c>
      <c r="K1206" s="137"/>
    </row>
    <row r="1207" spans="1:11" ht="31.5">
      <c r="A1207" s="95" t="s">
        <v>36</v>
      </c>
      <c r="B1207" s="4"/>
      <c r="C1207" s="4" t="s">
        <v>25</v>
      </c>
      <c r="D1207" s="4" t="s">
        <v>11</v>
      </c>
      <c r="E1207" s="31" t="s">
        <v>486</v>
      </c>
      <c r="F1207" s="4"/>
      <c r="G1207" s="7">
        <f>SUM(G1208)</f>
        <v>376.7</v>
      </c>
      <c r="H1207" s="7">
        <f t="shared" ref="H1207:I1208" si="351">SUM(H1208)</f>
        <v>376.7</v>
      </c>
      <c r="I1207" s="7">
        <f t="shared" si="351"/>
        <v>376.7</v>
      </c>
      <c r="K1207" s="138"/>
    </row>
    <row r="1208" spans="1:11" ht="78.75">
      <c r="A1208" s="95" t="s">
        <v>308</v>
      </c>
      <c r="B1208" s="4"/>
      <c r="C1208" s="4" t="s">
        <v>25</v>
      </c>
      <c r="D1208" s="4" t="s">
        <v>11</v>
      </c>
      <c r="E1208" s="31" t="s">
        <v>854</v>
      </c>
      <c r="F1208" s="4"/>
      <c r="G1208" s="7">
        <f>SUM(G1209)</f>
        <v>376.7</v>
      </c>
      <c r="H1208" s="7">
        <f t="shared" si="351"/>
        <v>376.7</v>
      </c>
      <c r="I1208" s="7">
        <f t="shared" si="351"/>
        <v>376.7</v>
      </c>
    </row>
    <row r="1209" spans="1:11">
      <c r="A1209" s="95" t="s">
        <v>34</v>
      </c>
      <c r="B1209" s="4"/>
      <c r="C1209" s="4" t="s">
        <v>25</v>
      </c>
      <c r="D1209" s="4" t="s">
        <v>11</v>
      </c>
      <c r="E1209" s="31" t="s">
        <v>854</v>
      </c>
      <c r="F1209" s="4" t="s">
        <v>80</v>
      </c>
      <c r="G1209" s="7">
        <v>376.7</v>
      </c>
      <c r="H1209" s="7">
        <v>376.7</v>
      </c>
      <c r="I1209" s="7">
        <v>376.7</v>
      </c>
    </row>
    <row r="1210" spans="1:11" hidden="1">
      <c r="A1210" s="95" t="s">
        <v>59</v>
      </c>
      <c r="B1210" s="40"/>
      <c r="C1210" s="96" t="s">
        <v>25</v>
      </c>
      <c r="D1210" s="96" t="s">
        <v>60</v>
      </c>
      <c r="E1210" s="96"/>
      <c r="F1210" s="31"/>
      <c r="G1210" s="9">
        <f t="shared" ref="G1210:I1211" si="352">G1211</f>
        <v>0</v>
      </c>
      <c r="H1210" s="9">
        <f t="shared" si="352"/>
        <v>0</v>
      </c>
      <c r="I1210" s="9">
        <f t="shared" si="352"/>
        <v>0</v>
      </c>
    </row>
    <row r="1211" spans="1:11" ht="31.5" hidden="1">
      <c r="A1211" s="95" t="s">
        <v>682</v>
      </c>
      <c r="B1211" s="40"/>
      <c r="C1211" s="96" t="s">
        <v>25</v>
      </c>
      <c r="D1211" s="96" t="s">
        <v>60</v>
      </c>
      <c r="E1211" s="31" t="s">
        <v>14</v>
      </c>
      <c r="F1211" s="31"/>
      <c r="G1211" s="9">
        <f t="shared" si="352"/>
        <v>0</v>
      </c>
      <c r="H1211" s="9">
        <f t="shared" si="352"/>
        <v>0</v>
      </c>
      <c r="I1211" s="9">
        <f t="shared" si="352"/>
        <v>0</v>
      </c>
    </row>
    <row r="1212" spans="1:11" hidden="1">
      <c r="A1212" s="95" t="s">
        <v>65</v>
      </c>
      <c r="B1212" s="40"/>
      <c r="C1212" s="96" t="s">
        <v>25</v>
      </c>
      <c r="D1212" s="96" t="s">
        <v>60</v>
      </c>
      <c r="E1212" s="31" t="s">
        <v>52</v>
      </c>
      <c r="F1212" s="31"/>
      <c r="G1212" s="9">
        <f>SUM(G1214)</f>
        <v>0</v>
      </c>
      <c r="H1212" s="9">
        <f>SUM(H1214)</f>
        <v>0</v>
      </c>
      <c r="I1212" s="9">
        <f>SUM(I1214)</f>
        <v>0</v>
      </c>
    </row>
    <row r="1213" spans="1:11" hidden="1">
      <c r="A1213" s="95" t="s">
        <v>29</v>
      </c>
      <c r="B1213" s="40"/>
      <c r="C1213" s="96" t="s">
        <v>25</v>
      </c>
      <c r="D1213" s="96" t="s">
        <v>60</v>
      </c>
      <c r="E1213" s="31" t="s">
        <v>324</v>
      </c>
      <c r="F1213" s="31"/>
      <c r="G1213" s="9">
        <f t="shared" ref="G1213:I1214" si="353">G1214</f>
        <v>0</v>
      </c>
      <c r="H1213" s="9">
        <f t="shared" si="353"/>
        <v>0</v>
      </c>
      <c r="I1213" s="9">
        <f t="shared" si="353"/>
        <v>0</v>
      </c>
    </row>
    <row r="1214" spans="1:11" hidden="1">
      <c r="A1214" s="95" t="s">
        <v>31</v>
      </c>
      <c r="B1214" s="40"/>
      <c r="C1214" s="96" t="s">
        <v>25</v>
      </c>
      <c r="D1214" s="96" t="s">
        <v>60</v>
      </c>
      <c r="E1214" s="31" t="s">
        <v>325</v>
      </c>
      <c r="F1214" s="31"/>
      <c r="G1214" s="9">
        <f t="shared" si="353"/>
        <v>0</v>
      </c>
      <c r="H1214" s="9">
        <f t="shared" si="353"/>
        <v>0</v>
      </c>
      <c r="I1214" s="9">
        <f t="shared" si="353"/>
        <v>0</v>
      </c>
    </row>
    <row r="1215" spans="1:11" ht="31.5" hidden="1">
      <c r="A1215" s="95" t="s">
        <v>97</v>
      </c>
      <c r="B1215" s="40"/>
      <c r="C1215" s="96" t="s">
        <v>25</v>
      </c>
      <c r="D1215" s="96" t="s">
        <v>60</v>
      </c>
      <c r="E1215" s="31" t="s">
        <v>325</v>
      </c>
      <c r="F1215" s="31">
        <v>600</v>
      </c>
      <c r="G1215" s="9"/>
      <c r="H1215" s="9"/>
      <c r="I1215" s="9"/>
    </row>
    <row r="1216" spans="1:11">
      <c r="A1216" s="95" t="s">
        <v>215</v>
      </c>
      <c r="B1216" s="40"/>
      <c r="C1216" s="96" t="s">
        <v>140</v>
      </c>
      <c r="D1216" s="96"/>
      <c r="E1216" s="31"/>
      <c r="F1216" s="31"/>
      <c r="G1216" s="9">
        <f t="shared" ref="G1216:I1221" si="354">SUM(G1217)</f>
        <v>3869</v>
      </c>
      <c r="H1216" s="9">
        <f t="shared" si="354"/>
        <v>3454.5</v>
      </c>
      <c r="I1216" s="9">
        <f t="shared" si="354"/>
        <v>3454.5</v>
      </c>
    </row>
    <row r="1217" spans="1:9">
      <c r="A1217" s="95" t="s">
        <v>158</v>
      </c>
      <c r="B1217" s="40"/>
      <c r="C1217" s="96" t="s">
        <v>140</v>
      </c>
      <c r="D1217" s="96" t="s">
        <v>139</v>
      </c>
      <c r="E1217" s="31"/>
      <c r="F1217" s="31"/>
      <c r="G1217" s="9">
        <f t="shared" si="354"/>
        <v>3869</v>
      </c>
      <c r="H1217" s="9">
        <f t="shared" si="354"/>
        <v>3454.5</v>
      </c>
      <c r="I1217" s="9">
        <f t="shared" si="354"/>
        <v>3454.5</v>
      </c>
    </row>
    <row r="1218" spans="1:9" ht="31.5">
      <c r="A1218" s="95" t="s">
        <v>435</v>
      </c>
      <c r="B1218" s="40"/>
      <c r="C1218" s="96" t="s">
        <v>140</v>
      </c>
      <c r="D1218" s="96" t="s">
        <v>139</v>
      </c>
      <c r="E1218" s="31" t="s">
        <v>274</v>
      </c>
      <c r="F1218" s="31"/>
      <c r="G1218" s="9">
        <f t="shared" si="354"/>
        <v>3869</v>
      </c>
      <c r="H1218" s="9">
        <f t="shared" si="354"/>
        <v>3454.5</v>
      </c>
      <c r="I1218" s="9">
        <f t="shared" si="354"/>
        <v>3454.5</v>
      </c>
    </row>
    <row r="1219" spans="1:9" ht="47.25">
      <c r="A1219" s="95" t="s">
        <v>648</v>
      </c>
      <c r="B1219" s="40"/>
      <c r="C1219" s="96" t="s">
        <v>140</v>
      </c>
      <c r="D1219" s="96" t="s">
        <v>139</v>
      </c>
      <c r="E1219" s="31" t="s">
        <v>288</v>
      </c>
      <c r="F1219" s="31"/>
      <c r="G1219" s="9">
        <f t="shared" si="354"/>
        <v>3869</v>
      </c>
      <c r="H1219" s="9">
        <f t="shared" si="354"/>
        <v>3454.5</v>
      </c>
      <c r="I1219" s="9">
        <f t="shared" si="354"/>
        <v>3454.5</v>
      </c>
    </row>
    <row r="1220" spans="1:9" ht="31.5">
      <c r="A1220" s="95" t="s">
        <v>36</v>
      </c>
      <c r="B1220" s="40"/>
      <c r="C1220" s="96" t="s">
        <v>140</v>
      </c>
      <c r="D1220" s="96" t="s">
        <v>139</v>
      </c>
      <c r="E1220" s="31" t="s">
        <v>289</v>
      </c>
      <c r="F1220" s="31"/>
      <c r="G1220" s="9">
        <f t="shared" si="354"/>
        <v>3869</v>
      </c>
      <c r="H1220" s="9">
        <f t="shared" si="354"/>
        <v>3454.5</v>
      </c>
      <c r="I1220" s="9">
        <f t="shared" si="354"/>
        <v>3454.5</v>
      </c>
    </row>
    <row r="1221" spans="1:9">
      <c r="A1221" s="95" t="s">
        <v>649</v>
      </c>
      <c r="B1221" s="40"/>
      <c r="C1221" s="96" t="s">
        <v>140</v>
      </c>
      <c r="D1221" s="96" t="s">
        <v>139</v>
      </c>
      <c r="E1221" s="31" t="s">
        <v>290</v>
      </c>
      <c r="F1221" s="31"/>
      <c r="G1221" s="9">
        <f t="shared" si="354"/>
        <v>3869</v>
      </c>
      <c r="H1221" s="9">
        <f t="shared" si="354"/>
        <v>3454.5</v>
      </c>
      <c r="I1221" s="9">
        <f t="shared" si="354"/>
        <v>3454.5</v>
      </c>
    </row>
    <row r="1222" spans="1:9" ht="47.25">
      <c r="A1222" s="2" t="s">
        <v>42</v>
      </c>
      <c r="B1222" s="40"/>
      <c r="C1222" s="96" t="s">
        <v>140</v>
      </c>
      <c r="D1222" s="96" t="s">
        <v>139</v>
      </c>
      <c r="E1222" s="31" t="s">
        <v>290</v>
      </c>
      <c r="F1222" s="31">
        <v>100</v>
      </c>
      <c r="G1222" s="9">
        <v>3869</v>
      </c>
      <c r="H1222" s="9">
        <v>3454.5</v>
      </c>
      <c r="I1222" s="9">
        <v>3454.5</v>
      </c>
    </row>
    <row r="1223" spans="1:9">
      <c r="A1223" s="88" t="s">
        <v>683</v>
      </c>
      <c r="B1223" s="24" t="s">
        <v>87</v>
      </c>
      <c r="C1223" s="24"/>
      <c r="D1223" s="24"/>
      <c r="E1223" s="24"/>
      <c r="F1223" s="24"/>
      <c r="G1223" s="26">
        <f>G1224+G1275</f>
        <v>427677.19999999995</v>
      </c>
      <c r="H1223" s="26">
        <f>H1224+H1275</f>
        <v>385387</v>
      </c>
      <c r="I1223" s="26">
        <f>I1224+I1275</f>
        <v>381636.3</v>
      </c>
    </row>
    <row r="1224" spans="1:9">
      <c r="A1224" s="95" t="s">
        <v>88</v>
      </c>
      <c r="B1224" s="4"/>
      <c r="C1224" s="4" t="s">
        <v>89</v>
      </c>
      <c r="D1224" s="4"/>
      <c r="E1224" s="4"/>
      <c r="F1224" s="4"/>
      <c r="G1224" s="7">
        <f>G1225+G1267+G1262</f>
        <v>140441.30000000002</v>
      </c>
      <c r="H1224" s="7">
        <f>H1225+H1267+H1262</f>
        <v>137971.1</v>
      </c>
      <c r="I1224" s="7">
        <f>I1225+I1267+I1262</f>
        <v>138504</v>
      </c>
    </row>
    <row r="1225" spans="1:9">
      <c r="A1225" s="95" t="s">
        <v>90</v>
      </c>
      <c r="B1225" s="4"/>
      <c r="C1225" s="4" t="s">
        <v>89</v>
      </c>
      <c r="D1225" s="4" t="s">
        <v>45</v>
      </c>
      <c r="E1225" s="4"/>
      <c r="F1225" s="4"/>
      <c r="G1225" s="7">
        <f>SUM(G1226)+G1257</f>
        <v>140084.30000000002</v>
      </c>
      <c r="H1225" s="7">
        <f>SUM(H1226)+H1257</f>
        <v>137971.1</v>
      </c>
      <c r="I1225" s="7">
        <f>SUM(I1226)+I1257</f>
        <v>138504</v>
      </c>
    </row>
    <row r="1226" spans="1:9">
      <c r="A1226" s="95" t="s">
        <v>439</v>
      </c>
      <c r="B1226" s="4"/>
      <c r="C1226" s="4" t="s">
        <v>89</v>
      </c>
      <c r="D1226" s="4" t="s">
        <v>45</v>
      </c>
      <c r="E1226" s="4" t="s">
        <v>91</v>
      </c>
      <c r="F1226" s="4"/>
      <c r="G1226" s="7">
        <f>SUM(G1227)+G1235+G1231</f>
        <v>136654.90000000002</v>
      </c>
      <c r="H1226" s="7">
        <f>SUM(H1227)+H1235+H1231</f>
        <v>137971.1</v>
      </c>
      <c r="I1226" s="7">
        <f>SUM(I1227)+I1235+I1231</f>
        <v>138504</v>
      </c>
    </row>
    <row r="1227" spans="1:9">
      <c r="A1227" s="95" t="s">
        <v>92</v>
      </c>
      <c r="B1227" s="4"/>
      <c r="C1227" s="4" t="s">
        <v>89</v>
      </c>
      <c r="D1227" s="4" t="s">
        <v>45</v>
      </c>
      <c r="E1227" s="4" t="s">
        <v>93</v>
      </c>
      <c r="F1227" s="4"/>
      <c r="G1227" s="7">
        <f t="shared" ref="G1227:I1229" si="355">G1228</f>
        <v>134345.20000000001</v>
      </c>
      <c r="H1227" s="7">
        <f t="shared" si="355"/>
        <v>133165.9</v>
      </c>
      <c r="I1227" s="7">
        <f t="shared" si="355"/>
        <v>133145.60000000001</v>
      </c>
    </row>
    <row r="1228" spans="1:9" ht="47.25">
      <c r="A1228" s="95" t="s">
        <v>23</v>
      </c>
      <c r="B1228" s="4"/>
      <c r="C1228" s="4" t="s">
        <v>89</v>
      </c>
      <c r="D1228" s="4" t="s">
        <v>45</v>
      </c>
      <c r="E1228" s="4" t="s">
        <v>94</v>
      </c>
      <c r="F1228" s="4"/>
      <c r="G1228" s="7">
        <f>G1229</f>
        <v>134345.20000000001</v>
      </c>
      <c r="H1228" s="7">
        <f>H1229</f>
        <v>133165.9</v>
      </c>
      <c r="I1228" s="7">
        <f>I1229</f>
        <v>133145.60000000001</v>
      </c>
    </row>
    <row r="1229" spans="1:9">
      <c r="A1229" s="95" t="s">
        <v>95</v>
      </c>
      <c r="B1229" s="4"/>
      <c r="C1229" s="4" t="s">
        <v>89</v>
      </c>
      <c r="D1229" s="4" t="s">
        <v>45</v>
      </c>
      <c r="E1229" s="4" t="s">
        <v>96</v>
      </c>
      <c r="F1229" s="4"/>
      <c r="G1229" s="7">
        <f t="shared" si="355"/>
        <v>134345.20000000001</v>
      </c>
      <c r="H1229" s="7">
        <f t="shared" si="355"/>
        <v>133165.9</v>
      </c>
      <c r="I1229" s="7">
        <f t="shared" si="355"/>
        <v>133145.60000000001</v>
      </c>
    </row>
    <row r="1230" spans="1:9" ht="31.5">
      <c r="A1230" s="95" t="s">
        <v>97</v>
      </c>
      <c r="B1230" s="4"/>
      <c r="C1230" s="4" t="s">
        <v>89</v>
      </c>
      <c r="D1230" s="4" t="s">
        <v>45</v>
      </c>
      <c r="E1230" s="4" t="s">
        <v>96</v>
      </c>
      <c r="F1230" s="4" t="s">
        <v>98</v>
      </c>
      <c r="G1230" s="7">
        <v>134345.20000000001</v>
      </c>
      <c r="H1230" s="7">
        <v>133165.9</v>
      </c>
      <c r="I1230" s="7">
        <v>133145.60000000001</v>
      </c>
    </row>
    <row r="1231" spans="1:9">
      <c r="A1231" s="95" t="s">
        <v>125</v>
      </c>
      <c r="B1231" s="4"/>
      <c r="C1231" s="4" t="s">
        <v>89</v>
      </c>
      <c r="D1231" s="4" t="s">
        <v>45</v>
      </c>
      <c r="E1231" s="4" t="s">
        <v>126</v>
      </c>
      <c r="F1231" s="4"/>
      <c r="G1231" s="7">
        <f>SUM(G1232)</f>
        <v>335</v>
      </c>
      <c r="H1231" s="7">
        <f t="shared" ref="H1231:I1233" si="356">SUM(H1232)</f>
        <v>0</v>
      </c>
      <c r="I1231" s="7">
        <f t="shared" si="356"/>
        <v>0</v>
      </c>
    </row>
    <row r="1232" spans="1:9">
      <c r="A1232" s="95" t="s">
        <v>29</v>
      </c>
      <c r="B1232" s="4"/>
      <c r="C1232" s="4" t="s">
        <v>89</v>
      </c>
      <c r="D1232" s="4" t="s">
        <v>45</v>
      </c>
      <c r="E1232" s="4" t="s">
        <v>315</v>
      </c>
      <c r="F1232" s="4"/>
      <c r="G1232" s="7">
        <f>SUM(G1233)</f>
        <v>335</v>
      </c>
      <c r="H1232" s="7">
        <f t="shared" si="356"/>
        <v>0</v>
      </c>
      <c r="I1232" s="7">
        <f t="shared" si="356"/>
        <v>0</v>
      </c>
    </row>
    <row r="1233" spans="1:9">
      <c r="A1233" s="95" t="s">
        <v>95</v>
      </c>
      <c r="B1233" s="4"/>
      <c r="C1233" s="4" t="s">
        <v>89</v>
      </c>
      <c r="D1233" s="4" t="s">
        <v>45</v>
      </c>
      <c r="E1233" s="4" t="s">
        <v>536</v>
      </c>
      <c r="F1233" s="4"/>
      <c r="G1233" s="7">
        <f>SUM(G1234)</f>
        <v>335</v>
      </c>
      <c r="H1233" s="7">
        <f t="shared" si="356"/>
        <v>0</v>
      </c>
      <c r="I1233" s="7">
        <f t="shared" si="356"/>
        <v>0</v>
      </c>
    </row>
    <row r="1234" spans="1:9" ht="31.5">
      <c r="A1234" s="95" t="s">
        <v>97</v>
      </c>
      <c r="B1234" s="4"/>
      <c r="C1234" s="4" t="s">
        <v>89</v>
      </c>
      <c r="D1234" s="4" t="s">
        <v>45</v>
      </c>
      <c r="E1234" s="4" t="s">
        <v>536</v>
      </c>
      <c r="F1234" s="4" t="s">
        <v>98</v>
      </c>
      <c r="G1234" s="7">
        <v>335</v>
      </c>
      <c r="H1234" s="7"/>
      <c r="I1234" s="7"/>
    </row>
    <row r="1235" spans="1:9" ht="31.5">
      <c r="A1235" s="95" t="s">
        <v>127</v>
      </c>
      <c r="B1235" s="54"/>
      <c r="C1235" s="4" t="s">
        <v>89</v>
      </c>
      <c r="D1235" s="4" t="s">
        <v>45</v>
      </c>
      <c r="E1235" s="4" t="s">
        <v>128</v>
      </c>
      <c r="F1235" s="55"/>
      <c r="G1235" s="7">
        <f>G1242+G1245+G1248+G1251+G1236+G1254+G1239</f>
        <v>1974.7</v>
      </c>
      <c r="H1235" s="7">
        <f>H1242+H1245+H1248+H1251+H1236+H1254+H1239</f>
        <v>4805.2000000000007</v>
      </c>
      <c r="I1235" s="7">
        <f>I1242+I1245+I1248+I1251+I1236+I1254+I1239</f>
        <v>5358.4</v>
      </c>
    </row>
    <row r="1236" spans="1:9">
      <c r="A1236" s="95" t="s">
        <v>29</v>
      </c>
      <c r="B1236" s="54"/>
      <c r="C1236" s="4" t="s">
        <v>89</v>
      </c>
      <c r="D1236" s="4" t="s">
        <v>45</v>
      </c>
      <c r="E1236" s="4" t="s">
        <v>316</v>
      </c>
      <c r="F1236" s="55"/>
      <c r="G1236" s="7">
        <f>SUM(G1237)</f>
        <v>0</v>
      </c>
      <c r="H1236" s="7">
        <f>SUM(H1237)</f>
        <v>3773.1000000000004</v>
      </c>
      <c r="I1236" s="7">
        <f>SUM(I1237)</f>
        <v>0</v>
      </c>
    </row>
    <row r="1237" spans="1:9" ht="31.5">
      <c r="A1237" s="104" t="s">
        <v>897</v>
      </c>
      <c r="B1237" s="105"/>
      <c r="C1237" s="106" t="s">
        <v>89</v>
      </c>
      <c r="D1237" s="106" t="s">
        <v>45</v>
      </c>
      <c r="E1237" s="106" t="s">
        <v>898</v>
      </c>
      <c r="F1237" s="107"/>
      <c r="G1237" s="108">
        <f>G1238</f>
        <v>0</v>
      </c>
      <c r="H1237" s="108">
        <f t="shared" ref="H1237:I1237" si="357">H1238</f>
        <v>3773.1000000000004</v>
      </c>
      <c r="I1237" s="108">
        <f t="shared" si="357"/>
        <v>0</v>
      </c>
    </row>
    <row r="1238" spans="1:9" ht="31.5">
      <c r="A1238" s="104" t="s">
        <v>97</v>
      </c>
      <c r="B1238" s="105"/>
      <c r="C1238" s="106" t="s">
        <v>89</v>
      </c>
      <c r="D1238" s="106" t="s">
        <v>45</v>
      </c>
      <c r="E1238" s="106" t="s">
        <v>898</v>
      </c>
      <c r="F1238" s="106" t="s">
        <v>98</v>
      </c>
      <c r="G1238" s="108"/>
      <c r="H1238" s="108">
        <f>3769.3+3.8</f>
        <v>3773.1000000000004</v>
      </c>
      <c r="I1238" s="108"/>
    </row>
    <row r="1239" spans="1:9" ht="31.5">
      <c r="A1239" s="95" t="s">
        <v>678</v>
      </c>
      <c r="B1239" s="54"/>
      <c r="C1239" s="4" t="s">
        <v>89</v>
      </c>
      <c r="D1239" s="4" t="s">
        <v>45</v>
      </c>
      <c r="E1239" s="4" t="s">
        <v>710</v>
      </c>
      <c r="F1239" s="4"/>
      <c r="G1239" s="7">
        <f>G1240</f>
        <v>1356.7</v>
      </c>
      <c r="H1239" s="7">
        <f t="shared" ref="H1239:I1240" si="358">H1240</f>
        <v>1032.0999999999999</v>
      </c>
      <c r="I1239" s="7">
        <f t="shared" si="358"/>
        <v>5358.4</v>
      </c>
    </row>
    <row r="1240" spans="1:9">
      <c r="A1240" s="95" t="s">
        <v>95</v>
      </c>
      <c r="B1240" s="54"/>
      <c r="C1240" s="4" t="s">
        <v>89</v>
      </c>
      <c r="D1240" s="4" t="s">
        <v>45</v>
      </c>
      <c r="E1240" s="4" t="s">
        <v>744</v>
      </c>
      <c r="F1240" s="4"/>
      <c r="G1240" s="7">
        <f>G1241</f>
        <v>1356.7</v>
      </c>
      <c r="H1240" s="7">
        <f t="shared" si="358"/>
        <v>1032.0999999999999</v>
      </c>
      <c r="I1240" s="7">
        <f t="shared" si="358"/>
        <v>5358.4</v>
      </c>
    </row>
    <row r="1241" spans="1:9" ht="31.5">
      <c r="A1241" s="95" t="s">
        <v>97</v>
      </c>
      <c r="B1241" s="54"/>
      <c r="C1241" s="4" t="s">
        <v>89</v>
      </c>
      <c r="D1241" s="4" t="s">
        <v>45</v>
      </c>
      <c r="E1241" s="4" t="s">
        <v>744</v>
      </c>
      <c r="F1241" s="4" t="s">
        <v>98</v>
      </c>
      <c r="G1241" s="7">
        <v>1356.7</v>
      </c>
      <c r="H1241" s="7">
        <v>1032.0999999999999</v>
      </c>
      <c r="I1241" s="7">
        <v>5358.4</v>
      </c>
    </row>
    <row r="1242" spans="1:9" ht="31.5" hidden="1">
      <c r="A1242" s="95" t="s">
        <v>913</v>
      </c>
      <c r="B1242" s="54"/>
      <c r="C1242" s="4" t="s">
        <v>89</v>
      </c>
      <c r="D1242" s="4" t="s">
        <v>45</v>
      </c>
      <c r="E1242" s="4" t="s">
        <v>320</v>
      </c>
      <c r="F1242" s="4"/>
      <c r="G1242" s="7">
        <f>G1243</f>
        <v>0</v>
      </c>
      <c r="H1242" s="7">
        <f>H1243</f>
        <v>0</v>
      </c>
      <c r="I1242" s="7">
        <f>I1243</f>
        <v>0</v>
      </c>
    </row>
    <row r="1243" spans="1:9" hidden="1">
      <c r="A1243" s="95" t="s">
        <v>95</v>
      </c>
      <c r="B1243" s="54"/>
      <c r="C1243" s="4" t="s">
        <v>89</v>
      </c>
      <c r="D1243" s="4" t="s">
        <v>45</v>
      </c>
      <c r="E1243" s="4" t="s">
        <v>321</v>
      </c>
      <c r="F1243" s="4"/>
      <c r="G1243" s="7">
        <f t="shared" ref="G1243:I1243" si="359">G1244</f>
        <v>0</v>
      </c>
      <c r="H1243" s="7">
        <f t="shared" si="359"/>
        <v>0</v>
      </c>
      <c r="I1243" s="7">
        <f t="shared" si="359"/>
        <v>0</v>
      </c>
    </row>
    <row r="1244" spans="1:9" ht="31.5" hidden="1">
      <c r="A1244" s="95" t="s">
        <v>97</v>
      </c>
      <c r="B1244" s="54"/>
      <c r="C1244" s="4" t="s">
        <v>89</v>
      </c>
      <c r="D1244" s="4" t="s">
        <v>45</v>
      </c>
      <c r="E1244" s="4" t="s">
        <v>321</v>
      </c>
      <c r="F1244" s="4" t="s">
        <v>98</v>
      </c>
      <c r="G1244" s="7"/>
      <c r="H1244" s="7"/>
      <c r="I1244" s="7"/>
    </row>
    <row r="1245" spans="1:9" ht="31.5">
      <c r="A1245" s="95" t="s">
        <v>221</v>
      </c>
      <c r="B1245" s="54"/>
      <c r="C1245" s="4" t="s">
        <v>89</v>
      </c>
      <c r="D1245" s="4" t="s">
        <v>45</v>
      </c>
      <c r="E1245" s="4" t="s">
        <v>327</v>
      </c>
      <c r="F1245" s="4"/>
      <c r="G1245" s="7">
        <f>SUM(G1246)</f>
        <v>60</v>
      </c>
      <c r="H1245" s="7">
        <f t="shared" ref="H1245:I1245" si="360">SUM(H1246)</f>
        <v>0</v>
      </c>
      <c r="I1245" s="7">
        <f t="shared" si="360"/>
        <v>0</v>
      </c>
    </row>
    <row r="1246" spans="1:9">
      <c r="A1246" s="95" t="s">
        <v>95</v>
      </c>
      <c r="B1246" s="54"/>
      <c r="C1246" s="4" t="s">
        <v>89</v>
      </c>
      <c r="D1246" s="4" t="s">
        <v>45</v>
      </c>
      <c r="E1246" s="4" t="s">
        <v>328</v>
      </c>
      <c r="F1246" s="4"/>
      <c r="G1246" s="7">
        <f>SUM(G1247)</f>
        <v>60</v>
      </c>
      <c r="H1246" s="7">
        <f t="shared" ref="H1246:I1246" si="361">SUM(H1247)</f>
        <v>0</v>
      </c>
      <c r="I1246" s="7">
        <f t="shared" si="361"/>
        <v>0</v>
      </c>
    </row>
    <row r="1247" spans="1:9" ht="31.5">
      <c r="A1247" s="95" t="s">
        <v>97</v>
      </c>
      <c r="B1247" s="54"/>
      <c r="C1247" s="4" t="s">
        <v>89</v>
      </c>
      <c r="D1247" s="4" t="s">
        <v>45</v>
      </c>
      <c r="E1247" s="4" t="s">
        <v>328</v>
      </c>
      <c r="F1247" s="4" t="s">
        <v>98</v>
      </c>
      <c r="G1247" s="7">
        <v>60</v>
      </c>
      <c r="H1247" s="7"/>
      <c r="I1247" s="7"/>
    </row>
    <row r="1248" spans="1:9">
      <c r="A1248" s="95" t="s">
        <v>276</v>
      </c>
      <c r="B1248" s="54"/>
      <c r="C1248" s="4" t="s">
        <v>89</v>
      </c>
      <c r="D1248" s="4" t="s">
        <v>45</v>
      </c>
      <c r="E1248" s="4" t="s">
        <v>322</v>
      </c>
      <c r="F1248" s="4"/>
      <c r="G1248" s="7">
        <f>SUM(G1249)</f>
        <v>558</v>
      </c>
      <c r="H1248" s="7">
        <f>SUM(H1249)</f>
        <v>0</v>
      </c>
      <c r="I1248" s="7">
        <f>SUM(I1249)</f>
        <v>0</v>
      </c>
    </row>
    <row r="1249" spans="1:9">
      <c r="A1249" s="95" t="s">
        <v>95</v>
      </c>
      <c r="B1249" s="54"/>
      <c r="C1249" s="4" t="s">
        <v>89</v>
      </c>
      <c r="D1249" s="4" t="s">
        <v>45</v>
      </c>
      <c r="E1249" s="4" t="s">
        <v>323</v>
      </c>
      <c r="F1249" s="4"/>
      <c r="G1249" s="7">
        <f>G1250</f>
        <v>558</v>
      </c>
      <c r="H1249" s="7">
        <f>H1250</f>
        <v>0</v>
      </c>
      <c r="I1249" s="7">
        <f>I1250</f>
        <v>0</v>
      </c>
    </row>
    <row r="1250" spans="1:9" ht="31.5">
      <c r="A1250" s="95" t="s">
        <v>97</v>
      </c>
      <c r="B1250" s="54"/>
      <c r="C1250" s="4" t="s">
        <v>89</v>
      </c>
      <c r="D1250" s="4" t="s">
        <v>45</v>
      </c>
      <c r="E1250" s="4" t="s">
        <v>323</v>
      </c>
      <c r="F1250" s="4" t="s">
        <v>98</v>
      </c>
      <c r="G1250" s="7">
        <v>558</v>
      </c>
      <c r="H1250" s="7"/>
      <c r="I1250" s="7"/>
    </row>
    <row r="1251" spans="1:9" hidden="1">
      <c r="A1251" s="95" t="s">
        <v>532</v>
      </c>
      <c r="B1251" s="54"/>
      <c r="C1251" s="4" t="s">
        <v>89</v>
      </c>
      <c r="D1251" s="4" t="s">
        <v>45</v>
      </c>
      <c r="E1251" s="4" t="s">
        <v>386</v>
      </c>
      <c r="F1251" s="4"/>
      <c r="G1251" s="7">
        <f t="shared" ref="G1251:I1252" si="362">G1252</f>
        <v>0</v>
      </c>
      <c r="H1251" s="7">
        <f t="shared" si="362"/>
        <v>0</v>
      </c>
      <c r="I1251" s="7">
        <f t="shared" si="362"/>
        <v>0</v>
      </c>
    </row>
    <row r="1252" spans="1:9" ht="31.5" hidden="1">
      <c r="A1252" s="95" t="s">
        <v>629</v>
      </c>
      <c r="B1252" s="54"/>
      <c r="C1252" s="4" t="s">
        <v>89</v>
      </c>
      <c r="D1252" s="4" t="s">
        <v>45</v>
      </c>
      <c r="E1252" s="4" t="s">
        <v>478</v>
      </c>
      <c r="F1252" s="4"/>
      <c r="G1252" s="7">
        <f t="shared" si="362"/>
        <v>0</v>
      </c>
      <c r="H1252" s="7">
        <f t="shared" si="362"/>
        <v>0</v>
      </c>
      <c r="I1252" s="7">
        <f t="shared" si="362"/>
        <v>0</v>
      </c>
    </row>
    <row r="1253" spans="1:9" ht="31.5" hidden="1">
      <c r="A1253" s="95" t="s">
        <v>97</v>
      </c>
      <c r="B1253" s="54"/>
      <c r="C1253" s="4" t="s">
        <v>89</v>
      </c>
      <c r="D1253" s="4" t="s">
        <v>45</v>
      </c>
      <c r="E1253" s="4" t="s">
        <v>478</v>
      </c>
      <c r="F1253" s="4" t="s">
        <v>98</v>
      </c>
      <c r="G1253" s="7"/>
      <c r="H1253" s="7"/>
      <c r="I1253" s="7"/>
    </row>
    <row r="1254" spans="1:9" hidden="1">
      <c r="A1254" s="95" t="s">
        <v>893</v>
      </c>
      <c r="B1254" s="4"/>
      <c r="C1254" s="4" t="s">
        <v>89</v>
      </c>
      <c r="D1254" s="4" t="s">
        <v>45</v>
      </c>
      <c r="E1254" s="4" t="s">
        <v>707</v>
      </c>
      <c r="F1254" s="4"/>
      <c r="G1254" s="7">
        <f>G1255</f>
        <v>0</v>
      </c>
      <c r="H1254" s="7">
        <f t="shared" ref="H1254:I1254" si="363">H1255</f>
        <v>0</v>
      </c>
      <c r="I1254" s="7">
        <f t="shared" si="363"/>
        <v>0</v>
      </c>
    </row>
    <row r="1255" spans="1:9" hidden="1">
      <c r="A1255" s="95" t="s">
        <v>708</v>
      </c>
      <c r="B1255" s="4"/>
      <c r="C1255" s="4" t="s">
        <v>89</v>
      </c>
      <c r="D1255" s="4" t="s">
        <v>45</v>
      </c>
      <c r="E1255" s="4" t="s">
        <v>709</v>
      </c>
      <c r="F1255" s="4"/>
      <c r="G1255" s="7">
        <f>G1256</f>
        <v>0</v>
      </c>
      <c r="H1255" s="7">
        <f>H1256</f>
        <v>0</v>
      </c>
      <c r="I1255" s="7">
        <f>I1256</f>
        <v>0</v>
      </c>
    </row>
    <row r="1256" spans="1:9" ht="31.5" hidden="1">
      <c r="A1256" s="95" t="s">
        <v>97</v>
      </c>
      <c r="B1256" s="4"/>
      <c r="C1256" s="4" t="s">
        <v>89</v>
      </c>
      <c r="D1256" s="4" t="s">
        <v>45</v>
      </c>
      <c r="E1256" s="4" t="s">
        <v>709</v>
      </c>
      <c r="F1256" s="4" t="s">
        <v>98</v>
      </c>
      <c r="G1256" s="7"/>
      <c r="H1256" s="7"/>
      <c r="I1256" s="7"/>
    </row>
    <row r="1257" spans="1:9" ht="31.5">
      <c r="A1257" s="95" t="s">
        <v>433</v>
      </c>
      <c r="B1257" s="4"/>
      <c r="C1257" s="4" t="s">
        <v>89</v>
      </c>
      <c r="D1257" s="4" t="s">
        <v>45</v>
      </c>
      <c r="E1257" s="4" t="s">
        <v>14</v>
      </c>
      <c r="F1257" s="4"/>
      <c r="G1257" s="7">
        <f>G1258</f>
        <v>3429.4</v>
      </c>
      <c r="H1257" s="7">
        <f t="shared" ref="H1257:I1257" si="364">H1258</f>
        <v>0</v>
      </c>
      <c r="I1257" s="7">
        <f t="shared" si="364"/>
        <v>0</v>
      </c>
    </row>
    <row r="1258" spans="1:9">
      <c r="A1258" s="95" t="s">
        <v>65</v>
      </c>
      <c r="B1258" s="4"/>
      <c r="C1258" s="4" t="s">
        <v>89</v>
      </c>
      <c r="D1258" s="4" t="s">
        <v>45</v>
      </c>
      <c r="E1258" s="4" t="s">
        <v>52</v>
      </c>
      <c r="F1258" s="4"/>
      <c r="G1258" s="7">
        <f>SUM(G1259)</f>
        <v>3429.4</v>
      </c>
      <c r="H1258" s="7">
        <f t="shared" ref="H1258:I1258" si="365">H1260</f>
        <v>0</v>
      </c>
      <c r="I1258" s="7">
        <f t="shared" si="365"/>
        <v>0</v>
      </c>
    </row>
    <row r="1259" spans="1:9">
      <c r="A1259" s="95" t="s">
        <v>29</v>
      </c>
      <c r="B1259" s="4"/>
      <c r="C1259" s="4" t="s">
        <v>89</v>
      </c>
      <c r="D1259" s="4" t="s">
        <v>45</v>
      </c>
      <c r="E1259" s="4" t="s">
        <v>324</v>
      </c>
      <c r="F1259" s="4"/>
      <c r="G1259" s="7">
        <f>SUM(G1260)</f>
        <v>3429.4</v>
      </c>
      <c r="H1259" s="7"/>
      <c r="I1259" s="7"/>
    </row>
    <row r="1260" spans="1:9">
      <c r="A1260" s="95" t="s">
        <v>31</v>
      </c>
      <c r="B1260" s="4"/>
      <c r="C1260" s="4" t="s">
        <v>89</v>
      </c>
      <c r="D1260" s="4" t="s">
        <v>45</v>
      </c>
      <c r="E1260" s="4" t="s">
        <v>325</v>
      </c>
      <c r="F1260" s="4"/>
      <c r="G1260" s="7">
        <f>G1261</f>
        <v>3429.4</v>
      </c>
      <c r="H1260" s="7">
        <f t="shared" ref="H1260:I1260" si="366">H1261</f>
        <v>0</v>
      </c>
      <c r="I1260" s="7">
        <f t="shared" si="366"/>
        <v>0</v>
      </c>
    </row>
    <row r="1261" spans="1:9" ht="31.5">
      <c r="A1261" s="95" t="s">
        <v>97</v>
      </c>
      <c r="B1261" s="4"/>
      <c r="C1261" s="4" t="s">
        <v>89</v>
      </c>
      <c r="D1261" s="4" t="s">
        <v>45</v>
      </c>
      <c r="E1261" s="4" t="s">
        <v>325</v>
      </c>
      <c r="F1261" s="4" t="s">
        <v>98</v>
      </c>
      <c r="G1261" s="7">
        <v>3429.4</v>
      </c>
      <c r="H1261" s="7"/>
      <c r="I1261" s="7"/>
    </row>
    <row r="1262" spans="1:9" hidden="1">
      <c r="A1262" s="2" t="s">
        <v>540</v>
      </c>
      <c r="B1262" s="54"/>
      <c r="C1262" s="4" t="s">
        <v>89</v>
      </c>
      <c r="D1262" s="4" t="s">
        <v>139</v>
      </c>
      <c r="E1262" s="4"/>
      <c r="F1262" s="4"/>
      <c r="G1262" s="7">
        <f>SUM(G1263)</f>
        <v>0</v>
      </c>
      <c r="H1262" s="7">
        <f t="shared" ref="H1262:I1264" si="367">SUM(H1263)</f>
        <v>0</v>
      </c>
      <c r="I1262" s="7">
        <f t="shared" si="367"/>
        <v>0</v>
      </c>
    </row>
    <row r="1263" spans="1:9" hidden="1">
      <c r="A1263" s="95" t="s">
        <v>439</v>
      </c>
      <c r="B1263" s="4"/>
      <c r="C1263" s="4" t="s">
        <v>89</v>
      </c>
      <c r="D1263" s="4" t="s">
        <v>139</v>
      </c>
      <c r="E1263" s="4" t="s">
        <v>91</v>
      </c>
      <c r="F1263" s="4"/>
      <c r="G1263" s="7">
        <f>SUM(G1264)</f>
        <v>0</v>
      </c>
      <c r="H1263" s="7">
        <f>SUM(H1264)</f>
        <v>0</v>
      </c>
      <c r="I1263" s="7">
        <f>SUM(I1264)</f>
        <v>0</v>
      </c>
    </row>
    <row r="1264" spans="1:9" ht="24" hidden="1" customHeight="1">
      <c r="A1264" s="95" t="s">
        <v>389</v>
      </c>
      <c r="B1264" s="54"/>
      <c r="C1264" s="4" t="s">
        <v>89</v>
      </c>
      <c r="D1264" s="4" t="s">
        <v>139</v>
      </c>
      <c r="E1264" s="4" t="s">
        <v>118</v>
      </c>
      <c r="F1264" s="4"/>
      <c r="G1264" s="7">
        <f>SUM(G1265)</f>
        <v>0</v>
      </c>
      <c r="H1264" s="7">
        <f t="shared" si="367"/>
        <v>0</v>
      </c>
      <c r="I1264" s="7">
        <f t="shared" si="367"/>
        <v>0</v>
      </c>
    </row>
    <row r="1265" spans="1:9" ht="31.5" hidden="1">
      <c r="A1265" s="95" t="s">
        <v>79</v>
      </c>
      <c r="B1265" s="54"/>
      <c r="C1265" s="4" t="s">
        <v>89</v>
      </c>
      <c r="D1265" s="4" t="s">
        <v>139</v>
      </c>
      <c r="E1265" s="4" t="s">
        <v>393</v>
      </c>
      <c r="F1265" s="4"/>
      <c r="G1265" s="7">
        <f>SUM(G1266)</f>
        <v>0</v>
      </c>
      <c r="H1265" s="7"/>
      <c r="I1265" s="7"/>
    </row>
    <row r="1266" spans="1:9" ht="31.5" hidden="1">
      <c r="A1266" s="95" t="s">
        <v>43</v>
      </c>
      <c r="B1266" s="54"/>
      <c r="C1266" s="4" t="s">
        <v>89</v>
      </c>
      <c r="D1266" s="4" t="s">
        <v>139</v>
      </c>
      <c r="E1266" s="4" t="s">
        <v>393</v>
      </c>
      <c r="F1266" s="4" t="s">
        <v>72</v>
      </c>
      <c r="G1266" s="7"/>
      <c r="H1266" s="7"/>
      <c r="I1266" s="7"/>
    </row>
    <row r="1267" spans="1:9">
      <c r="A1267" s="95" t="s">
        <v>670</v>
      </c>
      <c r="B1267" s="4"/>
      <c r="C1267" s="4" t="s">
        <v>89</v>
      </c>
      <c r="D1267" s="4" t="s">
        <v>89</v>
      </c>
      <c r="E1267" s="4"/>
      <c r="F1267" s="31"/>
      <c r="G1267" s="7">
        <f t="shared" ref="G1267:I1270" si="368">SUM(G1268)</f>
        <v>357</v>
      </c>
      <c r="H1267" s="7">
        <f t="shared" si="368"/>
        <v>0</v>
      </c>
      <c r="I1267" s="7">
        <f t="shared" si="368"/>
        <v>0</v>
      </c>
    </row>
    <row r="1268" spans="1:9" ht="31.5">
      <c r="A1268" s="95" t="s">
        <v>435</v>
      </c>
      <c r="B1268" s="96"/>
      <c r="C1268" s="96" t="s">
        <v>89</v>
      </c>
      <c r="D1268" s="96" t="s">
        <v>89</v>
      </c>
      <c r="E1268" s="31" t="s">
        <v>274</v>
      </c>
      <c r="F1268" s="31"/>
      <c r="G1268" s="7">
        <f t="shared" si="368"/>
        <v>357</v>
      </c>
      <c r="H1268" s="7">
        <f t="shared" si="368"/>
        <v>0</v>
      </c>
      <c r="I1268" s="7">
        <f t="shared" si="368"/>
        <v>0</v>
      </c>
    </row>
    <row r="1269" spans="1:9" ht="31.5">
      <c r="A1269" s="95" t="s">
        <v>368</v>
      </c>
      <c r="B1269" s="4"/>
      <c r="C1269" s="4" t="s">
        <v>89</v>
      </c>
      <c r="D1269" s="4" t="s">
        <v>89</v>
      </c>
      <c r="E1269" s="4" t="s">
        <v>284</v>
      </c>
      <c r="F1269" s="4"/>
      <c r="G1269" s="7">
        <f t="shared" si="368"/>
        <v>357</v>
      </c>
      <c r="H1269" s="7">
        <f t="shared" si="368"/>
        <v>0</v>
      </c>
      <c r="I1269" s="7">
        <f t="shared" si="368"/>
        <v>0</v>
      </c>
    </row>
    <row r="1270" spans="1:9">
      <c r="A1270" s="95" t="s">
        <v>29</v>
      </c>
      <c r="B1270" s="4"/>
      <c r="C1270" s="4" t="s">
        <v>89</v>
      </c>
      <c r="D1270" s="4" t="s">
        <v>89</v>
      </c>
      <c r="E1270" s="4" t="s">
        <v>285</v>
      </c>
      <c r="F1270" s="4"/>
      <c r="G1270" s="7">
        <f t="shared" si="368"/>
        <v>357</v>
      </c>
      <c r="H1270" s="7">
        <f t="shared" si="368"/>
        <v>0</v>
      </c>
      <c r="I1270" s="7">
        <f t="shared" si="368"/>
        <v>0</v>
      </c>
    </row>
    <row r="1271" spans="1:9" ht="31.5">
      <c r="A1271" s="95" t="s">
        <v>286</v>
      </c>
      <c r="B1271" s="31"/>
      <c r="C1271" s="4" t="s">
        <v>89</v>
      </c>
      <c r="D1271" s="4" t="s">
        <v>89</v>
      </c>
      <c r="E1271" s="4" t="s">
        <v>287</v>
      </c>
      <c r="F1271" s="4"/>
      <c r="G1271" s="7">
        <f>SUM(G1272:G1274)</f>
        <v>357</v>
      </c>
      <c r="H1271" s="7">
        <f t="shared" ref="H1271:I1271" si="369">SUM(H1272:H1274)</f>
        <v>0</v>
      </c>
      <c r="I1271" s="7">
        <f t="shared" si="369"/>
        <v>0</v>
      </c>
    </row>
    <row r="1272" spans="1:9" ht="47.25">
      <c r="A1272" s="95" t="s">
        <v>42</v>
      </c>
      <c r="B1272" s="31"/>
      <c r="C1272" s="4" t="s">
        <v>89</v>
      </c>
      <c r="D1272" s="4" t="s">
        <v>89</v>
      </c>
      <c r="E1272" s="4" t="s">
        <v>287</v>
      </c>
      <c r="F1272" s="4" t="s">
        <v>70</v>
      </c>
      <c r="G1272" s="7">
        <v>75.8</v>
      </c>
      <c r="H1272" s="7"/>
      <c r="I1272" s="7"/>
    </row>
    <row r="1273" spans="1:9" ht="31.5">
      <c r="A1273" s="95" t="s">
        <v>43</v>
      </c>
      <c r="B1273" s="31"/>
      <c r="C1273" s="4" t="s">
        <v>89</v>
      </c>
      <c r="D1273" s="4" t="s">
        <v>89</v>
      </c>
      <c r="E1273" s="4" t="s">
        <v>287</v>
      </c>
      <c r="F1273" s="4" t="s">
        <v>72</v>
      </c>
      <c r="G1273" s="7">
        <v>13.4</v>
      </c>
      <c r="H1273" s="7"/>
      <c r="I1273" s="7"/>
    </row>
    <row r="1274" spans="1:9" ht="31.5">
      <c r="A1274" s="95" t="s">
        <v>192</v>
      </c>
      <c r="B1274" s="4"/>
      <c r="C1274" s="4" t="s">
        <v>89</v>
      </c>
      <c r="D1274" s="4" t="s">
        <v>89</v>
      </c>
      <c r="E1274" s="4" t="s">
        <v>287</v>
      </c>
      <c r="F1274" s="22">
        <v>600</v>
      </c>
      <c r="G1274" s="7">
        <v>267.8</v>
      </c>
      <c r="H1274" s="7"/>
      <c r="I1274" s="7"/>
    </row>
    <row r="1275" spans="1:9">
      <c r="A1275" s="95" t="s">
        <v>658</v>
      </c>
      <c r="B1275" s="4"/>
      <c r="C1275" s="4" t="s">
        <v>13</v>
      </c>
      <c r="D1275" s="4"/>
      <c r="E1275" s="4"/>
      <c r="F1275" s="4"/>
      <c r="G1275" s="7">
        <f>SUM(G1276+G1362)</f>
        <v>287235.89999999997</v>
      </c>
      <c r="H1275" s="7">
        <f>SUM(H1276+H1362)</f>
        <v>247415.9</v>
      </c>
      <c r="I1275" s="7">
        <f>SUM(I1276+I1362)</f>
        <v>243132.3</v>
      </c>
    </row>
    <row r="1276" spans="1:9">
      <c r="A1276" s="95" t="s">
        <v>684</v>
      </c>
      <c r="B1276" s="4"/>
      <c r="C1276" s="4" t="s">
        <v>13</v>
      </c>
      <c r="D1276" s="4" t="s">
        <v>28</v>
      </c>
      <c r="E1276" s="4"/>
      <c r="F1276" s="4"/>
      <c r="G1276" s="7">
        <f>G1286+G1356+G1301+G1280</f>
        <v>213111.09999999998</v>
      </c>
      <c r="H1276" s="7">
        <f>H1286+H1356+H1301+H1280</f>
        <v>186434.9</v>
      </c>
      <c r="I1276" s="7">
        <f>I1286+I1356+I1301+I1280</f>
        <v>185830.39999999999</v>
      </c>
    </row>
    <row r="1277" spans="1:9" hidden="1">
      <c r="A1277" s="95" t="s">
        <v>685</v>
      </c>
      <c r="B1277" s="4"/>
      <c r="C1277" s="4" t="s">
        <v>13</v>
      </c>
      <c r="D1277" s="4" t="s">
        <v>28</v>
      </c>
      <c r="E1277" s="4" t="s">
        <v>341</v>
      </c>
      <c r="F1277" s="4"/>
      <c r="G1277" s="7">
        <f t="shared" ref="G1277:I1278" si="370">G1278</f>
        <v>0</v>
      </c>
      <c r="H1277" s="7">
        <f t="shared" si="370"/>
        <v>0</v>
      </c>
      <c r="I1277" s="7">
        <f t="shared" si="370"/>
        <v>0</v>
      </c>
    </row>
    <row r="1278" spans="1:9" hidden="1">
      <c r="A1278" s="95" t="s">
        <v>686</v>
      </c>
      <c r="B1278" s="4"/>
      <c r="C1278" s="4" t="s">
        <v>13</v>
      </c>
      <c r="D1278" s="4" t="s">
        <v>28</v>
      </c>
      <c r="E1278" s="4" t="s">
        <v>342</v>
      </c>
      <c r="F1278" s="4"/>
      <c r="G1278" s="7">
        <f t="shared" si="370"/>
        <v>0</v>
      </c>
      <c r="H1278" s="7">
        <f t="shared" si="370"/>
        <v>0</v>
      </c>
      <c r="I1278" s="7">
        <f t="shared" si="370"/>
        <v>0</v>
      </c>
    </row>
    <row r="1279" spans="1:9" ht="47.25" hidden="1">
      <c r="A1279" s="95" t="s">
        <v>42</v>
      </c>
      <c r="B1279" s="4"/>
      <c r="C1279" s="4" t="s">
        <v>13</v>
      </c>
      <c r="D1279" s="4" t="s">
        <v>28</v>
      </c>
      <c r="E1279" s="4" t="s">
        <v>342</v>
      </c>
      <c r="F1279" s="4" t="s">
        <v>70</v>
      </c>
      <c r="G1279" s="7"/>
      <c r="H1279" s="7"/>
      <c r="I1279" s="7"/>
    </row>
    <row r="1280" spans="1:9" ht="31.5">
      <c r="A1280" s="95" t="s">
        <v>689</v>
      </c>
      <c r="B1280" s="40"/>
      <c r="C1280" s="4" t="s">
        <v>13</v>
      </c>
      <c r="D1280" s="4" t="s">
        <v>28</v>
      </c>
      <c r="E1280" s="47" t="s">
        <v>296</v>
      </c>
      <c r="F1280" s="4"/>
      <c r="G1280" s="7">
        <f t="shared" ref="G1280:I1281" si="371">G1281</f>
        <v>580.5</v>
      </c>
      <c r="H1280" s="7">
        <f t="shared" si="371"/>
        <v>580.5</v>
      </c>
      <c r="I1280" s="7">
        <f t="shared" si="371"/>
        <v>580.5</v>
      </c>
    </row>
    <row r="1281" spans="1:9">
      <c r="A1281" s="89" t="s">
        <v>785</v>
      </c>
      <c r="B1281" s="40"/>
      <c r="C1281" s="4" t="s">
        <v>13</v>
      </c>
      <c r="D1281" s="4" t="s">
        <v>28</v>
      </c>
      <c r="E1281" s="47" t="s">
        <v>301</v>
      </c>
      <c r="F1281" s="4"/>
      <c r="G1281" s="7">
        <f>G1282</f>
        <v>580.5</v>
      </c>
      <c r="H1281" s="7">
        <f t="shared" si="371"/>
        <v>580.5</v>
      </c>
      <c r="I1281" s="7">
        <f t="shared" si="371"/>
        <v>580.5</v>
      </c>
    </row>
    <row r="1282" spans="1:9" ht="31.5">
      <c r="A1282" s="89" t="s">
        <v>871</v>
      </c>
      <c r="B1282" s="40"/>
      <c r="C1282" s="4" t="s">
        <v>13</v>
      </c>
      <c r="D1282" s="4" t="s">
        <v>28</v>
      </c>
      <c r="E1282" s="47" t="s">
        <v>786</v>
      </c>
      <c r="F1282" s="4"/>
      <c r="G1282" s="7">
        <f>SUM(G1283)</f>
        <v>580.5</v>
      </c>
      <c r="H1282" s="7">
        <f t="shared" ref="H1282" si="372">SUM(H1283)</f>
        <v>580.5</v>
      </c>
      <c r="I1282" s="7">
        <f t="shared" ref="I1282" si="373">SUM(I1283)</f>
        <v>580.5</v>
      </c>
    </row>
    <row r="1283" spans="1:9" ht="47.25">
      <c r="A1283" s="95" t="s">
        <v>719</v>
      </c>
      <c r="B1283" s="40"/>
      <c r="C1283" s="4" t="s">
        <v>13</v>
      </c>
      <c r="D1283" s="4" t="s">
        <v>28</v>
      </c>
      <c r="E1283" s="47" t="s">
        <v>787</v>
      </c>
      <c r="F1283" s="4"/>
      <c r="G1283" s="7">
        <f>G1284+G1285</f>
        <v>580.5</v>
      </c>
      <c r="H1283" s="7">
        <f>H1284+H1285</f>
        <v>580.5</v>
      </c>
      <c r="I1283" s="7">
        <f>I1284+I1285</f>
        <v>580.5</v>
      </c>
    </row>
    <row r="1284" spans="1:9" ht="47.25">
      <c r="A1284" s="95" t="s">
        <v>42</v>
      </c>
      <c r="B1284" s="40"/>
      <c r="C1284" s="4" t="s">
        <v>13</v>
      </c>
      <c r="D1284" s="4" t="s">
        <v>28</v>
      </c>
      <c r="E1284" s="47" t="s">
        <v>787</v>
      </c>
      <c r="F1284" s="96" t="s">
        <v>70</v>
      </c>
      <c r="G1284" s="7">
        <v>280.3</v>
      </c>
      <c r="H1284" s="7">
        <v>280.3</v>
      </c>
      <c r="I1284" s="7">
        <v>280.3</v>
      </c>
    </row>
    <row r="1285" spans="1:9" ht="31.5">
      <c r="A1285" s="95" t="s">
        <v>97</v>
      </c>
      <c r="B1285" s="40"/>
      <c r="C1285" s="4" t="s">
        <v>13</v>
      </c>
      <c r="D1285" s="4" t="s">
        <v>28</v>
      </c>
      <c r="E1285" s="47" t="s">
        <v>787</v>
      </c>
      <c r="F1285" s="4" t="s">
        <v>98</v>
      </c>
      <c r="G1285" s="7">
        <v>300.2</v>
      </c>
      <c r="H1285" s="7">
        <v>300.2</v>
      </c>
      <c r="I1285" s="7">
        <v>300.2</v>
      </c>
    </row>
    <row r="1286" spans="1:9" ht="47.25" customHeight="1">
      <c r="A1286" s="95" t="s">
        <v>475</v>
      </c>
      <c r="B1286" s="4"/>
      <c r="C1286" s="4" t="s">
        <v>13</v>
      </c>
      <c r="D1286" s="4" t="s">
        <v>28</v>
      </c>
      <c r="E1286" s="4" t="s">
        <v>474</v>
      </c>
      <c r="F1286" s="4"/>
      <c r="G1286" s="7">
        <f>SUM(G1287)+G1298+G1292+G1295</f>
        <v>4869.8</v>
      </c>
      <c r="H1286" s="7">
        <f t="shared" ref="H1286:I1286" si="374">SUM(H1287)+H1298+H1292+H1295</f>
        <v>6405.6</v>
      </c>
      <c r="I1286" s="7">
        <f t="shared" si="374"/>
        <v>6405.6</v>
      </c>
    </row>
    <row r="1287" spans="1:9">
      <c r="A1287" s="95" t="s">
        <v>29</v>
      </c>
      <c r="B1287" s="4"/>
      <c r="C1287" s="4" t="s">
        <v>13</v>
      </c>
      <c r="D1287" s="4" t="s">
        <v>28</v>
      </c>
      <c r="E1287" s="4" t="s">
        <v>476</v>
      </c>
      <c r="F1287" s="4"/>
      <c r="G1287" s="7">
        <f>SUM(G1288)+G1290</f>
        <v>454</v>
      </c>
      <c r="H1287" s="7">
        <f t="shared" ref="H1287:I1287" si="375">SUM(H1288)+H1290</f>
        <v>0</v>
      </c>
      <c r="I1287" s="7">
        <f t="shared" si="375"/>
        <v>0</v>
      </c>
    </row>
    <row r="1288" spans="1:9" hidden="1">
      <c r="A1288" s="95" t="s">
        <v>102</v>
      </c>
      <c r="B1288" s="4"/>
      <c r="C1288" s="4" t="s">
        <v>13</v>
      </c>
      <c r="D1288" s="4" t="s">
        <v>28</v>
      </c>
      <c r="E1288" s="4" t="s">
        <v>477</v>
      </c>
      <c r="F1288" s="4"/>
      <c r="G1288" s="7">
        <f t="shared" ref="G1288:I1288" si="376">SUM(G1289)</f>
        <v>0</v>
      </c>
      <c r="H1288" s="7">
        <f t="shared" si="376"/>
        <v>0</v>
      </c>
      <c r="I1288" s="7">
        <f t="shared" si="376"/>
        <v>0</v>
      </c>
    </row>
    <row r="1289" spans="1:9" ht="31.5" hidden="1">
      <c r="A1289" s="95" t="s">
        <v>43</v>
      </c>
      <c r="B1289" s="4"/>
      <c r="C1289" s="4" t="s">
        <v>13</v>
      </c>
      <c r="D1289" s="4" t="s">
        <v>28</v>
      </c>
      <c r="E1289" s="4" t="s">
        <v>477</v>
      </c>
      <c r="F1289" s="4" t="s">
        <v>72</v>
      </c>
      <c r="G1289" s="7">
        <v>0</v>
      </c>
      <c r="H1289" s="7"/>
      <c r="I1289" s="7"/>
    </row>
    <row r="1290" spans="1:9">
      <c r="A1290" s="99" t="s">
        <v>110</v>
      </c>
      <c r="B1290" s="4"/>
      <c r="C1290" s="4" t="s">
        <v>13</v>
      </c>
      <c r="D1290" s="4" t="s">
        <v>28</v>
      </c>
      <c r="E1290" s="4" t="s">
        <v>899</v>
      </c>
      <c r="F1290" s="4"/>
      <c r="G1290" s="7">
        <f>SUM(G1291)</f>
        <v>454</v>
      </c>
      <c r="H1290" s="7"/>
      <c r="I1290" s="7"/>
    </row>
    <row r="1291" spans="1:9" ht="31.5">
      <c r="A1291" s="99" t="s">
        <v>43</v>
      </c>
      <c r="B1291" s="4"/>
      <c r="C1291" s="4" t="s">
        <v>13</v>
      </c>
      <c r="D1291" s="4" t="s">
        <v>28</v>
      </c>
      <c r="E1291" s="4" t="s">
        <v>899</v>
      </c>
      <c r="F1291" s="4" t="s">
        <v>72</v>
      </c>
      <c r="G1291" s="7">
        <v>454</v>
      </c>
      <c r="H1291" s="7"/>
      <c r="I1291" s="7"/>
    </row>
    <row r="1292" spans="1:9" ht="31.5">
      <c r="A1292" s="104" t="s">
        <v>678</v>
      </c>
      <c r="B1292" s="4"/>
      <c r="C1292" s="4" t="s">
        <v>13</v>
      </c>
      <c r="D1292" s="4" t="s">
        <v>28</v>
      </c>
      <c r="E1292" s="4" t="s">
        <v>901</v>
      </c>
      <c r="F1292" s="4"/>
      <c r="G1292" s="7">
        <f>SUM(G1293)</f>
        <v>1014.3</v>
      </c>
      <c r="H1292" s="7">
        <f>SUM(H1293)</f>
        <v>6405.6</v>
      </c>
      <c r="I1292" s="7">
        <f>SUM(I1293)</f>
        <v>6405.6</v>
      </c>
    </row>
    <row r="1293" spans="1:9">
      <c r="A1293" s="95" t="s">
        <v>115</v>
      </c>
      <c r="B1293" s="4"/>
      <c r="C1293" s="4" t="s">
        <v>13</v>
      </c>
      <c r="D1293" s="4" t="s">
        <v>28</v>
      </c>
      <c r="E1293" s="4" t="s">
        <v>902</v>
      </c>
      <c r="F1293" s="4"/>
      <c r="G1293" s="7">
        <f t="shared" ref="G1293:I1293" si="377">SUM(G1294)</f>
        <v>1014.3</v>
      </c>
      <c r="H1293" s="7">
        <f t="shared" si="377"/>
        <v>6405.6</v>
      </c>
      <c r="I1293" s="7">
        <f t="shared" si="377"/>
        <v>6405.6</v>
      </c>
    </row>
    <row r="1294" spans="1:9" ht="31.5">
      <c r="A1294" s="95" t="s">
        <v>97</v>
      </c>
      <c r="B1294" s="4"/>
      <c r="C1294" s="4" t="s">
        <v>13</v>
      </c>
      <c r="D1294" s="4" t="s">
        <v>28</v>
      </c>
      <c r="E1294" s="4" t="s">
        <v>902</v>
      </c>
      <c r="F1294" s="4" t="s">
        <v>98</v>
      </c>
      <c r="G1294" s="7">
        <v>1014.3</v>
      </c>
      <c r="H1294" s="7">
        <v>6405.6</v>
      </c>
      <c r="I1294" s="7">
        <v>6405.6</v>
      </c>
    </row>
    <row r="1295" spans="1:9">
      <c r="A1295" s="104" t="s">
        <v>276</v>
      </c>
      <c r="B1295" s="106"/>
      <c r="C1295" s="106" t="s">
        <v>13</v>
      </c>
      <c r="D1295" s="106" t="s">
        <v>28</v>
      </c>
      <c r="E1295" s="106" t="s">
        <v>904</v>
      </c>
      <c r="F1295" s="106"/>
      <c r="G1295" s="108">
        <f>G1296</f>
        <v>3401.5</v>
      </c>
      <c r="H1295" s="108">
        <f t="shared" ref="H1295:I1296" si="378">H1296</f>
        <v>0</v>
      </c>
      <c r="I1295" s="108">
        <f t="shared" si="378"/>
        <v>0</v>
      </c>
    </row>
    <row r="1296" spans="1:9">
      <c r="A1296" s="104" t="s">
        <v>115</v>
      </c>
      <c r="B1296" s="106"/>
      <c r="C1296" s="106" t="s">
        <v>13</v>
      </c>
      <c r="D1296" s="106" t="s">
        <v>28</v>
      </c>
      <c r="E1296" s="106" t="s">
        <v>903</v>
      </c>
      <c r="F1296" s="106"/>
      <c r="G1296" s="108">
        <f>G1297</f>
        <v>3401.5</v>
      </c>
      <c r="H1296" s="108">
        <f t="shared" si="378"/>
        <v>0</v>
      </c>
      <c r="I1296" s="108">
        <f t="shared" si="378"/>
        <v>0</v>
      </c>
    </row>
    <row r="1297" spans="1:9" ht="31.5">
      <c r="A1297" s="104" t="s">
        <v>97</v>
      </c>
      <c r="B1297" s="106"/>
      <c r="C1297" s="106" t="s">
        <v>13</v>
      </c>
      <c r="D1297" s="106" t="s">
        <v>28</v>
      </c>
      <c r="E1297" s="106" t="s">
        <v>903</v>
      </c>
      <c r="F1297" s="106" t="s">
        <v>98</v>
      </c>
      <c r="G1297" s="108">
        <v>3401.5</v>
      </c>
      <c r="H1297" s="108">
        <v>0</v>
      </c>
      <c r="I1297" s="108">
        <v>0</v>
      </c>
    </row>
    <row r="1298" spans="1:9" hidden="1">
      <c r="A1298" s="95" t="s">
        <v>532</v>
      </c>
      <c r="B1298" s="4"/>
      <c r="C1298" s="4" t="s">
        <v>13</v>
      </c>
      <c r="D1298" s="4" t="s">
        <v>28</v>
      </c>
      <c r="E1298" s="4" t="s">
        <v>618</v>
      </c>
      <c r="F1298" s="4"/>
      <c r="G1298" s="7">
        <f>SUM(G1299)</f>
        <v>0</v>
      </c>
      <c r="H1298" s="7">
        <f t="shared" ref="H1298:I1299" si="379">SUM(H1299)</f>
        <v>0</v>
      </c>
      <c r="I1298" s="7">
        <f t="shared" si="379"/>
        <v>0</v>
      </c>
    </row>
    <row r="1299" spans="1:9" hidden="1">
      <c r="A1299" s="95" t="s">
        <v>617</v>
      </c>
      <c r="B1299" s="4"/>
      <c r="C1299" s="4" t="s">
        <v>13</v>
      </c>
      <c r="D1299" s="4" t="s">
        <v>28</v>
      </c>
      <c r="E1299" s="4" t="s">
        <v>619</v>
      </c>
      <c r="F1299" s="4"/>
      <c r="G1299" s="7">
        <f>SUM(G1300)</f>
        <v>0</v>
      </c>
      <c r="H1299" s="7">
        <f t="shared" si="379"/>
        <v>0</v>
      </c>
      <c r="I1299" s="7">
        <f t="shared" si="379"/>
        <v>0</v>
      </c>
    </row>
    <row r="1300" spans="1:9" ht="31.5" hidden="1">
      <c r="A1300" s="95" t="s">
        <v>97</v>
      </c>
      <c r="B1300" s="4"/>
      <c r="C1300" s="4" t="s">
        <v>13</v>
      </c>
      <c r="D1300" s="4" t="s">
        <v>28</v>
      </c>
      <c r="E1300" s="4" t="s">
        <v>619</v>
      </c>
      <c r="F1300" s="4" t="s">
        <v>98</v>
      </c>
      <c r="G1300" s="7"/>
      <c r="H1300" s="7"/>
      <c r="I1300" s="7"/>
    </row>
    <row r="1301" spans="1:9">
      <c r="A1301" s="95" t="s">
        <v>439</v>
      </c>
      <c r="B1301" s="4"/>
      <c r="C1301" s="4" t="s">
        <v>13</v>
      </c>
      <c r="D1301" s="4" t="s">
        <v>28</v>
      </c>
      <c r="E1301" s="4" t="s">
        <v>91</v>
      </c>
      <c r="F1301" s="4"/>
      <c r="G1301" s="7">
        <f>SUM(G1302+G1315+G1321+G1325)</f>
        <v>206090.19999999998</v>
      </c>
      <c r="H1301" s="7">
        <f t="shared" ref="H1301:I1301" si="380">SUM(H1302+H1315+H1321+H1325)</f>
        <v>179448.8</v>
      </c>
      <c r="I1301" s="7">
        <f t="shared" si="380"/>
        <v>178844.3</v>
      </c>
    </row>
    <row r="1302" spans="1:9">
      <c r="A1302" s="95" t="s">
        <v>99</v>
      </c>
      <c r="B1302" s="4"/>
      <c r="C1302" s="4" t="s">
        <v>13</v>
      </c>
      <c r="D1302" s="4" t="s">
        <v>28</v>
      </c>
      <c r="E1302" s="4" t="s">
        <v>100</v>
      </c>
      <c r="F1302" s="4"/>
      <c r="G1302" s="7">
        <f>SUM(G1303+G1306+G1310)</f>
        <v>103198.5</v>
      </c>
      <c r="H1302" s="7">
        <f>SUM(H1303+H1306+H1310)</f>
        <v>95501.6</v>
      </c>
      <c r="I1302" s="7">
        <f>SUM(I1303+I1306+I1310)</f>
        <v>94890.2</v>
      </c>
    </row>
    <row r="1303" spans="1:9" ht="47.25">
      <c r="A1303" s="95" t="s">
        <v>23</v>
      </c>
      <c r="B1303" s="4"/>
      <c r="C1303" s="4" t="s">
        <v>13</v>
      </c>
      <c r="D1303" s="4" t="s">
        <v>28</v>
      </c>
      <c r="E1303" s="4" t="s">
        <v>101</v>
      </c>
      <c r="F1303" s="4"/>
      <c r="G1303" s="7">
        <f>G1304</f>
        <v>70451.899999999994</v>
      </c>
      <c r="H1303" s="7">
        <f>H1304</f>
        <v>64549.9</v>
      </c>
      <c r="I1303" s="7">
        <f>I1304</f>
        <v>64539.4</v>
      </c>
    </row>
    <row r="1304" spans="1:9">
      <c r="A1304" s="95" t="s">
        <v>102</v>
      </c>
      <c r="B1304" s="4"/>
      <c r="C1304" s="4" t="s">
        <v>13</v>
      </c>
      <c r="D1304" s="4" t="s">
        <v>28</v>
      </c>
      <c r="E1304" s="4" t="s">
        <v>103</v>
      </c>
      <c r="F1304" s="4"/>
      <c r="G1304" s="7">
        <f t="shared" ref="G1304:I1304" si="381">G1305</f>
        <v>70451.899999999994</v>
      </c>
      <c r="H1304" s="7">
        <f t="shared" si="381"/>
        <v>64549.9</v>
      </c>
      <c r="I1304" s="7">
        <f t="shared" si="381"/>
        <v>64539.4</v>
      </c>
    </row>
    <row r="1305" spans="1:9" ht="31.5">
      <c r="A1305" s="95" t="s">
        <v>97</v>
      </c>
      <c r="B1305" s="4"/>
      <c r="C1305" s="4" t="s">
        <v>13</v>
      </c>
      <c r="D1305" s="4" t="s">
        <v>28</v>
      </c>
      <c r="E1305" s="4" t="s">
        <v>103</v>
      </c>
      <c r="F1305" s="4" t="s">
        <v>98</v>
      </c>
      <c r="G1305" s="7">
        <v>70451.899999999994</v>
      </c>
      <c r="H1305" s="7">
        <v>64549.9</v>
      </c>
      <c r="I1305" s="7">
        <v>64539.4</v>
      </c>
    </row>
    <row r="1306" spans="1:9" hidden="1">
      <c r="A1306" s="95" t="s">
        <v>122</v>
      </c>
      <c r="B1306" s="4"/>
      <c r="C1306" s="4" t="s">
        <v>13</v>
      </c>
      <c r="D1306" s="4" t="s">
        <v>28</v>
      </c>
      <c r="E1306" s="4" t="s">
        <v>390</v>
      </c>
      <c r="F1306" s="4"/>
      <c r="G1306" s="7">
        <f t="shared" ref="G1306:I1308" si="382">SUM(G1307)</f>
        <v>0</v>
      </c>
      <c r="H1306" s="7">
        <f t="shared" si="382"/>
        <v>0</v>
      </c>
      <c r="I1306" s="7">
        <f t="shared" si="382"/>
        <v>0</v>
      </c>
    </row>
    <row r="1307" spans="1:9" hidden="1">
      <c r="A1307" s="95" t="s">
        <v>102</v>
      </c>
      <c r="B1307" s="4"/>
      <c r="C1307" s="4" t="s">
        <v>13</v>
      </c>
      <c r="D1307" s="4" t="s">
        <v>28</v>
      </c>
      <c r="E1307" s="4" t="s">
        <v>391</v>
      </c>
      <c r="F1307" s="4"/>
      <c r="G1307" s="7">
        <f t="shared" si="382"/>
        <v>0</v>
      </c>
      <c r="H1307" s="7">
        <f t="shared" si="382"/>
        <v>0</v>
      </c>
      <c r="I1307" s="7">
        <f t="shared" si="382"/>
        <v>0</v>
      </c>
    </row>
    <row r="1308" spans="1:9" hidden="1">
      <c r="A1308" s="95" t="s">
        <v>276</v>
      </c>
      <c r="B1308" s="4"/>
      <c r="C1308" s="4" t="s">
        <v>13</v>
      </c>
      <c r="D1308" s="4" t="s">
        <v>28</v>
      </c>
      <c r="E1308" s="4" t="s">
        <v>392</v>
      </c>
      <c r="F1308" s="4"/>
      <c r="G1308" s="7">
        <f t="shared" si="382"/>
        <v>0</v>
      </c>
      <c r="H1308" s="7">
        <f t="shared" si="382"/>
        <v>0</v>
      </c>
      <c r="I1308" s="7">
        <f t="shared" si="382"/>
        <v>0</v>
      </c>
    </row>
    <row r="1309" spans="1:9" ht="31.5" hidden="1">
      <c r="A1309" s="95" t="s">
        <v>97</v>
      </c>
      <c r="B1309" s="4"/>
      <c r="C1309" s="4" t="s">
        <v>13</v>
      </c>
      <c r="D1309" s="4" t="s">
        <v>28</v>
      </c>
      <c r="E1309" s="4" t="s">
        <v>392</v>
      </c>
      <c r="F1309" s="4" t="s">
        <v>98</v>
      </c>
      <c r="G1309" s="7"/>
      <c r="H1309" s="7"/>
      <c r="I1309" s="7"/>
    </row>
    <row r="1310" spans="1:9" ht="31.5">
      <c r="A1310" s="95" t="s">
        <v>36</v>
      </c>
      <c r="B1310" s="4"/>
      <c r="C1310" s="4" t="s">
        <v>13</v>
      </c>
      <c r="D1310" s="4" t="s">
        <v>28</v>
      </c>
      <c r="E1310" s="4" t="s">
        <v>104</v>
      </c>
      <c r="F1310" s="4"/>
      <c r="G1310" s="7">
        <f>G1311</f>
        <v>32746.600000000002</v>
      </c>
      <c r="H1310" s="7">
        <f>H1311</f>
        <v>30951.7</v>
      </c>
      <c r="I1310" s="7">
        <f>I1311</f>
        <v>30350.799999999999</v>
      </c>
    </row>
    <row r="1311" spans="1:9">
      <c r="A1311" s="95" t="s">
        <v>102</v>
      </c>
      <c r="B1311" s="4"/>
      <c r="C1311" s="4" t="s">
        <v>13</v>
      </c>
      <c r="D1311" s="4" t="s">
        <v>28</v>
      </c>
      <c r="E1311" s="4" t="s">
        <v>105</v>
      </c>
      <c r="F1311" s="4"/>
      <c r="G1311" s="7">
        <f>G1312+G1313+G1314</f>
        <v>32746.600000000002</v>
      </c>
      <c r="H1311" s="7">
        <f>H1312+H1313+H1314</f>
        <v>30951.7</v>
      </c>
      <c r="I1311" s="7">
        <f>I1312+I1313+I1314</f>
        <v>30350.799999999999</v>
      </c>
    </row>
    <row r="1312" spans="1:9" ht="47.25">
      <c r="A1312" s="95" t="s">
        <v>42</v>
      </c>
      <c r="B1312" s="4"/>
      <c r="C1312" s="4" t="s">
        <v>13</v>
      </c>
      <c r="D1312" s="4" t="s">
        <v>28</v>
      </c>
      <c r="E1312" s="4" t="s">
        <v>105</v>
      </c>
      <c r="F1312" s="4" t="s">
        <v>70</v>
      </c>
      <c r="G1312" s="7">
        <v>27071</v>
      </c>
      <c r="H1312" s="7">
        <v>25511</v>
      </c>
      <c r="I1312" s="7">
        <v>25511</v>
      </c>
    </row>
    <row r="1313" spans="1:9" ht="31.5">
      <c r="A1313" s="95" t="s">
        <v>43</v>
      </c>
      <c r="B1313" s="4"/>
      <c r="C1313" s="4" t="s">
        <v>13</v>
      </c>
      <c r="D1313" s="4" t="s">
        <v>28</v>
      </c>
      <c r="E1313" s="4" t="s">
        <v>105</v>
      </c>
      <c r="F1313" s="4" t="s">
        <v>72</v>
      </c>
      <c r="G1313" s="9">
        <v>5424.7</v>
      </c>
      <c r="H1313" s="9">
        <v>5196.2</v>
      </c>
      <c r="I1313" s="9">
        <v>4601.6000000000004</v>
      </c>
    </row>
    <row r="1314" spans="1:9">
      <c r="A1314" s="95" t="s">
        <v>20</v>
      </c>
      <c r="B1314" s="4"/>
      <c r="C1314" s="4" t="s">
        <v>13</v>
      </c>
      <c r="D1314" s="4" t="s">
        <v>28</v>
      </c>
      <c r="E1314" s="4" t="s">
        <v>105</v>
      </c>
      <c r="F1314" s="4" t="s">
        <v>77</v>
      </c>
      <c r="G1314" s="7">
        <v>250.9</v>
      </c>
      <c r="H1314" s="7">
        <v>244.5</v>
      </c>
      <c r="I1314" s="7">
        <v>238.2</v>
      </c>
    </row>
    <row r="1315" spans="1:9">
      <c r="A1315" s="95" t="s">
        <v>107</v>
      </c>
      <c r="B1315" s="4"/>
      <c r="C1315" s="4" t="s">
        <v>13</v>
      </c>
      <c r="D1315" s="4" t="s">
        <v>28</v>
      </c>
      <c r="E1315" s="4" t="s">
        <v>108</v>
      </c>
      <c r="F1315" s="4"/>
      <c r="G1315" s="7">
        <f t="shared" ref="G1315:I1315" si="383">G1316</f>
        <v>73867.3</v>
      </c>
      <c r="H1315" s="7">
        <f t="shared" si="383"/>
        <v>67708.2</v>
      </c>
      <c r="I1315" s="7">
        <f t="shared" si="383"/>
        <v>67696.800000000003</v>
      </c>
    </row>
    <row r="1316" spans="1:9" ht="31.5">
      <c r="A1316" s="95" t="s">
        <v>36</v>
      </c>
      <c r="B1316" s="4"/>
      <c r="C1316" s="4" t="s">
        <v>13</v>
      </c>
      <c r="D1316" s="4" t="s">
        <v>28</v>
      </c>
      <c r="E1316" s="4" t="s">
        <v>109</v>
      </c>
      <c r="F1316" s="4"/>
      <c r="G1316" s="7">
        <f>G1317</f>
        <v>73867.3</v>
      </c>
      <c r="H1316" s="7">
        <f>H1317</f>
        <v>67708.2</v>
      </c>
      <c r="I1316" s="7">
        <f>I1317</f>
        <v>67696.800000000003</v>
      </c>
    </row>
    <row r="1317" spans="1:9">
      <c r="A1317" s="95" t="s">
        <v>900</v>
      </c>
      <c r="B1317" s="4"/>
      <c r="C1317" s="4" t="s">
        <v>13</v>
      </c>
      <c r="D1317" s="4" t="s">
        <v>28</v>
      </c>
      <c r="E1317" s="4" t="s">
        <v>111</v>
      </c>
      <c r="F1317" s="4"/>
      <c r="G1317" s="7">
        <f>G1318+G1319+G1320</f>
        <v>73867.3</v>
      </c>
      <c r="H1317" s="7">
        <f>H1318+H1319+H1320</f>
        <v>67708.2</v>
      </c>
      <c r="I1317" s="7">
        <f>I1318+I1319+I1320</f>
        <v>67696.800000000003</v>
      </c>
    </row>
    <row r="1318" spans="1:9" ht="47.25">
      <c r="A1318" s="95" t="s">
        <v>42</v>
      </c>
      <c r="B1318" s="4"/>
      <c r="C1318" s="4" t="s">
        <v>13</v>
      </c>
      <c r="D1318" s="4" t="s">
        <v>28</v>
      </c>
      <c r="E1318" s="4" t="s">
        <v>111</v>
      </c>
      <c r="F1318" s="4" t="s">
        <v>70</v>
      </c>
      <c r="G1318" s="7">
        <v>65984.7</v>
      </c>
      <c r="H1318" s="7">
        <v>59794.400000000001</v>
      </c>
      <c r="I1318" s="7">
        <v>59794.400000000001</v>
      </c>
    </row>
    <row r="1319" spans="1:9" ht="31.5">
      <c r="A1319" s="95" t="s">
        <v>43</v>
      </c>
      <c r="B1319" s="4"/>
      <c r="C1319" s="4" t="s">
        <v>13</v>
      </c>
      <c r="D1319" s="4" t="s">
        <v>28</v>
      </c>
      <c r="E1319" s="4" t="s">
        <v>111</v>
      </c>
      <c r="F1319" s="4" t="s">
        <v>72</v>
      </c>
      <c r="G1319" s="9">
        <v>7434.6</v>
      </c>
      <c r="H1319" s="9">
        <v>7509.6</v>
      </c>
      <c r="I1319" s="9">
        <v>7509.6</v>
      </c>
    </row>
    <row r="1320" spans="1:9">
      <c r="A1320" s="95" t="s">
        <v>20</v>
      </c>
      <c r="B1320" s="4"/>
      <c r="C1320" s="4" t="s">
        <v>13</v>
      </c>
      <c r="D1320" s="4" t="s">
        <v>28</v>
      </c>
      <c r="E1320" s="4" t="s">
        <v>111</v>
      </c>
      <c r="F1320" s="4" t="s">
        <v>77</v>
      </c>
      <c r="G1320" s="7">
        <v>448</v>
      </c>
      <c r="H1320" s="7">
        <v>404.2</v>
      </c>
      <c r="I1320" s="7">
        <v>392.8</v>
      </c>
    </row>
    <row r="1321" spans="1:9">
      <c r="A1321" s="95" t="s">
        <v>112</v>
      </c>
      <c r="B1321" s="4"/>
      <c r="C1321" s="4" t="s">
        <v>13</v>
      </c>
      <c r="D1321" s="4" t="s">
        <v>28</v>
      </c>
      <c r="E1321" s="4" t="s">
        <v>113</v>
      </c>
      <c r="F1321" s="4"/>
      <c r="G1321" s="7">
        <f t="shared" ref="G1321:I1323" si="384">G1322</f>
        <v>16549.400000000001</v>
      </c>
      <c r="H1321" s="7">
        <f t="shared" si="384"/>
        <v>15269.2</v>
      </c>
      <c r="I1321" s="7">
        <f t="shared" si="384"/>
        <v>15268.9</v>
      </c>
    </row>
    <row r="1322" spans="1:9" ht="47.25">
      <c r="A1322" s="95" t="s">
        <v>23</v>
      </c>
      <c r="B1322" s="4"/>
      <c r="C1322" s="4" t="s">
        <v>13</v>
      </c>
      <c r="D1322" s="4" t="s">
        <v>28</v>
      </c>
      <c r="E1322" s="4" t="s">
        <v>114</v>
      </c>
      <c r="F1322" s="4"/>
      <c r="G1322" s="7">
        <f>G1323</f>
        <v>16549.400000000001</v>
      </c>
      <c r="H1322" s="7">
        <f>H1323</f>
        <v>15269.2</v>
      </c>
      <c r="I1322" s="7">
        <f>I1323</f>
        <v>15268.9</v>
      </c>
    </row>
    <row r="1323" spans="1:9">
      <c r="A1323" s="95" t="s">
        <v>115</v>
      </c>
      <c r="B1323" s="4"/>
      <c r="C1323" s="4" t="s">
        <v>13</v>
      </c>
      <c r="D1323" s="4" t="s">
        <v>28</v>
      </c>
      <c r="E1323" s="4" t="s">
        <v>116</v>
      </c>
      <c r="F1323" s="4"/>
      <c r="G1323" s="7">
        <f t="shared" si="384"/>
        <v>16549.400000000001</v>
      </c>
      <c r="H1323" s="7">
        <f t="shared" si="384"/>
        <v>15269.2</v>
      </c>
      <c r="I1323" s="7">
        <f t="shared" si="384"/>
        <v>15268.9</v>
      </c>
    </row>
    <row r="1324" spans="1:9" ht="31.5">
      <c r="A1324" s="95" t="s">
        <v>97</v>
      </c>
      <c r="B1324" s="4"/>
      <c r="C1324" s="4" t="s">
        <v>13</v>
      </c>
      <c r="D1324" s="4" t="s">
        <v>28</v>
      </c>
      <c r="E1324" s="4" t="s">
        <v>116</v>
      </c>
      <c r="F1324" s="4" t="s">
        <v>98</v>
      </c>
      <c r="G1324" s="7">
        <v>16549.400000000001</v>
      </c>
      <c r="H1324" s="7">
        <v>15269.2</v>
      </c>
      <c r="I1324" s="7">
        <v>15268.9</v>
      </c>
    </row>
    <row r="1325" spans="1:9" ht="31.5">
      <c r="A1325" s="95" t="s">
        <v>127</v>
      </c>
      <c r="B1325" s="55"/>
      <c r="C1325" s="4" t="s">
        <v>13</v>
      </c>
      <c r="D1325" s="4" t="s">
        <v>28</v>
      </c>
      <c r="E1325" s="4" t="s">
        <v>128</v>
      </c>
      <c r="F1325" s="4"/>
      <c r="G1325" s="7">
        <f>SUM(G1326+G1346+G1351+G1338+G1341)</f>
        <v>12475.000000000002</v>
      </c>
      <c r="H1325" s="7">
        <f t="shared" ref="H1325:I1325" si="385">SUM(H1326+H1346+H1351+H1338+H1341)</f>
        <v>969.8</v>
      </c>
      <c r="I1325" s="7">
        <f t="shared" si="385"/>
        <v>988.40000000000009</v>
      </c>
    </row>
    <row r="1326" spans="1:9">
      <c r="A1326" s="95" t="s">
        <v>29</v>
      </c>
      <c r="B1326" s="55"/>
      <c r="C1326" s="4" t="s">
        <v>13</v>
      </c>
      <c r="D1326" s="4" t="s">
        <v>28</v>
      </c>
      <c r="E1326" s="4" t="s">
        <v>316</v>
      </c>
      <c r="F1326" s="4"/>
      <c r="G1326" s="7">
        <f>SUM(G1327+G1329+G1333)+G1336</f>
        <v>8785.1</v>
      </c>
      <c r="H1326" s="7">
        <f t="shared" ref="H1326:I1326" si="386">SUM(H1327+H1329+H1333)+H1336</f>
        <v>969.8</v>
      </c>
      <c r="I1326" s="7">
        <f t="shared" si="386"/>
        <v>988.40000000000009</v>
      </c>
    </row>
    <row r="1327" spans="1:9">
      <c r="A1327" s="95" t="s">
        <v>102</v>
      </c>
      <c r="B1327" s="54"/>
      <c r="C1327" s="4" t="s">
        <v>13</v>
      </c>
      <c r="D1327" s="4" t="s">
        <v>28</v>
      </c>
      <c r="E1327" s="4" t="s">
        <v>317</v>
      </c>
      <c r="F1327" s="4"/>
      <c r="G1327" s="7">
        <f>G1328</f>
        <v>6844.3</v>
      </c>
      <c r="H1327" s="7">
        <f>H1328</f>
        <v>0</v>
      </c>
      <c r="I1327" s="7">
        <f>I1328</f>
        <v>0</v>
      </c>
    </row>
    <row r="1328" spans="1:9" ht="31.5">
      <c r="A1328" s="95" t="s">
        <v>43</v>
      </c>
      <c r="B1328" s="54"/>
      <c r="C1328" s="4" t="s">
        <v>13</v>
      </c>
      <c r="D1328" s="4" t="s">
        <v>28</v>
      </c>
      <c r="E1328" s="4" t="s">
        <v>317</v>
      </c>
      <c r="F1328" s="4" t="s">
        <v>72</v>
      </c>
      <c r="G1328" s="7">
        <v>6844.3</v>
      </c>
      <c r="H1328" s="7"/>
      <c r="I1328" s="7"/>
    </row>
    <row r="1329" spans="1:9">
      <c r="A1329" s="95" t="s">
        <v>110</v>
      </c>
      <c r="B1329" s="55"/>
      <c r="C1329" s="4" t="s">
        <v>13</v>
      </c>
      <c r="D1329" s="4" t="s">
        <v>28</v>
      </c>
      <c r="E1329" s="4" t="s">
        <v>318</v>
      </c>
      <c r="F1329" s="4"/>
      <c r="G1329" s="7">
        <f>SUM(G1330)</f>
        <v>1228.2</v>
      </c>
      <c r="H1329" s="7">
        <f>SUM(H1330)</f>
        <v>256.3</v>
      </c>
      <c r="I1329" s="7">
        <f>SUM(I1330)</f>
        <v>256.3</v>
      </c>
    </row>
    <row r="1330" spans="1:9" ht="31.5">
      <c r="A1330" s="95" t="s">
        <v>43</v>
      </c>
      <c r="B1330" s="55"/>
      <c r="C1330" s="4" t="s">
        <v>13</v>
      </c>
      <c r="D1330" s="4" t="s">
        <v>28</v>
      </c>
      <c r="E1330" s="4" t="s">
        <v>318</v>
      </c>
      <c r="F1330" s="4" t="s">
        <v>72</v>
      </c>
      <c r="G1330" s="7">
        <v>1228.2</v>
      </c>
      <c r="H1330" s="7">
        <v>256.3</v>
      </c>
      <c r="I1330" s="7">
        <v>256.3</v>
      </c>
    </row>
    <row r="1331" spans="1:9" hidden="1">
      <c r="A1331" s="95" t="s">
        <v>375</v>
      </c>
      <c r="B1331" s="55"/>
      <c r="C1331" s="4" t="s">
        <v>13</v>
      </c>
      <c r="D1331" s="4" t="s">
        <v>28</v>
      </c>
      <c r="E1331" s="4" t="s">
        <v>578</v>
      </c>
      <c r="F1331" s="4"/>
      <c r="G1331" s="7">
        <f>SUM(G1332)</f>
        <v>0</v>
      </c>
      <c r="H1331" s="7"/>
      <c r="I1331" s="7"/>
    </row>
    <row r="1332" spans="1:9" ht="31.5" hidden="1">
      <c r="A1332" s="95" t="s">
        <v>43</v>
      </c>
      <c r="B1332" s="55"/>
      <c r="C1332" s="4" t="s">
        <v>13</v>
      </c>
      <c r="D1332" s="4" t="s">
        <v>28</v>
      </c>
      <c r="E1332" s="4" t="s">
        <v>578</v>
      </c>
      <c r="F1332" s="4" t="s">
        <v>72</v>
      </c>
      <c r="G1332" s="7"/>
      <c r="H1332" s="7"/>
      <c r="I1332" s="7"/>
    </row>
    <row r="1333" spans="1:9" ht="63" hidden="1">
      <c r="A1333" s="95" t="s">
        <v>572</v>
      </c>
      <c r="B1333" s="55"/>
      <c r="C1333" s="4" t="s">
        <v>13</v>
      </c>
      <c r="D1333" s="4" t="s">
        <v>28</v>
      </c>
      <c r="E1333" s="4" t="s">
        <v>573</v>
      </c>
      <c r="F1333" s="4"/>
      <c r="G1333" s="7">
        <f>SUM(G1334:G1335)</f>
        <v>0</v>
      </c>
      <c r="H1333" s="7">
        <f t="shared" ref="H1333:I1333" si="387">SUM(H1334:H1335)</f>
        <v>0</v>
      </c>
      <c r="I1333" s="7">
        <f t="shared" si="387"/>
        <v>0</v>
      </c>
    </row>
    <row r="1334" spans="1:9" ht="31.5" hidden="1">
      <c r="A1334" s="95" t="s">
        <v>43</v>
      </c>
      <c r="B1334" s="55"/>
      <c r="C1334" s="4" t="s">
        <v>13</v>
      </c>
      <c r="D1334" s="4" t="s">
        <v>28</v>
      </c>
      <c r="E1334" s="4" t="s">
        <v>573</v>
      </c>
      <c r="F1334" s="4" t="s">
        <v>72</v>
      </c>
      <c r="G1334" s="7">
        <v>0</v>
      </c>
      <c r="H1334" s="7"/>
      <c r="I1334" s="7"/>
    </row>
    <row r="1335" spans="1:9" ht="31.5" hidden="1">
      <c r="A1335" s="95" t="s">
        <v>97</v>
      </c>
      <c r="B1335" s="55"/>
      <c r="C1335" s="4" t="s">
        <v>13</v>
      </c>
      <c r="D1335" s="4" t="s">
        <v>28</v>
      </c>
      <c r="E1335" s="4" t="s">
        <v>573</v>
      </c>
      <c r="F1335" s="4" t="s">
        <v>98</v>
      </c>
      <c r="G1335" s="7"/>
      <c r="H1335" s="7"/>
      <c r="I1335" s="7"/>
    </row>
    <row r="1336" spans="1:9" ht="31.5">
      <c r="A1336" s="95" t="s">
        <v>639</v>
      </c>
      <c r="B1336" s="55"/>
      <c r="C1336" s="4" t="s">
        <v>13</v>
      </c>
      <c r="D1336" s="4" t="s">
        <v>28</v>
      </c>
      <c r="E1336" s="4" t="s">
        <v>620</v>
      </c>
      <c r="F1336" s="4"/>
      <c r="G1336" s="7">
        <f>SUM(G1337)</f>
        <v>712.6</v>
      </c>
      <c r="H1336" s="7">
        <f t="shared" ref="H1336:I1336" si="388">SUM(H1337)</f>
        <v>713.5</v>
      </c>
      <c r="I1336" s="7">
        <f t="shared" si="388"/>
        <v>732.1</v>
      </c>
    </row>
    <row r="1337" spans="1:9" ht="31.5">
      <c r="A1337" s="95" t="s">
        <v>43</v>
      </c>
      <c r="B1337" s="55"/>
      <c r="C1337" s="4" t="s">
        <v>13</v>
      </c>
      <c r="D1337" s="4" t="s">
        <v>28</v>
      </c>
      <c r="E1337" s="4" t="s">
        <v>620</v>
      </c>
      <c r="F1337" s="4" t="s">
        <v>72</v>
      </c>
      <c r="G1337" s="7">
        <v>712.6</v>
      </c>
      <c r="H1337" s="7">
        <v>713.5</v>
      </c>
      <c r="I1337" s="7">
        <v>732.1</v>
      </c>
    </row>
    <row r="1338" spans="1:9" ht="31.5">
      <c r="A1338" s="95" t="s">
        <v>678</v>
      </c>
      <c r="B1338" s="55"/>
      <c r="C1338" s="4" t="s">
        <v>13</v>
      </c>
      <c r="D1338" s="4" t="s">
        <v>28</v>
      </c>
      <c r="E1338" s="4" t="s">
        <v>710</v>
      </c>
      <c r="F1338" s="4"/>
      <c r="G1338" s="7">
        <f>G1339</f>
        <v>184.1</v>
      </c>
      <c r="H1338" s="7">
        <f t="shared" ref="H1338:I1339" si="389">H1339</f>
        <v>0</v>
      </c>
      <c r="I1338" s="7">
        <f t="shared" si="389"/>
        <v>0</v>
      </c>
    </row>
    <row r="1339" spans="1:9">
      <c r="A1339" s="95" t="s">
        <v>102</v>
      </c>
      <c r="B1339" s="55"/>
      <c r="C1339" s="4" t="s">
        <v>13</v>
      </c>
      <c r="D1339" s="4" t="s">
        <v>28</v>
      </c>
      <c r="E1339" s="4" t="s">
        <v>711</v>
      </c>
      <c r="F1339" s="4"/>
      <c r="G1339" s="7">
        <f>G1340</f>
        <v>184.1</v>
      </c>
      <c r="H1339" s="7">
        <f t="shared" si="389"/>
        <v>0</v>
      </c>
      <c r="I1339" s="7">
        <f t="shared" si="389"/>
        <v>0</v>
      </c>
    </row>
    <row r="1340" spans="1:9" ht="31.5">
      <c r="A1340" s="95" t="s">
        <v>97</v>
      </c>
      <c r="B1340" s="55"/>
      <c r="C1340" s="4" t="s">
        <v>13</v>
      </c>
      <c r="D1340" s="4" t="s">
        <v>28</v>
      </c>
      <c r="E1340" s="4" t="s">
        <v>711</v>
      </c>
      <c r="F1340" s="4" t="s">
        <v>98</v>
      </c>
      <c r="G1340" s="7">
        <v>184.1</v>
      </c>
      <c r="H1340" s="7"/>
      <c r="I1340" s="7"/>
    </row>
    <row r="1341" spans="1:9" ht="31.5" hidden="1">
      <c r="A1341" s="95" t="s">
        <v>905</v>
      </c>
      <c r="B1341" s="55"/>
      <c r="C1341" s="4" t="s">
        <v>13</v>
      </c>
      <c r="D1341" s="4" t="s">
        <v>28</v>
      </c>
      <c r="E1341" s="4" t="s">
        <v>320</v>
      </c>
      <c r="F1341" s="4"/>
      <c r="G1341" s="7">
        <f>G1342+G1344</f>
        <v>0</v>
      </c>
      <c r="H1341" s="7">
        <f t="shared" ref="H1341:I1341" si="390">H1342+H1344</f>
        <v>0</v>
      </c>
      <c r="I1341" s="7">
        <f t="shared" si="390"/>
        <v>0</v>
      </c>
    </row>
    <row r="1342" spans="1:9" hidden="1">
      <c r="A1342" s="95" t="s">
        <v>102</v>
      </c>
      <c r="B1342" s="55"/>
      <c r="C1342" s="4" t="s">
        <v>13</v>
      </c>
      <c r="D1342" s="4" t="s">
        <v>28</v>
      </c>
      <c r="E1342" s="4" t="s">
        <v>326</v>
      </c>
      <c r="F1342" s="4"/>
      <c r="G1342" s="7">
        <f t="shared" ref="G1342:I1342" si="391">G1343</f>
        <v>0</v>
      </c>
      <c r="H1342" s="7">
        <f t="shared" si="391"/>
        <v>0</v>
      </c>
      <c r="I1342" s="7">
        <f t="shared" si="391"/>
        <v>0</v>
      </c>
    </row>
    <row r="1343" spans="1:9" ht="30" hidden="1" customHeight="1">
      <c r="A1343" s="95" t="s">
        <v>97</v>
      </c>
      <c r="B1343" s="55"/>
      <c r="C1343" s="4" t="s">
        <v>13</v>
      </c>
      <c r="D1343" s="4" t="s">
        <v>28</v>
      </c>
      <c r="E1343" s="4" t="s">
        <v>326</v>
      </c>
      <c r="F1343" s="4" t="s">
        <v>98</v>
      </c>
      <c r="G1343" s="7"/>
      <c r="H1343" s="7"/>
      <c r="I1343" s="7"/>
    </row>
    <row r="1344" spans="1:9" ht="27" hidden="1" customHeight="1">
      <c r="A1344" s="95" t="s">
        <v>115</v>
      </c>
      <c r="B1344" s="55"/>
      <c r="C1344" s="4" t="s">
        <v>13</v>
      </c>
      <c r="D1344" s="4" t="s">
        <v>28</v>
      </c>
      <c r="E1344" s="4" t="s">
        <v>740</v>
      </c>
      <c r="F1344" s="4"/>
      <c r="G1344" s="7">
        <f>SUM(G1345)</f>
        <v>0</v>
      </c>
      <c r="H1344" s="7">
        <f t="shared" ref="H1344:I1344" si="392">SUM(H1345)</f>
        <v>0</v>
      </c>
      <c r="I1344" s="7">
        <f t="shared" si="392"/>
        <v>0</v>
      </c>
    </row>
    <row r="1345" spans="1:9" ht="30" hidden="1" customHeight="1">
      <c r="A1345" s="95" t="s">
        <v>97</v>
      </c>
      <c r="B1345" s="55"/>
      <c r="C1345" s="4" t="s">
        <v>13</v>
      </c>
      <c r="D1345" s="4" t="s">
        <v>28</v>
      </c>
      <c r="E1345" s="4" t="s">
        <v>740</v>
      </c>
      <c r="F1345" s="4" t="s">
        <v>98</v>
      </c>
      <c r="G1345" s="7"/>
      <c r="H1345" s="7"/>
      <c r="I1345" s="7"/>
    </row>
    <row r="1346" spans="1:9" ht="31.5" hidden="1">
      <c r="A1346" s="95" t="s">
        <v>221</v>
      </c>
      <c r="B1346" s="55"/>
      <c r="C1346" s="4" t="s">
        <v>13</v>
      </c>
      <c r="D1346" s="4" t="s">
        <v>28</v>
      </c>
      <c r="E1346" s="4" t="s">
        <v>327</v>
      </c>
      <c r="F1346" s="4"/>
      <c r="G1346" s="7">
        <f>G1347+G1349</f>
        <v>0</v>
      </c>
      <c r="H1346" s="7">
        <f t="shared" ref="G1346:I1347" si="393">H1347</f>
        <v>0</v>
      </c>
      <c r="I1346" s="7">
        <f t="shared" si="393"/>
        <v>0</v>
      </c>
    </row>
    <row r="1347" spans="1:9" hidden="1">
      <c r="A1347" s="95" t="s">
        <v>102</v>
      </c>
      <c r="B1347" s="55"/>
      <c r="C1347" s="4" t="s">
        <v>13</v>
      </c>
      <c r="D1347" s="4" t="s">
        <v>28</v>
      </c>
      <c r="E1347" s="4" t="s">
        <v>329</v>
      </c>
      <c r="F1347" s="4"/>
      <c r="G1347" s="7">
        <f t="shared" si="393"/>
        <v>0</v>
      </c>
      <c r="H1347" s="7">
        <f t="shared" si="393"/>
        <v>0</v>
      </c>
      <c r="I1347" s="7">
        <f t="shared" si="393"/>
        <v>0</v>
      </c>
    </row>
    <row r="1348" spans="1:9" ht="31.5" hidden="1">
      <c r="A1348" s="95" t="s">
        <v>97</v>
      </c>
      <c r="B1348" s="55"/>
      <c r="C1348" s="4" t="s">
        <v>13</v>
      </c>
      <c r="D1348" s="4" t="s">
        <v>28</v>
      </c>
      <c r="E1348" s="4" t="s">
        <v>329</v>
      </c>
      <c r="F1348" s="4" t="s">
        <v>98</v>
      </c>
      <c r="G1348" s="7"/>
      <c r="H1348" s="7"/>
      <c r="I1348" s="7"/>
    </row>
    <row r="1349" spans="1:9" hidden="1">
      <c r="A1349" s="95" t="s">
        <v>396</v>
      </c>
      <c r="B1349" s="55"/>
      <c r="C1349" s="4" t="s">
        <v>13</v>
      </c>
      <c r="D1349" s="4" t="s">
        <v>28</v>
      </c>
      <c r="E1349" s="4" t="s">
        <v>576</v>
      </c>
      <c r="F1349" s="4"/>
      <c r="G1349" s="7">
        <f>SUM(G1350)</f>
        <v>0</v>
      </c>
      <c r="H1349" s="7">
        <f t="shared" ref="H1349:I1349" si="394">SUM(H1350)</f>
        <v>0</v>
      </c>
      <c r="I1349" s="7">
        <f t="shared" si="394"/>
        <v>0</v>
      </c>
    </row>
    <row r="1350" spans="1:9" ht="31.5" hidden="1">
      <c r="A1350" s="95" t="s">
        <v>97</v>
      </c>
      <c r="B1350" s="55"/>
      <c r="C1350" s="4" t="s">
        <v>13</v>
      </c>
      <c r="D1350" s="4" t="s">
        <v>28</v>
      </c>
      <c r="E1350" s="4" t="s">
        <v>576</v>
      </c>
      <c r="F1350" s="4" t="s">
        <v>98</v>
      </c>
      <c r="G1350" s="7"/>
      <c r="H1350" s="7"/>
      <c r="I1350" s="7"/>
    </row>
    <row r="1351" spans="1:9" ht="14.25" customHeight="1">
      <c r="A1351" s="95" t="s">
        <v>276</v>
      </c>
      <c r="B1351" s="55"/>
      <c r="C1351" s="4" t="s">
        <v>13</v>
      </c>
      <c r="D1351" s="4" t="s">
        <v>28</v>
      </c>
      <c r="E1351" s="4" t="s">
        <v>322</v>
      </c>
      <c r="F1351" s="4"/>
      <c r="G1351" s="7">
        <f>G1352+G1354</f>
        <v>3505.8</v>
      </c>
      <c r="H1351" s="7">
        <f>H1352+H1354</f>
        <v>0</v>
      </c>
      <c r="I1351" s="7">
        <f>I1352+I1354</f>
        <v>0</v>
      </c>
    </row>
    <row r="1352" spans="1:9">
      <c r="A1352" s="95" t="s">
        <v>102</v>
      </c>
      <c r="B1352" s="55"/>
      <c r="C1352" s="4" t="s">
        <v>13</v>
      </c>
      <c r="D1352" s="4" t="s">
        <v>28</v>
      </c>
      <c r="E1352" s="4" t="s">
        <v>343</v>
      </c>
      <c r="F1352" s="4"/>
      <c r="G1352" s="7">
        <f>G1353</f>
        <v>3465.8</v>
      </c>
      <c r="H1352" s="7">
        <f>H1353</f>
        <v>0</v>
      </c>
      <c r="I1352" s="7">
        <f>I1353</f>
        <v>0</v>
      </c>
    </row>
    <row r="1353" spans="1:9" ht="31.5">
      <c r="A1353" s="95" t="s">
        <v>97</v>
      </c>
      <c r="B1353" s="55"/>
      <c r="C1353" s="4" t="s">
        <v>13</v>
      </c>
      <c r="D1353" s="4" t="s">
        <v>28</v>
      </c>
      <c r="E1353" s="4" t="s">
        <v>343</v>
      </c>
      <c r="F1353" s="4" t="s">
        <v>98</v>
      </c>
      <c r="G1353" s="7">
        <v>3465.8</v>
      </c>
      <c r="H1353" s="7"/>
      <c r="I1353" s="7"/>
    </row>
    <row r="1354" spans="1:9">
      <c r="A1354" s="95" t="s">
        <v>115</v>
      </c>
      <c r="B1354" s="55"/>
      <c r="C1354" s="4" t="s">
        <v>13</v>
      </c>
      <c r="D1354" s="4" t="s">
        <v>28</v>
      </c>
      <c r="E1354" s="4" t="s">
        <v>402</v>
      </c>
      <c r="F1354" s="4"/>
      <c r="G1354" s="7">
        <f>G1355</f>
        <v>40</v>
      </c>
      <c r="H1354" s="7">
        <f>H1355</f>
        <v>0</v>
      </c>
      <c r="I1354" s="7">
        <f>I1355</f>
        <v>0</v>
      </c>
    </row>
    <row r="1355" spans="1:9" ht="31.5">
      <c r="A1355" s="95" t="s">
        <v>97</v>
      </c>
      <c r="B1355" s="55"/>
      <c r="C1355" s="4" t="s">
        <v>13</v>
      </c>
      <c r="D1355" s="4" t="s">
        <v>28</v>
      </c>
      <c r="E1355" s="4" t="s">
        <v>402</v>
      </c>
      <c r="F1355" s="4" t="s">
        <v>98</v>
      </c>
      <c r="G1355" s="7">
        <v>40</v>
      </c>
      <c r="H1355" s="7"/>
      <c r="I1355" s="7"/>
    </row>
    <row r="1356" spans="1:9" ht="31.5">
      <c r="A1356" s="95" t="s">
        <v>682</v>
      </c>
      <c r="B1356" s="39"/>
      <c r="C1356" s="96" t="s">
        <v>13</v>
      </c>
      <c r="D1356" s="96" t="s">
        <v>28</v>
      </c>
      <c r="E1356" s="31" t="s">
        <v>14</v>
      </c>
      <c r="F1356" s="31"/>
      <c r="G1356" s="9">
        <f t="shared" ref="G1356:I1358" si="395">G1357</f>
        <v>1570.6</v>
      </c>
      <c r="H1356" s="9">
        <f t="shared" si="395"/>
        <v>0</v>
      </c>
      <c r="I1356" s="9">
        <f t="shared" si="395"/>
        <v>0</v>
      </c>
    </row>
    <row r="1357" spans="1:9">
      <c r="A1357" s="95" t="s">
        <v>65</v>
      </c>
      <c r="B1357" s="39"/>
      <c r="C1357" s="96" t="s">
        <v>13</v>
      </c>
      <c r="D1357" s="96" t="s">
        <v>28</v>
      </c>
      <c r="E1357" s="31" t="s">
        <v>52</v>
      </c>
      <c r="F1357" s="31"/>
      <c r="G1357" s="9">
        <f t="shared" si="395"/>
        <v>1570.6</v>
      </c>
      <c r="H1357" s="9">
        <f t="shared" si="395"/>
        <v>0</v>
      </c>
      <c r="I1357" s="9">
        <f t="shared" si="395"/>
        <v>0</v>
      </c>
    </row>
    <row r="1358" spans="1:9">
      <c r="A1358" s="95" t="s">
        <v>29</v>
      </c>
      <c r="B1358" s="39"/>
      <c r="C1358" s="96" t="s">
        <v>13</v>
      </c>
      <c r="D1358" s="96" t="s">
        <v>28</v>
      </c>
      <c r="E1358" s="31" t="s">
        <v>324</v>
      </c>
      <c r="F1358" s="31"/>
      <c r="G1358" s="9">
        <f t="shared" si="395"/>
        <v>1570.6</v>
      </c>
      <c r="H1358" s="9">
        <f t="shared" si="395"/>
        <v>0</v>
      </c>
      <c r="I1358" s="9">
        <f t="shared" si="395"/>
        <v>0</v>
      </c>
    </row>
    <row r="1359" spans="1:9">
      <c r="A1359" s="95" t="s">
        <v>31</v>
      </c>
      <c r="B1359" s="39"/>
      <c r="C1359" s="96" t="s">
        <v>13</v>
      </c>
      <c r="D1359" s="96" t="s">
        <v>28</v>
      </c>
      <c r="E1359" s="31" t="s">
        <v>325</v>
      </c>
      <c r="F1359" s="31"/>
      <c r="G1359" s="9">
        <f>SUM(G1360:G1361)</f>
        <v>1570.6</v>
      </c>
      <c r="H1359" s="9">
        <f>H1361</f>
        <v>0</v>
      </c>
      <c r="I1359" s="9">
        <f>I1361</f>
        <v>0</v>
      </c>
    </row>
    <row r="1360" spans="1:9" ht="31.5">
      <c r="A1360" s="101" t="s">
        <v>43</v>
      </c>
      <c r="B1360" s="39"/>
      <c r="C1360" s="102" t="s">
        <v>13</v>
      </c>
      <c r="D1360" s="102" t="s">
        <v>28</v>
      </c>
      <c r="E1360" s="31" t="s">
        <v>325</v>
      </c>
      <c r="F1360" s="31">
        <v>200</v>
      </c>
      <c r="G1360" s="9">
        <v>307.10000000000002</v>
      </c>
      <c r="H1360" s="9"/>
      <c r="I1360" s="9"/>
    </row>
    <row r="1361" spans="1:9" ht="31.5">
      <c r="A1361" s="95" t="s">
        <v>97</v>
      </c>
      <c r="B1361" s="39"/>
      <c r="C1361" s="96" t="s">
        <v>13</v>
      </c>
      <c r="D1361" s="96" t="s">
        <v>28</v>
      </c>
      <c r="E1361" s="31" t="s">
        <v>325</v>
      </c>
      <c r="F1361" s="31">
        <v>600</v>
      </c>
      <c r="G1361" s="110">
        <v>1263.5</v>
      </c>
      <c r="H1361" s="9"/>
      <c r="I1361" s="9"/>
    </row>
    <row r="1362" spans="1:9">
      <c r="A1362" s="95" t="s">
        <v>687</v>
      </c>
      <c r="B1362" s="55"/>
      <c r="C1362" s="4" t="s">
        <v>13</v>
      </c>
      <c r="D1362" s="4" t="s">
        <v>11</v>
      </c>
      <c r="E1362" s="4"/>
      <c r="F1362" s="55"/>
      <c r="G1362" s="7">
        <f>G1363</f>
        <v>74124.800000000003</v>
      </c>
      <c r="H1362" s="7">
        <f>H1363</f>
        <v>60981.000000000007</v>
      </c>
      <c r="I1362" s="7">
        <f>I1363</f>
        <v>57301.900000000009</v>
      </c>
    </row>
    <row r="1363" spans="1:9">
      <c r="A1363" s="95" t="s">
        <v>439</v>
      </c>
      <c r="B1363" s="55"/>
      <c r="C1363" s="4" t="s">
        <v>13</v>
      </c>
      <c r="D1363" s="4" t="s">
        <v>11</v>
      </c>
      <c r="E1363" s="4" t="s">
        <v>91</v>
      </c>
      <c r="F1363" s="55"/>
      <c r="G1363" s="7">
        <f>G1364+G1372+G1400+G1413</f>
        <v>74124.800000000003</v>
      </c>
      <c r="H1363" s="7">
        <f>H1364+H1372+H1400+H1413</f>
        <v>60981.000000000007</v>
      </c>
      <c r="I1363" s="7">
        <f>I1364+I1372+I1400+I1413</f>
        <v>57301.900000000009</v>
      </c>
    </row>
    <row r="1364" spans="1:9" ht="31.5" hidden="1">
      <c r="A1364" s="95" t="s">
        <v>688</v>
      </c>
      <c r="B1364" s="55"/>
      <c r="C1364" s="4" t="s">
        <v>13</v>
      </c>
      <c r="D1364" s="4" t="s">
        <v>11</v>
      </c>
      <c r="E1364" s="4" t="s">
        <v>121</v>
      </c>
      <c r="F1364" s="55"/>
      <c r="G1364" s="7">
        <f>G1368+G1365</f>
        <v>0</v>
      </c>
      <c r="H1364" s="7">
        <f>H1368+H1365</f>
        <v>0</v>
      </c>
      <c r="I1364" s="7">
        <f>I1368+I1365</f>
        <v>0</v>
      </c>
    </row>
    <row r="1365" spans="1:9" hidden="1">
      <c r="A1365" s="95" t="s">
        <v>29</v>
      </c>
      <c r="B1365" s="55"/>
      <c r="C1365" s="4" t="s">
        <v>13</v>
      </c>
      <c r="D1365" s="4" t="s">
        <v>11</v>
      </c>
      <c r="E1365" s="4" t="s">
        <v>313</v>
      </c>
      <c r="F1365" s="55"/>
      <c r="G1365" s="7">
        <f t="shared" ref="G1365:I1366" si="396">G1366</f>
        <v>0</v>
      </c>
      <c r="H1365" s="7">
        <f t="shared" si="396"/>
        <v>0</v>
      </c>
      <c r="I1365" s="7">
        <f t="shared" si="396"/>
        <v>0</v>
      </c>
    </row>
    <row r="1366" spans="1:9" hidden="1">
      <c r="A1366" s="95" t="s">
        <v>102</v>
      </c>
      <c r="B1366" s="55"/>
      <c r="C1366" s="4" t="s">
        <v>13</v>
      </c>
      <c r="D1366" s="4" t="s">
        <v>11</v>
      </c>
      <c r="E1366" s="4" t="s">
        <v>314</v>
      </c>
      <c r="F1366" s="55"/>
      <c r="G1366" s="7">
        <f t="shared" si="396"/>
        <v>0</v>
      </c>
      <c r="H1366" s="7">
        <f t="shared" si="396"/>
        <v>0</v>
      </c>
      <c r="I1366" s="7">
        <f t="shared" si="396"/>
        <v>0</v>
      </c>
    </row>
    <row r="1367" spans="1:9" ht="31.5" hidden="1">
      <c r="A1367" s="95" t="s">
        <v>43</v>
      </c>
      <c r="B1367" s="55"/>
      <c r="C1367" s="4" t="s">
        <v>13</v>
      </c>
      <c r="D1367" s="4" t="s">
        <v>11</v>
      </c>
      <c r="E1367" s="4" t="s">
        <v>314</v>
      </c>
      <c r="F1367" s="4" t="s">
        <v>72</v>
      </c>
      <c r="G1367" s="7"/>
      <c r="H1367" s="7"/>
      <c r="I1367" s="7"/>
    </row>
    <row r="1368" spans="1:9" hidden="1">
      <c r="A1368" s="95" t="s">
        <v>122</v>
      </c>
      <c r="B1368" s="55"/>
      <c r="C1368" s="4" t="s">
        <v>13</v>
      </c>
      <c r="D1368" s="4" t="s">
        <v>11</v>
      </c>
      <c r="E1368" s="4" t="s">
        <v>123</v>
      </c>
      <c r="F1368" s="4"/>
      <c r="G1368" s="7">
        <f t="shared" ref="G1368:I1370" si="397">G1369</f>
        <v>0</v>
      </c>
      <c r="H1368" s="7">
        <f t="shared" si="397"/>
        <v>0</v>
      </c>
      <c r="I1368" s="7">
        <f t="shared" si="397"/>
        <v>0</v>
      </c>
    </row>
    <row r="1369" spans="1:9" hidden="1">
      <c r="A1369" s="95" t="s">
        <v>115</v>
      </c>
      <c r="B1369" s="55"/>
      <c r="C1369" s="4" t="s">
        <v>13</v>
      </c>
      <c r="D1369" s="4" t="s">
        <v>11</v>
      </c>
      <c r="E1369" s="4" t="s">
        <v>311</v>
      </c>
      <c r="F1369" s="4"/>
      <c r="G1369" s="7">
        <f t="shared" si="397"/>
        <v>0</v>
      </c>
      <c r="H1369" s="7">
        <f t="shared" si="397"/>
        <v>0</v>
      </c>
      <c r="I1369" s="7">
        <f t="shared" si="397"/>
        <v>0</v>
      </c>
    </row>
    <row r="1370" spans="1:9" hidden="1">
      <c r="A1370" s="95" t="s">
        <v>276</v>
      </c>
      <c r="B1370" s="55"/>
      <c r="C1370" s="4" t="s">
        <v>13</v>
      </c>
      <c r="D1370" s="4" t="s">
        <v>11</v>
      </c>
      <c r="E1370" s="4" t="s">
        <v>312</v>
      </c>
      <c r="F1370" s="4"/>
      <c r="G1370" s="7">
        <f t="shared" si="397"/>
        <v>0</v>
      </c>
      <c r="H1370" s="7">
        <f t="shared" si="397"/>
        <v>0</v>
      </c>
      <c r="I1370" s="7">
        <f t="shared" si="397"/>
        <v>0</v>
      </c>
    </row>
    <row r="1371" spans="1:9" ht="31.5" hidden="1">
      <c r="A1371" s="95" t="s">
        <v>54</v>
      </c>
      <c r="B1371" s="55"/>
      <c r="C1371" s="4" t="s">
        <v>13</v>
      </c>
      <c r="D1371" s="4" t="s">
        <v>11</v>
      </c>
      <c r="E1371" s="4" t="s">
        <v>312</v>
      </c>
      <c r="F1371" s="4" t="s">
        <v>98</v>
      </c>
      <c r="G1371" s="7"/>
      <c r="H1371" s="7"/>
      <c r="I1371" s="7"/>
    </row>
    <row r="1372" spans="1:9">
      <c r="A1372" s="95" t="s">
        <v>125</v>
      </c>
      <c r="B1372" s="55"/>
      <c r="C1372" s="4" t="s">
        <v>13</v>
      </c>
      <c r="D1372" s="4" t="s">
        <v>11</v>
      </c>
      <c r="E1372" s="4" t="s">
        <v>126</v>
      </c>
      <c r="F1372" s="4"/>
      <c r="G1372" s="7">
        <f>G1373+G1387</f>
        <v>8183.7999999999993</v>
      </c>
      <c r="H1372" s="7">
        <f t="shared" ref="H1372:I1372" si="398">H1373+H1387</f>
        <v>6000</v>
      </c>
      <c r="I1372" s="7">
        <f t="shared" si="398"/>
        <v>2321</v>
      </c>
    </row>
    <row r="1373" spans="1:9">
      <c r="A1373" s="95" t="s">
        <v>29</v>
      </c>
      <c r="B1373" s="55"/>
      <c r="C1373" s="4" t="s">
        <v>13</v>
      </c>
      <c r="D1373" s="4" t="s">
        <v>11</v>
      </c>
      <c r="E1373" s="4" t="s">
        <v>315</v>
      </c>
      <c r="F1373" s="4"/>
      <c r="G1373" s="7">
        <f>SUM(G1374+G1378+G1382)+G1380</f>
        <v>8183.7999999999993</v>
      </c>
      <c r="H1373" s="7">
        <f t="shared" ref="H1373:I1373" si="399">SUM(H1374+H1378+H1382)+H1380</f>
        <v>6000</v>
      </c>
      <c r="I1373" s="7">
        <f t="shared" si="399"/>
        <v>2321</v>
      </c>
    </row>
    <row r="1374" spans="1:9" s="56" customFormat="1" ht="14.25" customHeight="1">
      <c r="A1374" s="95" t="s">
        <v>102</v>
      </c>
      <c r="B1374" s="55"/>
      <c r="C1374" s="4" t="s">
        <v>13</v>
      </c>
      <c r="D1374" s="4" t="s">
        <v>11</v>
      </c>
      <c r="E1374" s="4" t="s">
        <v>560</v>
      </c>
      <c r="F1374" s="4"/>
      <c r="G1374" s="7">
        <f>SUM(G1375:G1377)</f>
        <v>6231.2999999999993</v>
      </c>
      <c r="H1374" s="7">
        <f t="shared" ref="H1374:I1374" si="400">SUM(H1375:H1377)</f>
        <v>6000</v>
      </c>
      <c r="I1374" s="7">
        <f t="shared" si="400"/>
        <v>2321</v>
      </c>
    </row>
    <row r="1375" spans="1:9" ht="35.25" customHeight="1">
      <c r="A1375" s="95" t="s">
        <v>43</v>
      </c>
      <c r="B1375" s="55"/>
      <c r="C1375" s="4" t="s">
        <v>13</v>
      </c>
      <c r="D1375" s="4" t="s">
        <v>11</v>
      </c>
      <c r="E1375" s="4" t="s">
        <v>560</v>
      </c>
      <c r="F1375" s="4" t="s">
        <v>72</v>
      </c>
      <c r="G1375" s="7">
        <v>2256.6999999999998</v>
      </c>
      <c r="H1375" s="7"/>
      <c r="I1375" s="7"/>
    </row>
    <row r="1376" spans="1:9">
      <c r="A1376" s="147" t="s">
        <v>34</v>
      </c>
      <c r="B1376" s="55"/>
      <c r="C1376" s="4" t="s">
        <v>13</v>
      </c>
      <c r="D1376" s="4" t="s">
        <v>11</v>
      </c>
      <c r="E1376" s="4" t="s">
        <v>560</v>
      </c>
      <c r="F1376" s="4" t="s">
        <v>80</v>
      </c>
      <c r="G1376" s="7">
        <v>103.5</v>
      </c>
      <c r="H1376" s="7"/>
      <c r="I1376" s="7"/>
    </row>
    <row r="1377" spans="1:9" ht="30.75" customHeight="1">
      <c r="A1377" s="95" t="s">
        <v>97</v>
      </c>
      <c r="B1377" s="55"/>
      <c r="C1377" s="4" t="s">
        <v>13</v>
      </c>
      <c r="D1377" s="4" t="s">
        <v>11</v>
      </c>
      <c r="E1377" s="4" t="s">
        <v>560</v>
      </c>
      <c r="F1377" s="4" t="s">
        <v>98</v>
      </c>
      <c r="G1377" s="7">
        <v>3871.1</v>
      </c>
      <c r="H1377" s="7">
        <v>6000</v>
      </c>
      <c r="I1377" s="7">
        <v>2321</v>
      </c>
    </row>
    <row r="1378" spans="1:9">
      <c r="A1378" s="95" t="s">
        <v>396</v>
      </c>
      <c r="B1378" s="54"/>
      <c r="C1378" s="4" t="s">
        <v>13</v>
      </c>
      <c r="D1378" s="4" t="s">
        <v>11</v>
      </c>
      <c r="E1378" s="4" t="s">
        <v>561</v>
      </c>
      <c r="F1378" s="4"/>
      <c r="G1378" s="7">
        <f>SUM(G1379)</f>
        <v>183</v>
      </c>
      <c r="H1378" s="7">
        <f>SUM(H1379)</f>
        <v>0</v>
      </c>
      <c r="I1378" s="7">
        <f t="shared" ref="I1378" si="401">SUM(I1379)</f>
        <v>0</v>
      </c>
    </row>
    <row r="1379" spans="1:9" ht="31.5">
      <c r="A1379" s="95" t="s">
        <v>97</v>
      </c>
      <c r="B1379" s="55"/>
      <c r="C1379" s="4" t="s">
        <v>13</v>
      </c>
      <c r="D1379" s="4" t="s">
        <v>11</v>
      </c>
      <c r="E1379" s="4" t="s">
        <v>561</v>
      </c>
      <c r="F1379" s="4" t="s">
        <v>98</v>
      </c>
      <c r="G1379" s="7">
        <v>183</v>
      </c>
      <c r="H1379" s="7"/>
      <c r="I1379" s="7"/>
    </row>
    <row r="1380" spans="1:9">
      <c r="A1380" s="95" t="s">
        <v>110</v>
      </c>
      <c r="B1380" s="55"/>
      <c r="C1380" s="4" t="s">
        <v>13</v>
      </c>
      <c r="D1380" s="4" t="s">
        <v>11</v>
      </c>
      <c r="E1380" s="4" t="s">
        <v>621</v>
      </c>
      <c r="F1380" s="4"/>
      <c r="G1380" s="7">
        <f>G1381</f>
        <v>50</v>
      </c>
      <c r="H1380" s="7">
        <f t="shared" ref="H1380:I1380" si="402">H1381</f>
        <v>0</v>
      </c>
      <c r="I1380" s="7">
        <f t="shared" si="402"/>
        <v>0</v>
      </c>
    </row>
    <row r="1381" spans="1:9" ht="31.5">
      <c r="A1381" s="95" t="s">
        <v>43</v>
      </c>
      <c r="B1381" s="55"/>
      <c r="C1381" s="4" t="s">
        <v>13</v>
      </c>
      <c r="D1381" s="4" t="s">
        <v>11</v>
      </c>
      <c r="E1381" s="4" t="s">
        <v>621</v>
      </c>
      <c r="F1381" s="4" t="s">
        <v>72</v>
      </c>
      <c r="G1381" s="7">
        <v>50</v>
      </c>
      <c r="H1381" s="7"/>
      <c r="I1381" s="7"/>
    </row>
    <row r="1382" spans="1:9">
      <c r="A1382" s="95" t="s">
        <v>375</v>
      </c>
      <c r="B1382" s="54"/>
      <c r="C1382" s="4" t="s">
        <v>13</v>
      </c>
      <c r="D1382" s="4" t="s">
        <v>11</v>
      </c>
      <c r="E1382" s="4" t="s">
        <v>562</v>
      </c>
      <c r="F1382" s="55"/>
      <c r="G1382" s="7">
        <f>G1384+G1385+G1386</f>
        <v>1719.5</v>
      </c>
      <c r="H1382" s="7">
        <f t="shared" ref="H1382:I1382" si="403">SUM(H1384:H1385)</f>
        <v>0</v>
      </c>
      <c r="I1382" s="7">
        <f t="shared" si="403"/>
        <v>0</v>
      </c>
    </row>
    <row r="1383" spans="1:9" ht="47.25" hidden="1">
      <c r="A1383" s="32" t="s">
        <v>42</v>
      </c>
      <c r="B1383" s="54"/>
      <c r="C1383" s="4" t="s">
        <v>13</v>
      </c>
      <c r="D1383" s="4" t="s">
        <v>11</v>
      </c>
      <c r="E1383" s="4" t="s">
        <v>562</v>
      </c>
      <c r="F1383" s="48" t="s">
        <v>70</v>
      </c>
      <c r="G1383" s="7"/>
      <c r="H1383" s="7"/>
      <c r="I1383" s="7"/>
    </row>
    <row r="1384" spans="1:9" ht="31.5">
      <c r="A1384" s="95" t="s">
        <v>43</v>
      </c>
      <c r="B1384" s="54"/>
      <c r="C1384" s="4" t="s">
        <v>13</v>
      </c>
      <c r="D1384" s="4" t="s">
        <v>11</v>
      </c>
      <c r="E1384" s="4" t="s">
        <v>562</v>
      </c>
      <c r="F1384" s="4" t="s">
        <v>72</v>
      </c>
      <c r="G1384" s="7">
        <v>547</v>
      </c>
      <c r="H1384" s="7"/>
      <c r="I1384" s="7"/>
    </row>
    <row r="1385" spans="1:9">
      <c r="A1385" s="95" t="s">
        <v>34</v>
      </c>
      <c r="B1385" s="55"/>
      <c r="C1385" s="4" t="s">
        <v>13</v>
      </c>
      <c r="D1385" s="4" t="s">
        <v>11</v>
      </c>
      <c r="E1385" s="4" t="s">
        <v>562</v>
      </c>
      <c r="F1385" s="4" t="s">
        <v>80</v>
      </c>
      <c r="G1385" s="7">
        <v>172.5</v>
      </c>
      <c r="H1385" s="7"/>
      <c r="I1385" s="7"/>
    </row>
    <row r="1386" spans="1:9" ht="31.5">
      <c r="A1386" s="155" t="s">
        <v>97</v>
      </c>
      <c r="B1386" s="55"/>
      <c r="C1386" s="4" t="s">
        <v>13</v>
      </c>
      <c r="D1386" s="4" t="s">
        <v>11</v>
      </c>
      <c r="E1386" s="4" t="s">
        <v>562</v>
      </c>
      <c r="F1386" s="4" t="s">
        <v>98</v>
      </c>
      <c r="G1386" s="7">
        <v>1000</v>
      </c>
      <c r="H1386" s="7"/>
      <c r="I1386" s="7"/>
    </row>
    <row r="1387" spans="1:9" hidden="1">
      <c r="A1387" s="95" t="s">
        <v>635</v>
      </c>
      <c r="B1387" s="55"/>
      <c r="C1387" s="4" t="s">
        <v>13</v>
      </c>
      <c r="D1387" s="4" t="s">
        <v>11</v>
      </c>
      <c r="E1387" s="4" t="s">
        <v>695</v>
      </c>
      <c r="F1387" s="4"/>
      <c r="G1387" s="7">
        <f>SUM(G1388)</f>
        <v>0</v>
      </c>
      <c r="H1387" s="7"/>
      <c r="I1387" s="7"/>
    </row>
    <row r="1388" spans="1:9" ht="31.5" hidden="1">
      <c r="A1388" s="95" t="s">
        <v>697</v>
      </c>
      <c r="B1388" s="55"/>
      <c r="C1388" s="4" t="s">
        <v>13</v>
      </c>
      <c r="D1388" s="4" t="s">
        <v>11</v>
      </c>
      <c r="E1388" s="4" t="s">
        <v>696</v>
      </c>
      <c r="F1388" s="4"/>
      <c r="G1388" s="7">
        <f>SUM(G1389)</f>
        <v>0</v>
      </c>
      <c r="H1388" s="7">
        <f t="shared" ref="H1388:I1388" si="404">SUM(H1389)</f>
        <v>0</v>
      </c>
      <c r="I1388" s="7">
        <f t="shared" si="404"/>
        <v>0</v>
      </c>
    </row>
    <row r="1389" spans="1:9" hidden="1">
      <c r="A1389" s="95" t="s">
        <v>34</v>
      </c>
      <c r="B1389" s="55"/>
      <c r="C1389" s="4" t="s">
        <v>13</v>
      </c>
      <c r="D1389" s="4" t="s">
        <v>11</v>
      </c>
      <c r="E1389" s="4" t="s">
        <v>696</v>
      </c>
      <c r="F1389" s="4" t="s">
        <v>80</v>
      </c>
      <c r="G1389" s="7"/>
      <c r="H1389" s="7"/>
      <c r="I1389" s="7"/>
    </row>
    <row r="1390" spans="1:9" ht="31.5" hidden="1">
      <c r="A1390" s="95" t="s">
        <v>221</v>
      </c>
      <c r="B1390" s="54"/>
      <c r="C1390" s="4" t="s">
        <v>13</v>
      </c>
      <c r="D1390" s="4" t="s">
        <v>11</v>
      </c>
      <c r="E1390" s="4" t="s">
        <v>543</v>
      </c>
      <c r="F1390" s="55"/>
      <c r="G1390" s="7">
        <f>SUM(G1391+G1393)</f>
        <v>0</v>
      </c>
      <c r="H1390" s="7">
        <f t="shared" ref="H1390:I1390" si="405">SUM(H1391+H1393)</f>
        <v>0</v>
      </c>
      <c r="I1390" s="7">
        <f t="shared" si="405"/>
        <v>0</v>
      </c>
    </row>
    <row r="1391" spans="1:9" hidden="1">
      <c r="A1391" s="95" t="s">
        <v>102</v>
      </c>
      <c r="B1391" s="54"/>
      <c r="C1391" s="4" t="s">
        <v>13</v>
      </c>
      <c r="D1391" s="4" t="s">
        <v>11</v>
      </c>
      <c r="E1391" s="4" t="s">
        <v>544</v>
      </c>
      <c r="F1391" s="55"/>
      <c r="G1391" s="7">
        <f>SUM(G1392)</f>
        <v>0</v>
      </c>
      <c r="H1391" s="7">
        <f t="shared" ref="H1391:I1391" si="406">SUM(H1392)</f>
        <v>0</v>
      </c>
      <c r="I1391" s="7">
        <f t="shared" si="406"/>
        <v>0</v>
      </c>
    </row>
    <row r="1392" spans="1:9" ht="31.5" hidden="1">
      <c r="A1392" s="95" t="s">
        <v>97</v>
      </c>
      <c r="B1392" s="54"/>
      <c r="C1392" s="4" t="s">
        <v>13</v>
      </c>
      <c r="D1392" s="4" t="s">
        <v>11</v>
      </c>
      <c r="E1392" s="4" t="s">
        <v>544</v>
      </c>
      <c r="F1392" s="4" t="s">
        <v>98</v>
      </c>
      <c r="G1392" s="7"/>
      <c r="H1392" s="7"/>
      <c r="I1392" s="7"/>
    </row>
    <row r="1393" spans="1:9" hidden="1">
      <c r="A1393" s="95" t="s">
        <v>396</v>
      </c>
      <c r="B1393" s="54"/>
      <c r="C1393" s="4" t="s">
        <v>13</v>
      </c>
      <c r="D1393" s="4" t="s">
        <v>11</v>
      </c>
      <c r="E1393" s="4" t="s">
        <v>546</v>
      </c>
      <c r="F1393" s="4"/>
      <c r="G1393" s="7">
        <f>SUM(G1394)</f>
        <v>0</v>
      </c>
      <c r="H1393" s="7">
        <f t="shared" ref="H1393:I1393" si="407">SUM(H1394)</f>
        <v>0</v>
      </c>
      <c r="I1393" s="7">
        <f t="shared" si="407"/>
        <v>0</v>
      </c>
    </row>
    <row r="1394" spans="1:9" ht="31.5" hidden="1">
      <c r="A1394" s="95" t="s">
        <v>97</v>
      </c>
      <c r="B1394" s="54"/>
      <c r="C1394" s="4" t="s">
        <v>13</v>
      </c>
      <c r="D1394" s="4" t="s">
        <v>11</v>
      </c>
      <c r="E1394" s="4" t="s">
        <v>546</v>
      </c>
      <c r="F1394" s="4" t="s">
        <v>98</v>
      </c>
      <c r="G1394" s="7"/>
      <c r="H1394" s="7"/>
      <c r="I1394" s="7"/>
    </row>
    <row r="1395" spans="1:9" hidden="1">
      <c r="A1395" s="95" t="s">
        <v>276</v>
      </c>
      <c r="B1395" s="54"/>
      <c r="C1395" s="4" t="s">
        <v>13</v>
      </c>
      <c r="D1395" s="4" t="s">
        <v>11</v>
      </c>
      <c r="E1395" s="4" t="s">
        <v>545</v>
      </c>
      <c r="F1395" s="4"/>
      <c r="G1395" s="7">
        <f>SUM(G1396)+G1398</f>
        <v>0</v>
      </c>
      <c r="H1395" s="7">
        <f t="shared" ref="H1395:I1395" si="408">SUM(H1396)+H1398</f>
        <v>0</v>
      </c>
      <c r="I1395" s="7">
        <f t="shared" si="408"/>
        <v>0</v>
      </c>
    </row>
    <row r="1396" spans="1:9" hidden="1">
      <c r="A1396" s="95" t="s">
        <v>102</v>
      </c>
      <c r="B1396" s="54"/>
      <c r="C1396" s="4" t="s">
        <v>13</v>
      </c>
      <c r="D1396" s="4" t="s">
        <v>11</v>
      </c>
      <c r="E1396" s="4" t="s">
        <v>374</v>
      </c>
      <c r="F1396" s="55"/>
      <c r="G1396" s="7">
        <f t="shared" ref="G1396:I1396" si="409">G1397</f>
        <v>0</v>
      </c>
      <c r="H1396" s="7">
        <f t="shared" si="409"/>
        <v>0</v>
      </c>
      <c r="I1396" s="7">
        <f t="shared" si="409"/>
        <v>0</v>
      </c>
    </row>
    <row r="1397" spans="1:9" ht="31.5" hidden="1">
      <c r="A1397" s="95" t="s">
        <v>97</v>
      </c>
      <c r="B1397" s="54"/>
      <c r="C1397" s="4" t="s">
        <v>13</v>
      </c>
      <c r="D1397" s="4" t="s">
        <v>11</v>
      </c>
      <c r="E1397" s="4" t="s">
        <v>374</v>
      </c>
      <c r="F1397" s="4" t="s">
        <v>98</v>
      </c>
      <c r="G1397" s="7"/>
      <c r="H1397" s="7"/>
      <c r="I1397" s="7"/>
    </row>
    <row r="1398" spans="1:9" hidden="1">
      <c r="A1398" s="95" t="s">
        <v>396</v>
      </c>
      <c r="B1398" s="54"/>
      <c r="C1398" s="4" t="s">
        <v>13</v>
      </c>
      <c r="D1398" s="4" t="s">
        <v>11</v>
      </c>
      <c r="E1398" s="4" t="s">
        <v>397</v>
      </c>
      <c r="F1398" s="4"/>
      <c r="G1398" s="7">
        <f t="shared" ref="G1398:I1398" si="410">SUM(G1399)</f>
        <v>0</v>
      </c>
      <c r="H1398" s="7">
        <f t="shared" si="410"/>
        <v>0</v>
      </c>
      <c r="I1398" s="7">
        <f t="shared" si="410"/>
        <v>0</v>
      </c>
    </row>
    <row r="1399" spans="1:9" ht="31.5" hidden="1">
      <c r="A1399" s="95" t="s">
        <v>97</v>
      </c>
      <c r="B1399" s="54"/>
      <c r="C1399" s="4" t="s">
        <v>13</v>
      </c>
      <c r="D1399" s="4" t="s">
        <v>11</v>
      </c>
      <c r="E1399" s="4" t="s">
        <v>397</v>
      </c>
      <c r="F1399" s="4" t="s">
        <v>98</v>
      </c>
      <c r="G1399" s="7"/>
      <c r="H1399" s="7"/>
      <c r="I1399" s="7"/>
    </row>
    <row r="1400" spans="1:9" ht="31.5">
      <c r="A1400" s="95" t="s">
        <v>127</v>
      </c>
      <c r="B1400" s="55"/>
      <c r="C1400" s="4" t="s">
        <v>13</v>
      </c>
      <c r="D1400" s="4" t="s">
        <v>11</v>
      </c>
      <c r="E1400" s="4" t="s">
        <v>128</v>
      </c>
      <c r="F1400" s="55"/>
      <c r="G1400" s="7">
        <f>SUM(G1404+G1407+G1410)+G1401</f>
        <v>500</v>
      </c>
      <c r="H1400" s="7">
        <f t="shared" ref="H1400:I1400" si="411">SUM(H1404+H1407+H1410)+H1401</f>
        <v>0</v>
      </c>
      <c r="I1400" s="7">
        <f t="shared" si="411"/>
        <v>0</v>
      </c>
    </row>
    <row r="1401" spans="1:9">
      <c r="A1401" s="95" t="s">
        <v>29</v>
      </c>
      <c r="B1401" s="55"/>
      <c r="C1401" s="4" t="s">
        <v>13</v>
      </c>
      <c r="D1401" s="4" t="s">
        <v>11</v>
      </c>
      <c r="E1401" s="4" t="s">
        <v>316</v>
      </c>
      <c r="F1401" s="55"/>
      <c r="G1401" s="7">
        <f>SUM(G1402)</f>
        <v>500</v>
      </c>
      <c r="H1401" s="7">
        <f t="shared" ref="H1401:I1401" si="412">SUM(H1402)</f>
        <v>0</v>
      </c>
      <c r="I1401" s="7">
        <f t="shared" si="412"/>
        <v>0</v>
      </c>
    </row>
    <row r="1402" spans="1:9">
      <c r="A1402" s="95" t="s">
        <v>375</v>
      </c>
      <c r="B1402" s="54"/>
      <c r="C1402" s="4" t="s">
        <v>13</v>
      </c>
      <c r="D1402" s="4" t="s">
        <v>11</v>
      </c>
      <c r="E1402" s="4" t="s">
        <v>578</v>
      </c>
      <c r="F1402" s="55"/>
      <c r="G1402" s="7">
        <f>SUM(G1403:G1403)</f>
        <v>500</v>
      </c>
      <c r="H1402" s="7">
        <f t="shared" ref="H1402:I1402" si="413">SUM(H1403:H1403)</f>
        <v>0</v>
      </c>
      <c r="I1402" s="7">
        <f t="shared" si="413"/>
        <v>0</v>
      </c>
    </row>
    <row r="1403" spans="1:9" ht="31.5">
      <c r="A1403" s="95" t="s">
        <v>43</v>
      </c>
      <c r="B1403" s="54"/>
      <c r="C1403" s="4" t="s">
        <v>13</v>
      </c>
      <c r="D1403" s="4" t="s">
        <v>11</v>
      </c>
      <c r="E1403" s="4" t="s">
        <v>578</v>
      </c>
      <c r="F1403" s="4" t="s">
        <v>72</v>
      </c>
      <c r="G1403" s="7">
        <v>500</v>
      </c>
      <c r="H1403" s="7"/>
      <c r="I1403" s="7"/>
    </row>
    <row r="1404" spans="1:9" hidden="1">
      <c r="A1404" s="95" t="s">
        <v>319</v>
      </c>
      <c r="B1404" s="55"/>
      <c r="C1404" s="4" t="s">
        <v>13</v>
      </c>
      <c r="D1404" s="4" t="s">
        <v>11</v>
      </c>
      <c r="E1404" s="4" t="s">
        <v>320</v>
      </c>
      <c r="F1404" s="4"/>
      <c r="G1404" s="7">
        <f t="shared" ref="G1404:I1405" si="414">G1405</f>
        <v>0</v>
      </c>
      <c r="H1404" s="7">
        <f t="shared" si="414"/>
        <v>0</v>
      </c>
      <c r="I1404" s="7">
        <f t="shared" si="414"/>
        <v>0</v>
      </c>
    </row>
    <row r="1405" spans="1:9" hidden="1">
      <c r="A1405" s="95" t="s">
        <v>95</v>
      </c>
      <c r="B1405" s="55"/>
      <c r="C1405" s="4" t="s">
        <v>13</v>
      </c>
      <c r="D1405" s="4" t="s">
        <v>11</v>
      </c>
      <c r="E1405" s="4" t="s">
        <v>321</v>
      </c>
      <c r="F1405" s="4"/>
      <c r="G1405" s="7">
        <f t="shared" si="414"/>
        <v>0</v>
      </c>
      <c r="H1405" s="7">
        <f t="shared" si="414"/>
        <v>0</v>
      </c>
      <c r="I1405" s="7">
        <f t="shared" si="414"/>
        <v>0</v>
      </c>
    </row>
    <row r="1406" spans="1:9" ht="31.5" hidden="1">
      <c r="A1406" s="95" t="s">
        <v>97</v>
      </c>
      <c r="B1406" s="55"/>
      <c r="C1406" s="4" t="s">
        <v>13</v>
      </c>
      <c r="D1406" s="4" t="s">
        <v>11</v>
      </c>
      <c r="E1406" s="4" t="s">
        <v>321</v>
      </c>
      <c r="F1406" s="4" t="s">
        <v>98</v>
      </c>
      <c r="G1406" s="7"/>
      <c r="H1406" s="7"/>
      <c r="I1406" s="7"/>
    </row>
    <row r="1407" spans="1:9" ht="31.5" hidden="1">
      <c r="A1407" s="95" t="s">
        <v>221</v>
      </c>
      <c r="B1407" s="55"/>
      <c r="C1407" s="4" t="s">
        <v>13</v>
      </c>
      <c r="D1407" s="4" t="s">
        <v>11</v>
      </c>
      <c r="E1407" s="4" t="s">
        <v>327</v>
      </c>
      <c r="F1407" s="4"/>
      <c r="G1407" s="7">
        <f t="shared" ref="G1407:I1408" si="415">G1408</f>
        <v>0</v>
      </c>
      <c r="H1407" s="7">
        <f t="shared" si="415"/>
        <v>0</v>
      </c>
      <c r="I1407" s="7">
        <f t="shared" si="415"/>
        <v>0</v>
      </c>
    </row>
    <row r="1408" spans="1:9" hidden="1">
      <c r="A1408" s="95" t="s">
        <v>95</v>
      </c>
      <c r="B1408" s="55"/>
      <c r="C1408" s="4" t="s">
        <v>13</v>
      </c>
      <c r="D1408" s="4" t="s">
        <v>11</v>
      </c>
      <c r="E1408" s="4" t="s">
        <v>328</v>
      </c>
      <c r="F1408" s="4"/>
      <c r="G1408" s="7">
        <f t="shared" si="415"/>
        <v>0</v>
      </c>
      <c r="H1408" s="7">
        <f t="shared" si="415"/>
        <v>0</v>
      </c>
      <c r="I1408" s="7">
        <f t="shared" si="415"/>
        <v>0</v>
      </c>
    </row>
    <row r="1409" spans="1:9" ht="30.75" hidden="1" customHeight="1">
      <c r="A1409" s="95" t="s">
        <v>97</v>
      </c>
      <c r="B1409" s="55"/>
      <c r="C1409" s="4" t="s">
        <v>13</v>
      </c>
      <c r="D1409" s="4" t="s">
        <v>11</v>
      </c>
      <c r="E1409" s="4" t="s">
        <v>328</v>
      </c>
      <c r="F1409" s="4" t="s">
        <v>98</v>
      </c>
      <c r="G1409" s="7"/>
      <c r="H1409" s="7"/>
      <c r="I1409" s="7"/>
    </row>
    <row r="1410" spans="1:9" ht="30.75" hidden="1" customHeight="1">
      <c r="A1410" s="95" t="s">
        <v>276</v>
      </c>
      <c r="B1410" s="55"/>
      <c r="C1410" s="4" t="s">
        <v>13</v>
      </c>
      <c r="D1410" s="4" t="s">
        <v>11</v>
      </c>
      <c r="E1410" s="4" t="s">
        <v>322</v>
      </c>
      <c r="F1410" s="4"/>
      <c r="G1410" s="7">
        <f t="shared" ref="G1410:I1411" si="416">G1411</f>
        <v>0</v>
      </c>
      <c r="H1410" s="7">
        <f t="shared" si="416"/>
        <v>0</v>
      </c>
      <c r="I1410" s="7">
        <f t="shared" si="416"/>
        <v>0</v>
      </c>
    </row>
    <row r="1411" spans="1:9" ht="30.75" hidden="1" customHeight="1">
      <c r="A1411" s="95" t="s">
        <v>95</v>
      </c>
      <c r="B1411" s="55"/>
      <c r="C1411" s="4" t="s">
        <v>13</v>
      </c>
      <c r="D1411" s="4" t="s">
        <v>11</v>
      </c>
      <c r="E1411" s="4" t="s">
        <v>323</v>
      </c>
      <c r="F1411" s="4"/>
      <c r="G1411" s="7">
        <f t="shared" si="416"/>
        <v>0</v>
      </c>
      <c r="H1411" s="7">
        <f t="shared" si="416"/>
        <v>0</v>
      </c>
      <c r="I1411" s="7">
        <f t="shared" si="416"/>
        <v>0</v>
      </c>
    </row>
    <row r="1412" spans="1:9" ht="31.5" hidden="1">
      <c r="A1412" s="95" t="s">
        <v>97</v>
      </c>
      <c r="B1412" s="55"/>
      <c r="C1412" s="4" t="s">
        <v>13</v>
      </c>
      <c r="D1412" s="4" t="s">
        <v>11</v>
      </c>
      <c r="E1412" s="4" t="s">
        <v>323</v>
      </c>
      <c r="F1412" s="4" t="s">
        <v>98</v>
      </c>
      <c r="G1412" s="7"/>
      <c r="H1412" s="7"/>
      <c r="I1412" s="7"/>
    </row>
    <row r="1413" spans="1:9" ht="31.5">
      <c r="A1413" s="95" t="s">
        <v>389</v>
      </c>
      <c r="B1413" s="55"/>
      <c r="C1413" s="4" t="s">
        <v>13</v>
      </c>
      <c r="D1413" s="4" t="s">
        <v>11</v>
      </c>
      <c r="E1413" s="4" t="s">
        <v>118</v>
      </c>
      <c r="F1413" s="4"/>
      <c r="G1413" s="7">
        <f>G1422+G1414+G1420+G1417</f>
        <v>65441</v>
      </c>
      <c r="H1413" s="7">
        <f t="shared" ref="H1413:I1413" si="417">H1422+H1414+H1420+H1417</f>
        <v>54981.000000000007</v>
      </c>
      <c r="I1413" s="7">
        <f t="shared" si="417"/>
        <v>54980.900000000009</v>
      </c>
    </row>
    <row r="1414" spans="1:9">
      <c r="A1414" s="32" t="s">
        <v>62</v>
      </c>
      <c r="B1414" s="48"/>
      <c r="C1414" s="48" t="s">
        <v>13</v>
      </c>
      <c r="D1414" s="48" t="s">
        <v>11</v>
      </c>
      <c r="E1414" s="53" t="s">
        <v>365</v>
      </c>
      <c r="F1414" s="48"/>
      <c r="G1414" s="49">
        <f>+G1415+G1416</f>
        <v>6584.9</v>
      </c>
      <c r="H1414" s="49">
        <f>+H1415+H1416</f>
        <v>5452.5</v>
      </c>
      <c r="I1414" s="49">
        <f>+I1415+I1416</f>
        <v>5452.5</v>
      </c>
    </row>
    <row r="1415" spans="1:9" ht="47.25">
      <c r="A1415" s="32" t="s">
        <v>42</v>
      </c>
      <c r="B1415" s="48"/>
      <c r="C1415" s="48" t="s">
        <v>13</v>
      </c>
      <c r="D1415" s="48" t="s">
        <v>11</v>
      </c>
      <c r="E1415" s="53" t="s">
        <v>365</v>
      </c>
      <c r="F1415" s="48" t="s">
        <v>70</v>
      </c>
      <c r="G1415" s="49">
        <v>6584.4</v>
      </c>
      <c r="H1415" s="49">
        <v>5452</v>
      </c>
      <c r="I1415" s="49">
        <v>5452</v>
      </c>
    </row>
    <row r="1416" spans="1:9" ht="31.5">
      <c r="A1416" s="32" t="s">
        <v>43</v>
      </c>
      <c r="B1416" s="48"/>
      <c r="C1416" s="48" t="s">
        <v>13</v>
      </c>
      <c r="D1416" s="48" t="s">
        <v>11</v>
      </c>
      <c r="E1416" s="53" t="s">
        <v>365</v>
      </c>
      <c r="F1416" s="48" t="s">
        <v>72</v>
      </c>
      <c r="G1416" s="49">
        <v>0.5</v>
      </c>
      <c r="H1416" s="49">
        <v>0.5</v>
      </c>
      <c r="I1416" s="49">
        <v>0.5</v>
      </c>
    </row>
    <row r="1417" spans="1:9">
      <c r="A1417" s="32" t="s">
        <v>76</v>
      </c>
      <c r="B1417" s="48"/>
      <c r="C1417" s="48" t="s">
        <v>13</v>
      </c>
      <c r="D1417" s="48" t="s">
        <v>11</v>
      </c>
      <c r="E1417" s="53" t="s">
        <v>636</v>
      </c>
      <c r="F1417" s="48"/>
      <c r="G1417" s="49">
        <f>SUM(G1418:G1419)</f>
        <v>164.4</v>
      </c>
      <c r="H1417" s="49">
        <f t="shared" ref="H1417:I1417" si="418">SUM(H1418:H1419)</f>
        <v>164.4</v>
      </c>
      <c r="I1417" s="49">
        <f t="shared" si="418"/>
        <v>164.4</v>
      </c>
    </row>
    <row r="1418" spans="1:9" ht="31.5">
      <c r="A1418" s="32" t="s">
        <v>43</v>
      </c>
      <c r="B1418" s="48"/>
      <c r="C1418" s="48" t="s">
        <v>13</v>
      </c>
      <c r="D1418" s="48" t="s">
        <v>11</v>
      </c>
      <c r="E1418" s="53" t="s">
        <v>636</v>
      </c>
      <c r="F1418" s="48" t="s">
        <v>72</v>
      </c>
      <c r="G1418" s="49">
        <v>163</v>
      </c>
      <c r="H1418" s="49">
        <v>163</v>
      </c>
      <c r="I1418" s="49">
        <v>163</v>
      </c>
    </row>
    <row r="1419" spans="1:9">
      <c r="A1419" s="95" t="s">
        <v>20</v>
      </c>
      <c r="B1419" s="48"/>
      <c r="C1419" s="48" t="s">
        <v>13</v>
      </c>
      <c r="D1419" s="48" t="s">
        <v>11</v>
      </c>
      <c r="E1419" s="53" t="s">
        <v>636</v>
      </c>
      <c r="F1419" s="48" t="s">
        <v>77</v>
      </c>
      <c r="G1419" s="49">
        <v>1.4</v>
      </c>
      <c r="H1419" s="49">
        <v>1.4</v>
      </c>
      <c r="I1419" s="49">
        <v>1.4</v>
      </c>
    </row>
    <row r="1420" spans="1:9" ht="33.75" customHeight="1">
      <c r="A1420" s="95" t="s">
        <v>79</v>
      </c>
      <c r="B1420" s="48"/>
      <c r="C1420" s="48" t="s">
        <v>13</v>
      </c>
      <c r="D1420" s="48" t="s">
        <v>11</v>
      </c>
      <c r="E1420" s="53" t="s">
        <v>393</v>
      </c>
      <c r="F1420" s="48"/>
      <c r="G1420" s="49">
        <f>SUM(G1421)</f>
        <v>74.599999999999994</v>
      </c>
      <c r="H1420" s="49">
        <f>SUM(H1421)</f>
        <v>74.599999999999994</v>
      </c>
      <c r="I1420" s="49">
        <f>SUM(I1421)</f>
        <v>74.599999999999994</v>
      </c>
    </row>
    <row r="1421" spans="1:9" ht="31.5">
      <c r="A1421" s="32" t="s">
        <v>43</v>
      </c>
      <c r="B1421" s="48"/>
      <c r="C1421" s="48" t="s">
        <v>13</v>
      </c>
      <c r="D1421" s="48" t="s">
        <v>11</v>
      </c>
      <c r="E1421" s="53" t="s">
        <v>393</v>
      </c>
      <c r="F1421" s="48" t="s">
        <v>72</v>
      </c>
      <c r="G1421" s="49">
        <v>74.599999999999994</v>
      </c>
      <c r="H1421" s="49">
        <v>74.599999999999994</v>
      </c>
      <c r="I1421" s="49">
        <v>74.599999999999994</v>
      </c>
    </row>
    <row r="1422" spans="1:9" ht="31.5">
      <c r="A1422" s="95" t="s">
        <v>36</v>
      </c>
      <c r="B1422" s="54"/>
      <c r="C1422" s="4" t="s">
        <v>13</v>
      </c>
      <c r="D1422" s="4" t="s">
        <v>11</v>
      </c>
      <c r="E1422" s="4" t="s">
        <v>119</v>
      </c>
      <c r="F1422" s="4"/>
      <c r="G1422" s="7">
        <f>G1423</f>
        <v>58617.1</v>
      </c>
      <c r="H1422" s="7">
        <f>H1423</f>
        <v>49289.500000000007</v>
      </c>
      <c r="I1422" s="7">
        <f>I1423</f>
        <v>49289.400000000009</v>
      </c>
    </row>
    <row r="1423" spans="1:9">
      <c r="A1423" s="95" t="s">
        <v>375</v>
      </c>
      <c r="B1423" s="54"/>
      <c r="C1423" s="4" t="s">
        <v>13</v>
      </c>
      <c r="D1423" s="4" t="s">
        <v>11</v>
      </c>
      <c r="E1423" s="4" t="s">
        <v>120</v>
      </c>
      <c r="F1423" s="4"/>
      <c r="G1423" s="7">
        <f>G1424+G1425+G1426</f>
        <v>58617.1</v>
      </c>
      <c r="H1423" s="7">
        <f>H1424+H1425+H1426</f>
        <v>49289.500000000007</v>
      </c>
      <c r="I1423" s="7">
        <f>I1424+I1425+I1426</f>
        <v>49289.400000000009</v>
      </c>
    </row>
    <row r="1424" spans="1:9" ht="47.25">
      <c r="A1424" s="95" t="s">
        <v>42</v>
      </c>
      <c r="B1424" s="55"/>
      <c r="C1424" s="4" t="s">
        <v>13</v>
      </c>
      <c r="D1424" s="4" t="s">
        <v>11</v>
      </c>
      <c r="E1424" s="4" t="s">
        <v>120</v>
      </c>
      <c r="F1424" s="4" t="s">
        <v>70</v>
      </c>
      <c r="G1424" s="7">
        <v>56746.6</v>
      </c>
      <c r="H1424" s="7">
        <v>47647.8</v>
      </c>
      <c r="I1424" s="7">
        <v>47647.8</v>
      </c>
    </row>
    <row r="1425" spans="1:9" s="27" customFormat="1" ht="31.5">
      <c r="A1425" s="95" t="s">
        <v>43</v>
      </c>
      <c r="B1425" s="55"/>
      <c r="C1425" s="4" t="s">
        <v>13</v>
      </c>
      <c r="D1425" s="4" t="s">
        <v>11</v>
      </c>
      <c r="E1425" s="4" t="s">
        <v>120</v>
      </c>
      <c r="F1425" s="4" t="s">
        <v>72</v>
      </c>
      <c r="G1425" s="7">
        <v>1867.1</v>
      </c>
      <c r="H1425" s="7">
        <v>1638.3</v>
      </c>
      <c r="I1425" s="7">
        <v>1638.3</v>
      </c>
    </row>
    <row r="1426" spans="1:9">
      <c r="A1426" s="95" t="s">
        <v>20</v>
      </c>
      <c r="B1426" s="55"/>
      <c r="C1426" s="4" t="s">
        <v>13</v>
      </c>
      <c r="D1426" s="4" t="s">
        <v>11</v>
      </c>
      <c r="E1426" s="4" t="s">
        <v>120</v>
      </c>
      <c r="F1426" s="4" t="s">
        <v>77</v>
      </c>
      <c r="G1426" s="7">
        <v>3.4</v>
      </c>
      <c r="H1426" s="7">
        <v>3.4</v>
      </c>
      <c r="I1426" s="7">
        <v>3.3</v>
      </c>
    </row>
    <row r="1427" spans="1:9">
      <c r="A1427" s="23" t="s">
        <v>509</v>
      </c>
      <c r="B1427" s="40"/>
      <c r="C1427" s="96"/>
      <c r="D1427" s="96"/>
      <c r="E1427" s="96"/>
      <c r="F1427" s="31"/>
      <c r="G1427" s="43"/>
      <c r="H1427" s="10">
        <v>85000</v>
      </c>
      <c r="I1427" s="10">
        <v>180000</v>
      </c>
    </row>
    <row r="1428" spans="1:9">
      <c r="A1428" s="23" t="s">
        <v>159</v>
      </c>
      <c r="B1428" s="38"/>
      <c r="C1428" s="29"/>
      <c r="D1428" s="29"/>
      <c r="E1428" s="29"/>
      <c r="F1428" s="29"/>
      <c r="G1428" s="10">
        <f>SUM(G10+G36+G515+G559+G739+G877+G1223)</f>
        <v>8962124.0999999996</v>
      </c>
      <c r="H1428" s="10">
        <f>SUM(H10+H36+H515+H559+H739+H877+H1223)+H1427</f>
        <v>6999970.7999999998</v>
      </c>
      <c r="I1428" s="10">
        <f>SUM(I10+I36+I515+I559+I739+I877+I1223)+I1427</f>
        <v>7128502.4999999991</v>
      </c>
    </row>
    <row r="1429" spans="1:9">
      <c r="H1429" s="59"/>
      <c r="I1429" s="59"/>
    </row>
    <row r="1430" spans="1:9" ht="19.5" hidden="1" customHeight="1">
      <c r="G1430" s="94">
        <f>8959124.1+3000</f>
        <v>8962124.0999999996</v>
      </c>
      <c r="H1430" s="94">
        <v>6999970.7999999989</v>
      </c>
      <c r="I1430" s="94">
        <v>7128502.5</v>
      </c>
    </row>
    <row r="1431" spans="1:9" ht="20.25" hidden="1" customHeight="1">
      <c r="G1431" s="59">
        <f>SUM(G1430-G1428)</f>
        <v>0</v>
      </c>
      <c r="H1431" s="59">
        <f t="shared" ref="H1431:I1431" si="419">SUM(H1430-H1428)</f>
        <v>-9.3132257461547852E-10</v>
      </c>
      <c r="I1431" s="59">
        <f t="shared" si="419"/>
        <v>9.3132257461547852E-10</v>
      </c>
    </row>
    <row r="1432" spans="1:9" ht="19.5" customHeight="1"/>
    <row r="1434" spans="1:9">
      <c r="G1434" s="59"/>
      <c r="H1434" s="59"/>
      <c r="I1434" s="59"/>
    </row>
  </sheetData>
  <mergeCells count="5">
    <mergeCell ref="G8:G9"/>
    <mergeCell ref="H8:H9"/>
    <mergeCell ref="I8:I9"/>
    <mergeCell ref="A8:A9"/>
    <mergeCell ref="B8:F8"/>
  </mergeCells>
  <pageMargins left="0.47244094488188981" right="0.11811023622047245" top="0" bottom="0" header="0" footer="0"/>
  <pageSetup paperSize="9" scale="76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K61"/>
  <sheetViews>
    <sheetView tabSelected="1" zoomScale="90" zoomScaleNormal="90" workbookViewId="0">
      <selection activeCell="F1" sqref="F1"/>
    </sheetView>
  </sheetViews>
  <sheetFormatPr defaultRowHeight="15.75"/>
  <cols>
    <col min="1" max="1" width="55.5703125" style="70" customWidth="1"/>
    <col min="2" max="3" width="12" style="71" customWidth="1"/>
    <col min="4" max="6" width="18.140625" style="71" customWidth="1"/>
    <col min="7" max="16384" width="9.140625" style="71"/>
  </cols>
  <sheetData>
    <row r="1" spans="1:11">
      <c r="C1" s="3"/>
      <c r="E1" s="14"/>
      <c r="F1" s="14" t="s">
        <v>970</v>
      </c>
    </row>
    <row r="2" spans="1:11" ht="15.75" customHeight="1">
      <c r="C2" s="3"/>
      <c r="E2" s="3"/>
      <c r="F2" s="3" t="s">
        <v>0</v>
      </c>
    </row>
    <row r="3" spans="1:11">
      <c r="C3" s="3"/>
      <c r="E3" s="3"/>
      <c r="F3" s="3" t="s">
        <v>1</v>
      </c>
    </row>
    <row r="4" spans="1:11">
      <c r="C4" s="3"/>
      <c r="E4" s="3"/>
      <c r="F4" s="3" t="s">
        <v>2</v>
      </c>
    </row>
    <row r="5" spans="1:11">
      <c r="C5" s="1"/>
      <c r="E5" s="1"/>
      <c r="F5" s="1" t="s">
        <v>988</v>
      </c>
    </row>
    <row r="6" spans="1:11" ht="46.5" customHeight="1">
      <c r="A6" s="166" t="s">
        <v>758</v>
      </c>
      <c r="B6" s="167"/>
      <c r="C6" s="167"/>
      <c r="D6" s="168"/>
      <c r="E6" s="168"/>
      <c r="F6" s="168"/>
    </row>
    <row r="7" spans="1:11">
      <c r="D7" s="72"/>
      <c r="E7" s="72"/>
      <c r="F7" s="72" t="s">
        <v>367</v>
      </c>
    </row>
    <row r="8" spans="1:11" ht="27" customHeight="1">
      <c r="A8" s="73" t="s">
        <v>129</v>
      </c>
      <c r="B8" s="74" t="s">
        <v>133</v>
      </c>
      <c r="C8" s="74" t="s">
        <v>134</v>
      </c>
      <c r="D8" s="22" t="s">
        <v>755</v>
      </c>
      <c r="E8" s="22" t="s">
        <v>756</v>
      </c>
      <c r="F8" s="22" t="s">
        <v>757</v>
      </c>
    </row>
    <row r="9" spans="1:11" s="78" customFormat="1">
      <c r="A9" s="75" t="s">
        <v>68</v>
      </c>
      <c r="B9" s="76" t="s">
        <v>28</v>
      </c>
      <c r="C9" s="76" t="s">
        <v>26</v>
      </c>
      <c r="D9" s="77">
        <f>SUM(D10:D17)</f>
        <v>417033.6</v>
      </c>
      <c r="E9" s="77">
        <f>SUM(E10:E17)</f>
        <v>308146.90000000002</v>
      </c>
      <c r="F9" s="77">
        <f>SUM(F10:F17)</f>
        <v>327658.8</v>
      </c>
    </row>
    <row r="10" spans="1:11" ht="47.25">
      <c r="A10" s="79" t="s">
        <v>135</v>
      </c>
      <c r="B10" s="80" t="s">
        <v>28</v>
      </c>
      <c r="C10" s="80" t="s">
        <v>35</v>
      </c>
      <c r="D10" s="81">
        <f>Ведомственная!G38</f>
        <v>5063.7</v>
      </c>
      <c r="E10" s="81">
        <f>Ведомственная!H38</f>
        <v>4403.2</v>
      </c>
      <c r="F10" s="81">
        <f>Ведомственная!I38</f>
        <v>4403.2</v>
      </c>
    </row>
    <row r="11" spans="1:11" ht="63">
      <c r="A11" s="79" t="s">
        <v>136</v>
      </c>
      <c r="B11" s="80" t="s">
        <v>28</v>
      </c>
      <c r="C11" s="80" t="s">
        <v>45</v>
      </c>
      <c r="D11" s="81">
        <f>Ведомственная!G12</f>
        <v>26317.200000000001</v>
      </c>
      <c r="E11" s="81">
        <f>Ведомственная!H12</f>
        <v>22884.400000000001</v>
      </c>
      <c r="F11" s="81">
        <f>Ведомственная!I12</f>
        <v>22884.400000000001</v>
      </c>
    </row>
    <row r="12" spans="1:11" ht="63">
      <c r="A12" s="79" t="s">
        <v>137</v>
      </c>
      <c r="B12" s="80" t="s">
        <v>28</v>
      </c>
      <c r="C12" s="80" t="s">
        <v>11</v>
      </c>
      <c r="D12" s="81">
        <f>Ведомственная!G42</f>
        <v>227725.4</v>
      </c>
      <c r="E12" s="81">
        <f>Ведомственная!H42</f>
        <v>196928.2</v>
      </c>
      <c r="F12" s="81">
        <f>Ведомственная!I42</f>
        <v>203426.4</v>
      </c>
      <c r="H12" s="97"/>
      <c r="I12" s="97"/>
      <c r="J12" s="97"/>
      <c r="K12" s="97"/>
    </row>
    <row r="13" spans="1:11">
      <c r="A13" s="79" t="s">
        <v>138</v>
      </c>
      <c r="B13" s="80" t="s">
        <v>28</v>
      </c>
      <c r="C13" s="80" t="s">
        <v>139</v>
      </c>
      <c r="D13" s="81">
        <f>Ведомственная!G65</f>
        <v>12.1</v>
      </c>
      <c r="E13" s="81">
        <f>Ведомственная!H65</f>
        <v>12.5</v>
      </c>
      <c r="F13" s="81">
        <f>Ведомственная!I65</f>
        <v>162.5</v>
      </c>
      <c r="H13" s="97"/>
      <c r="I13" s="97"/>
      <c r="J13" s="97"/>
      <c r="K13" s="97"/>
    </row>
    <row r="14" spans="1:11" ht="47.25">
      <c r="A14" s="79" t="s">
        <v>81</v>
      </c>
      <c r="B14" s="80" t="s">
        <v>28</v>
      </c>
      <c r="C14" s="80" t="s">
        <v>60</v>
      </c>
      <c r="D14" s="81">
        <f>Ведомственная!G517</f>
        <v>46315.5</v>
      </c>
      <c r="E14" s="81">
        <f>Ведомственная!H517</f>
        <v>40723.800000000003</v>
      </c>
      <c r="F14" s="81">
        <f>Ведомственная!I517</f>
        <v>40723.800000000003</v>
      </c>
      <c r="H14" s="97"/>
      <c r="I14" s="97"/>
      <c r="J14" s="97"/>
      <c r="K14" s="97"/>
    </row>
    <row r="15" spans="1:11">
      <c r="A15" s="79" t="s">
        <v>399</v>
      </c>
      <c r="B15" s="80" t="s">
        <v>28</v>
      </c>
      <c r="C15" s="80" t="s">
        <v>89</v>
      </c>
      <c r="D15" s="81">
        <f>SUM(Ведомственная!G69)</f>
        <v>0</v>
      </c>
      <c r="E15" s="103">
        <f>SUM(Ведомственная!H69)</f>
        <v>9808.5</v>
      </c>
      <c r="F15" s="81">
        <f>SUM(Ведомственная!I69)</f>
        <v>0</v>
      </c>
      <c r="H15" s="97"/>
      <c r="I15" s="97"/>
      <c r="J15" s="97"/>
      <c r="K15" s="97"/>
    </row>
    <row r="16" spans="1:11">
      <c r="A16" s="79" t="s">
        <v>117</v>
      </c>
      <c r="B16" s="80" t="s">
        <v>28</v>
      </c>
      <c r="C16" s="80" t="s">
        <v>140</v>
      </c>
      <c r="D16" s="81">
        <f>SUM(Ведомственная!G522)</f>
        <v>2500</v>
      </c>
      <c r="E16" s="81">
        <f>SUM(Ведомственная!H522)</f>
        <v>0</v>
      </c>
      <c r="F16" s="81">
        <f>SUM(Ведомственная!I522)</f>
        <v>0</v>
      </c>
      <c r="H16" s="97"/>
      <c r="I16" s="97"/>
      <c r="J16" s="97"/>
      <c r="K16" s="97"/>
    </row>
    <row r="17" spans="1:6">
      <c r="A17" s="79" t="s">
        <v>74</v>
      </c>
      <c r="B17" s="80" t="s">
        <v>28</v>
      </c>
      <c r="C17" s="80" t="s">
        <v>75</v>
      </c>
      <c r="D17" s="81">
        <f>SUM(Ведомственная!G20+Ведомственная!G73+Ведомственная!G526)</f>
        <v>109099.69999999998</v>
      </c>
      <c r="E17" s="81">
        <f>SUM(Ведомственная!H20+Ведомственная!H73+Ведомственная!H526)</f>
        <v>33386.299999999996</v>
      </c>
      <c r="F17" s="81">
        <f>SUM(Ведомственная!I20+Ведомственная!I73+Ведомственная!I526)</f>
        <v>56058.499999999993</v>
      </c>
    </row>
    <row r="18" spans="1:6" s="78" customFormat="1" ht="31.5">
      <c r="A18" s="75" t="s">
        <v>193</v>
      </c>
      <c r="B18" s="76" t="s">
        <v>45</v>
      </c>
      <c r="C18" s="76" t="s">
        <v>26</v>
      </c>
      <c r="D18" s="77">
        <f>SUM(D19:D21)</f>
        <v>49545.2</v>
      </c>
      <c r="E18" s="77">
        <f t="shared" ref="E18:F18" si="0">SUM(E19:E21)</f>
        <v>32035.600000000002</v>
      </c>
      <c r="F18" s="77">
        <f t="shared" si="0"/>
        <v>32269.8</v>
      </c>
    </row>
    <row r="19" spans="1:6">
      <c r="A19" s="79" t="s">
        <v>141</v>
      </c>
      <c r="B19" s="80" t="s">
        <v>45</v>
      </c>
      <c r="C19" s="80" t="s">
        <v>11</v>
      </c>
      <c r="D19" s="81">
        <f>SUM(Ведомственная!G127)</f>
        <v>5581.7000000000007</v>
      </c>
      <c r="E19" s="81">
        <f>SUM(Ведомственная!H127)</f>
        <v>5259.4</v>
      </c>
      <c r="F19" s="81">
        <f>SUM(Ведомственная!I127)</f>
        <v>5493.6</v>
      </c>
    </row>
    <row r="20" spans="1:6">
      <c r="A20" s="79" t="s">
        <v>558</v>
      </c>
      <c r="B20" s="80" t="s">
        <v>45</v>
      </c>
      <c r="C20" s="80" t="s">
        <v>142</v>
      </c>
      <c r="D20" s="81">
        <f>SUM(Ведомственная!G135)</f>
        <v>28164.199999999997</v>
      </c>
      <c r="E20" s="81">
        <f>SUM(Ведомственная!H135)</f>
        <v>24815.5</v>
      </c>
      <c r="F20" s="81">
        <f>SUM(Ведомственная!I135)</f>
        <v>24815.5</v>
      </c>
    </row>
    <row r="21" spans="1:6" ht="47.25">
      <c r="A21" s="2" t="s">
        <v>559</v>
      </c>
      <c r="B21" s="80" t="s">
        <v>45</v>
      </c>
      <c r="C21" s="80" t="s">
        <v>25</v>
      </c>
      <c r="D21" s="81">
        <f>SUM(Ведомственная!G145)</f>
        <v>15799.300000000001</v>
      </c>
      <c r="E21" s="81">
        <f>SUM(Ведомственная!H145)</f>
        <v>1960.7</v>
      </c>
      <c r="F21" s="81">
        <f>SUM(Ведомственная!I145)</f>
        <v>1960.7</v>
      </c>
    </row>
    <row r="22" spans="1:6" s="78" customFormat="1">
      <c r="A22" s="75" t="s">
        <v>10</v>
      </c>
      <c r="B22" s="76" t="s">
        <v>11</v>
      </c>
      <c r="C22" s="76" t="s">
        <v>26</v>
      </c>
      <c r="D22" s="77">
        <f>SUM(D23:D25)</f>
        <v>1561842.7</v>
      </c>
      <c r="E22" s="77">
        <f>SUM(E23:E25)</f>
        <v>673110.90000000014</v>
      </c>
      <c r="F22" s="77">
        <f>SUM(F23:F25)</f>
        <v>697843.9</v>
      </c>
    </row>
    <row r="23" spans="1:6">
      <c r="A23" s="79" t="s">
        <v>12</v>
      </c>
      <c r="B23" s="80" t="s">
        <v>11</v>
      </c>
      <c r="C23" s="80" t="s">
        <v>13</v>
      </c>
      <c r="D23" s="81">
        <f>Ведомственная!G170</f>
        <v>863967.2</v>
      </c>
      <c r="E23" s="81">
        <f>Ведомственная!H170</f>
        <v>371126.9</v>
      </c>
      <c r="F23" s="81">
        <f>Ведомственная!I170</f>
        <v>378677.80000000005</v>
      </c>
    </row>
    <row r="24" spans="1:6">
      <c r="A24" s="79" t="s">
        <v>143</v>
      </c>
      <c r="B24" s="80" t="s">
        <v>11</v>
      </c>
      <c r="C24" s="80" t="s">
        <v>142</v>
      </c>
      <c r="D24" s="81">
        <f>SUM(Ведомственная!G193)</f>
        <v>661146.89999999991</v>
      </c>
      <c r="E24" s="81">
        <f>SUM(Ведомственная!H193)</f>
        <v>283267.20000000001</v>
      </c>
      <c r="F24" s="81">
        <f>SUM(Ведомственная!I193)</f>
        <v>304282.5</v>
      </c>
    </row>
    <row r="25" spans="1:6">
      <c r="A25" s="79" t="s">
        <v>21</v>
      </c>
      <c r="B25" s="80" t="s">
        <v>11</v>
      </c>
      <c r="C25" s="80" t="s">
        <v>22</v>
      </c>
      <c r="D25" s="81">
        <f>Ведомственная!G228</f>
        <v>36728.6</v>
      </c>
      <c r="E25" s="81">
        <f>Ведомственная!H228</f>
        <v>18716.8</v>
      </c>
      <c r="F25" s="81">
        <f>Ведомственная!I228</f>
        <v>14883.599999999999</v>
      </c>
    </row>
    <row r="26" spans="1:6" ht="14.25" customHeight="1">
      <c r="A26" s="75" t="s">
        <v>199</v>
      </c>
      <c r="B26" s="76" t="s">
        <v>139</v>
      </c>
      <c r="C26" s="76" t="s">
        <v>26</v>
      </c>
      <c r="D26" s="77">
        <f>SUM(D27:D30)</f>
        <v>1037466.9000000001</v>
      </c>
      <c r="E26" s="77">
        <f>SUM(E27:E30)</f>
        <v>561521.5</v>
      </c>
      <c r="F26" s="77">
        <f>SUM(F27:F30)</f>
        <v>374967.70000000007</v>
      </c>
    </row>
    <row r="27" spans="1:6">
      <c r="A27" s="79" t="s">
        <v>144</v>
      </c>
      <c r="B27" s="80" t="s">
        <v>139</v>
      </c>
      <c r="C27" s="80" t="s">
        <v>28</v>
      </c>
      <c r="D27" s="81">
        <f>SUM(Ведомственная!G261)</f>
        <v>236.2</v>
      </c>
      <c r="E27" s="81">
        <f>SUM(Ведомственная!H261)</f>
        <v>0</v>
      </c>
      <c r="F27" s="81">
        <f>SUM(Ведомственная!I261)</f>
        <v>0</v>
      </c>
    </row>
    <row r="28" spans="1:6">
      <c r="A28" s="79" t="s">
        <v>145</v>
      </c>
      <c r="B28" s="80" t="s">
        <v>139</v>
      </c>
      <c r="C28" s="80" t="s">
        <v>35</v>
      </c>
      <c r="D28" s="81">
        <f>SUM(Ведомственная!G276)</f>
        <v>96355.299999999988</v>
      </c>
      <c r="E28" s="81">
        <f>SUM(Ведомственная!H276)</f>
        <v>27854.399999999998</v>
      </c>
      <c r="F28" s="81">
        <f>SUM(Ведомственная!I276)</f>
        <v>35651.100000000006</v>
      </c>
    </row>
    <row r="29" spans="1:6">
      <c r="A29" s="79" t="s">
        <v>146</v>
      </c>
      <c r="B29" s="80" t="s">
        <v>139</v>
      </c>
      <c r="C29" s="80" t="s">
        <v>45</v>
      </c>
      <c r="D29" s="82">
        <f>SUM(Ведомственная!G323)+Ведомственная!G741</f>
        <v>806099.60000000009</v>
      </c>
      <c r="E29" s="82">
        <f>SUM(Ведомственная!H323)+Ведомственная!H741</f>
        <v>530852</v>
      </c>
      <c r="F29" s="82">
        <f>SUM(Ведомственная!I323)+Ведомственная!I741</f>
        <v>308737.7</v>
      </c>
    </row>
    <row r="30" spans="1:6" ht="31.5">
      <c r="A30" s="79" t="s">
        <v>147</v>
      </c>
      <c r="B30" s="80" t="s">
        <v>139</v>
      </c>
      <c r="C30" s="80" t="s">
        <v>139</v>
      </c>
      <c r="D30" s="82">
        <f>SUM(Ведомственная!G389)+Ведомственная!G747</f>
        <v>134775.80000000002</v>
      </c>
      <c r="E30" s="82">
        <f>SUM(Ведомственная!H389)+Ведомственная!H747</f>
        <v>2815.1000000000004</v>
      </c>
      <c r="F30" s="82">
        <f>SUM(Ведомственная!I389)+Ведомственная!I747</f>
        <v>30578.899999999998</v>
      </c>
    </row>
    <row r="31" spans="1:6" s="78" customFormat="1">
      <c r="A31" s="75" t="s">
        <v>291</v>
      </c>
      <c r="B31" s="76" t="s">
        <v>60</v>
      </c>
      <c r="C31" s="76" t="s">
        <v>26</v>
      </c>
      <c r="D31" s="77">
        <f>SUM(D32:D33)</f>
        <v>80063.099999999991</v>
      </c>
      <c r="E31" s="77">
        <f>SUM(E32:E33)</f>
        <v>33735.800000000003</v>
      </c>
      <c r="F31" s="77">
        <f>SUM(F32:F33)</f>
        <v>30306.600000000002</v>
      </c>
    </row>
    <row r="32" spans="1:6" ht="31.5">
      <c r="A32" s="79" t="s">
        <v>203</v>
      </c>
      <c r="B32" s="80" t="s">
        <v>60</v>
      </c>
      <c r="C32" s="80" t="s">
        <v>45</v>
      </c>
      <c r="D32" s="81">
        <f>SUM(Ведомственная!G414)</f>
        <v>10908.7</v>
      </c>
      <c r="E32" s="81">
        <f>SUM(Ведомственная!H414)</f>
        <v>10205.5</v>
      </c>
      <c r="F32" s="81">
        <f>SUM(Ведомственная!I414)</f>
        <v>10205.5</v>
      </c>
    </row>
    <row r="33" spans="1:6">
      <c r="A33" s="79" t="s">
        <v>148</v>
      </c>
      <c r="B33" s="80" t="s">
        <v>60</v>
      </c>
      <c r="C33" s="80" t="s">
        <v>139</v>
      </c>
      <c r="D33" s="81">
        <f>SUM(Ведомственная!G420)+Ведомственная!G540</f>
        <v>69154.399999999994</v>
      </c>
      <c r="E33" s="81">
        <f>SUM(Ведомственная!H420)+Ведомственная!H540</f>
        <v>23530.3</v>
      </c>
      <c r="F33" s="81">
        <f>SUM(Ведомственная!I420)+Ведомственная!I540</f>
        <v>20101.100000000002</v>
      </c>
    </row>
    <row r="34" spans="1:6" s="78" customFormat="1">
      <c r="A34" s="75" t="s">
        <v>88</v>
      </c>
      <c r="B34" s="76" t="s">
        <v>89</v>
      </c>
      <c r="C34" s="76" t="s">
        <v>26</v>
      </c>
      <c r="D34" s="77">
        <f>SUM(D35:D40)</f>
        <v>3728894.7000000011</v>
      </c>
      <c r="E34" s="77">
        <f>SUM(E35:E40)</f>
        <v>3484178.4</v>
      </c>
      <c r="F34" s="77">
        <f>SUM(F35:F40)</f>
        <v>3495349.3999999994</v>
      </c>
    </row>
    <row r="35" spans="1:6">
      <c r="A35" s="79" t="s">
        <v>149</v>
      </c>
      <c r="B35" s="80" t="s">
        <v>89</v>
      </c>
      <c r="C35" s="80" t="s">
        <v>28</v>
      </c>
      <c r="D35" s="81">
        <f>SUM(Ведомственная!G879)</f>
        <v>1204637.7000000002</v>
      </c>
      <c r="E35" s="81">
        <f>SUM(Ведомственная!H879)</f>
        <v>1156607.1999999997</v>
      </c>
      <c r="F35" s="81">
        <f>SUM(Ведомственная!I879)</f>
        <v>1163306.2999999998</v>
      </c>
    </row>
    <row r="36" spans="1:6">
      <c r="A36" s="79" t="s">
        <v>150</v>
      </c>
      <c r="B36" s="80" t="s">
        <v>89</v>
      </c>
      <c r="C36" s="80" t="s">
        <v>35</v>
      </c>
      <c r="D36" s="81">
        <f>SUM(Ведомственная!G935)</f>
        <v>2004052.6000000003</v>
      </c>
      <c r="E36" s="81">
        <f>SUM(Ведомственная!H935)</f>
        <v>1839002.3</v>
      </c>
      <c r="F36" s="81">
        <f>SUM(Ведомственная!I935)</f>
        <v>1852651.3</v>
      </c>
    </row>
    <row r="37" spans="1:6">
      <c r="A37" s="79" t="s">
        <v>90</v>
      </c>
      <c r="B37" s="80" t="s">
        <v>89</v>
      </c>
      <c r="C37" s="80" t="s">
        <v>45</v>
      </c>
      <c r="D37" s="81">
        <f>SUM(Ведомственная!G1225+Ведомственная!G1048)</f>
        <v>358595.2</v>
      </c>
      <c r="E37" s="81">
        <f>SUM(Ведомственная!H1225+Ведомственная!H1048)</f>
        <v>350216.5</v>
      </c>
      <c r="F37" s="81">
        <f>SUM(Ведомственная!I1225+Ведомственная!I1048)</f>
        <v>341039.4</v>
      </c>
    </row>
    <row r="38" spans="1:6" ht="31.5">
      <c r="A38" s="2" t="s">
        <v>540</v>
      </c>
      <c r="B38" s="80" t="s">
        <v>89</v>
      </c>
      <c r="C38" s="80" t="s">
        <v>139</v>
      </c>
      <c r="D38" s="82">
        <f>SUM(Ведомственная!G32+Ведомственная!G438+Ведомственная!G545+Ведомственная!G561+Ведомственная!G1081)+Ведомственная!G1262</f>
        <v>240.5</v>
      </c>
      <c r="E38" s="82">
        <f>SUM(Ведомственная!H32+Ведомственная!H438+Ведомственная!H545+Ведомственная!H561+Ведомственная!H1081)+Ведомственная!H1262</f>
        <v>157.5</v>
      </c>
      <c r="F38" s="82">
        <f>SUM(Ведомственная!I32+Ведомственная!I438+Ведомственная!I545+Ведомственная!I561+Ведомственная!I1081)+Ведомственная!I1262</f>
        <v>157.5</v>
      </c>
    </row>
    <row r="39" spans="1:6">
      <c r="A39" s="79" t="s">
        <v>151</v>
      </c>
      <c r="B39" s="80" t="s">
        <v>89</v>
      </c>
      <c r="C39" s="80" t="s">
        <v>89</v>
      </c>
      <c r="D39" s="81">
        <f>SUM(Ведомственная!G576+Ведомственная!G755+Ведомственная!G1089+Ведомственная!G1267)</f>
        <v>6737.5</v>
      </c>
      <c r="E39" s="81">
        <f>SUM(Ведомственная!H576+Ведомственная!H755+Ведомственная!H1089+Ведомственная!H1267)</f>
        <v>6319.5</v>
      </c>
      <c r="F39" s="81">
        <f>SUM(Ведомственная!I576+Ведомственная!I755+Ведомственная!I1089+Ведомственная!I1267)</f>
        <v>6319.5</v>
      </c>
    </row>
    <row r="40" spans="1:6">
      <c r="A40" s="79" t="s">
        <v>152</v>
      </c>
      <c r="B40" s="80" t="s">
        <v>89</v>
      </c>
      <c r="C40" s="80" t="s">
        <v>142</v>
      </c>
      <c r="D40" s="81">
        <f>SUM(Ведомственная!G1114)+Ведомственная!G464</f>
        <v>154631.20000000001</v>
      </c>
      <c r="E40" s="81">
        <f>SUM(Ведомственная!H1114)+Ведомственная!H464</f>
        <v>131875.4</v>
      </c>
      <c r="F40" s="81">
        <f>SUM(Ведомственная!I1114)+Ведомственная!I464</f>
        <v>131875.4</v>
      </c>
    </row>
    <row r="41" spans="1:6" s="78" customFormat="1">
      <c r="A41" s="75" t="s">
        <v>292</v>
      </c>
      <c r="B41" s="76" t="s">
        <v>13</v>
      </c>
      <c r="C41" s="76" t="s">
        <v>26</v>
      </c>
      <c r="D41" s="77">
        <f>SUM(D42:D43)</f>
        <v>311535.89999999997</v>
      </c>
      <c r="E41" s="77">
        <f>SUM(E42:E43)</f>
        <v>247415.9</v>
      </c>
      <c r="F41" s="77">
        <f>SUM(F42:F43)</f>
        <v>243132.3</v>
      </c>
    </row>
    <row r="42" spans="1:6">
      <c r="A42" s="79" t="s">
        <v>153</v>
      </c>
      <c r="B42" s="80" t="s">
        <v>13</v>
      </c>
      <c r="C42" s="80" t="s">
        <v>28</v>
      </c>
      <c r="D42" s="81">
        <f>SUM(Ведомственная!G1276)+Ведомственная!G469</f>
        <v>237411.09999999998</v>
      </c>
      <c r="E42" s="81">
        <f>SUM(Ведомственная!H1276)+Ведомственная!H469</f>
        <v>186434.9</v>
      </c>
      <c r="F42" s="81">
        <f>SUM(Ведомственная!I1276)+Ведомственная!I469</f>
        <v>185830.39999999999</v>
      </c>
    </row>
    <row r="43" spans="1:6">
      <c r="A43" s="79" t="s">
        <v>659</v>
      </c>
      <c r="B43" s="80" t="s">
        <v>13</v>
      </c>
      <c r="C43" s="80" t="s">
        <v>11</v>
      </c>
      <c r="D43" s="81">
        <f>SUM(Ведомственная!G1362)</f>
        <v>74124.800000000003</v>
      </c>
      <c r="E43" s="81">
        <f>SUM(Ведомственная!H1362)</f>
        <v>60981.000000000007</v>
      </c>
      <c r="F43" s="81">
        <f>SUM(Ведомственная!I1362)</f>
        <v>57301.900000000009</v>
      </c>
    </row>
    <row r="44" spans="1:6" s="78" customFormat="1">
      <c r="A44" s="75" t="s">
        <v>24</v>
      </c>
      <c r="B44" s="76" t="s">
        <v>25</v>
      </c>
      <c r="C44" s="76" t="s">
        <v>26</v>
      </c>
      <c r="D44" s="77">
        <f>SUM(D45:D48)</f>
        <v>1254729.2</v>
      </c>
      <c r="E44" s="77">
        <f>SUM(E45:E48)</f>
        <v>1286251.1000000001</v>
      </c>
      <c r="F44" s="77">
        <f>SUM(F45:F48)</f>
        <v>1438456.5</v>
      </c>
    </row>
    <row r="45" spans="1:6">
      <c r="A45" s="79" t="s">
        <v>27</v>
      </c>
      <c r="B45" s="80" t="s">
        <v>25</v>
      </c>
      <c r="C45" s="80" t="s">
        <v>28</v>
      </c>
      <c r="D45" s="81">
        <f>SUM(Ведомственная!G584)</f>
        <v>18824.5</v>
      </c>
      <c r="E45" s="81">
        <f>SUM(Ведомственная!H584)</f>
        <v>18824.5</v>
      </c>
      <c r="F45" s="81">
        <f>SUM(Ведомственная!I584)</f>
        <v>18824.5</v>
      </c>
    </row>
    <row r="46" spans="1:6">
      <c r="A46" s="79" t="s">
        <v>44</v>
      </c>
      <c r="B46" s="80" t="s">
        <v>25</v>
      </c>
      <c r="C46" s="80" t="s">
        <v>45</v>
      </c>
      <c r="D46" s="81">
        <f>SUM(Ведомственная!G595)+Ведомственная!G1180+Ведомственная!G762</f>
        <v>748285.5</v>
      </c>
      <c r="E46" s="81">
        <f>SUM(Ведомственная!H595)+Ведомственная!H1180+Ведомственная!H762</f>
        <v>805816.4</v>
      </c>
      <c r="F46" s="81">
        <f>SUM(Ведомственная!I595)+Ведомственная!I1180+Ведомственная!I762</f>
        <v>844938.9</v>
      </c>
    </row>
    <row r="47" spans="1:6">
      <c r="A47" s="79" t="s">
        <v>154</v>
      </c>
      <c r="B47" s="80" t="s">
        <v>25</v>
      </c>
      <c r="C47" s="80" t="s">
        <v>11</v>
      </c>
      <c r="D47" s="81">
        <f>SUM(Ведомственная!G670+Ведомственная!G480+Ведомственная!G1186)</f>
        <v>392097.4</v>
      </c>
      <c r="E47" s="81">
        <f>SUM(Ведомственная!H670+Ведомственная!H480+Ведомственная!H1186)</f>
        <v>386485.39999999997</v>
      </c>
      <c r="F47" s="81">
        <f>SUM(Ведомственная!I670+Ведомственная!I480+Ведомственная!I1186)</f>
        <v>396492.10000000003</v>
      </c>
    </row>
    <row r="48" spans="1:6">
      <c r="A48" s="79" t="s">
        <v>59</v>
      </c>
      <c r="B48" s="80" t="s">
        <v>25</v>
      </c>
      <c r="C48" s="80" t="s">
        <v>60</v>
      </c>
      <c r="D48" s="81">
        <f>SUM(Ведомственная!G491+Ведомственная!G550+Ведомственная!G695+Ведомственная!G1210)</f>
        <v>95521.8</v>
      </c>
      <c r="E48" s="81">
        <f>SUM(Ведомственная!H491+Ведомственная!H550+Ведомственная!H695+Ведомственная!H1210)</f>
        <v>75124.800000000003</v>
      </c>
      <c r="F48" s="81">
        <f>SUM(Ведомственная!I491+Ведомственная!I550+Ведомственная!I695+Ведомственная!I1210)</f>
        <v>178201</v>
      </c>
    </row>
    <row r="49" spans="1:6" s="78" customFormat="1">
      <c r="A49" s="75" t="s">
        <v>215</v>
      </c>
      <c r="B49" s="76" t="s">
        <v>140</v>
      </c>
      <c r="C49" s="76" t="s">
        <v>26</v>
      </c>
      <c r="D49" s="77">
        <f>SUM(D50:D53)</f>
        <v>521012.80000000005</v>
      </c>
      <c r="E49" s="77">
        <f>SUM(E50:E53)</f>
        <v>288574.7</v>
      </c>
      <c r="F49" s="77">
        <f>SUM(F50:F53)</f>
        <v>308517.5</v>
      </c>
    </row>
    <row r="50" spans="1:6">
      <c r="A50" s="79" t="s">
        <v>155</v>
      </c>
      <c r="B50" s="80" t="s">
        <v>140</v>
      </c>
      <c r="C50" s="80" t="s">
        <v>28</v>
      </c>
      <c r="D50" s="81">
        <f>SUM(Ведомственная!G768)</f>
        <v>310487.50000000006</v>
      </c>
      <c r="E50" s="81">
        <f>SUM(Ведомственная!H768)</f>
        <v>250937.80000000002</v>
      </c>
      <c r="F50" s="81">
        <f>SUM(Ведомственная!I768)</f>
        <v>260203.7</v>
      </c>
    </row>
    <row r="51" spans="1:6">
      <c r="A51" s="79" t="s">
        <v>156</v>
      </c>
      <c r="B51" s="80" t="s">
        <v>140</v>
      </c>
      <c r="C51" s="80" t="s">
        <v>35</v>
      </c>
      <c r="D51" s="81">
        <f>Ведомственная!G812</f>
        <v>30910.699999999997</v>
      </c>
      <c r="E51" s="81">
        <f>Ведомственная!H812</f>
        <v>17628</v>
      </c>
      <c r="F51" s="81">
        <f>Ведомственная!I812</f>
        <v>28304.899999999998</v>
      </c>
    </row>
    <row r="52" spans="1:6" ht="13.5" customHeight="1">
      <c r="A52" s="79" t="s">
        <v>157</v>
      </c>
      <c r="B52" s="80" t="s">
        <v>140</v>
      </c>
      <c r="C52" s="80" t="s">
        <v>45</v>
      </c>
      <c r="D52" s="81">
        <f>Ведомственная!G848</f>
        <v>13034.1</v>
      </c>
      <c r="E52" s="81">
        <f>Ведомственная!H848</f>
        <v>5423.3</v>
      </c>
      <c r="F52" s="81">
        <f>Ведомственная!I848</f>
        <v>5423.3</v>
      </c>
    </row>
    <row r="53" spans="1:6" ht="31.5">
      <c r="A53" s="79" t="s">
        <v>158</v>
      </c>
      <c r="B53" s="80" t="s">
        <v>140</v>
      </c>
      <c r="C53" s="80" t="s">
        <v>139</v>
      </c>
      <c r="D53" s="81">
        <f>SUM(Ведомственная!G863)+Ведомственная!G1222+Ведомственная!G501</f>
        <v>166580.5</v>
      </c>
      <c r="E53" s="81">
        <f>SUM(Ведомственная!H863)+Ведомственная!H1222+Ведомственная!H501</f>
        <v>14585.6</v>
      </c>
      <c r="F53" s="81">
        <f>SUM(Ведомственная!I863)+Ведомственная!I1222+Ведомственная!I501</f>
        <v>14585.6</v>
      </c>
    </row>
    <row r="54" spans="1:6" ht="31.5" hidden="1">
      <c r="A54" s="75" t="s">
        <v>550</v>
      </c>
      <c r="B54" s="76" t="s">
        <v>75</v>
      </c>
      <c r="C54" s="76" t="s">
        <v>26</v>
      </c>
      <c r="D54" s="77">
        <f>SUM(D55)</f>
        <v>0</v>
      </c>
      <c r="E54" s="111">
        <f t="shared" ref="E54:F54" si="1">SUM(E55)</f>
        <v>0</v>
      </c>
      <c r="F54" s="111">
        <f t="shared" si="1"/>
        <v>0</v>
      </c>
    </row>
    <row r="55" spans="1:6" ht="31.5" hidden="1">
      <c r="A55" s="79" t="s">
        <v>554</v>
      </c>
      <c r="B55" s="80" t="s">
        <v>75</v>
      </c>
      <c r="C55" s="80" t="s">
        <v>28</v>
      </c>
      <c r="D55" s="81">
        <f>SUM(Ведомственная!G555)</f>
        <v>0</v>
      </c>
      <c r="E55" s="82">
        <f>SUM(Ведомственная!H555)</f>
        <v>0</v>
      </c>
      <c r="F55" s="82">
        <f>SUM(Ведомственная!I555)</f>
        <v>0</v>
      </c>
    </row>
    <row r="56" spans="1:6">
      <c r="A56" s="75" t="s">
        <v>509</v>
      </c>
      <c r="B56" s="80"/>
      <c r="C56" s="80"/>
      <c r="D56" s="81"/>
      <c r="E56" s="10">
        <v>85000</v>
      </c>
      <c r="F56" s="10">
        <v>180000</v>
      </c>
    </row>
    <row r="57" spans="1:6" s="78" customFormat="1" ht="20.25" customHeight="1">
      <c r="A57" s="75" t="s">
        <v>159</v>
      </c>
      <c r="B57" s="83"/>
      <c r="C57" s="83"/>
      <c r="D57" s="84">
        <f>SUM(D9+D18+D22+D26+D31+D34+D41+D44+D49)+D54+D56</f>
        <v>8962124.1000000015</v>
      </c>
      <c r="E57" s="84">
        <f>SUM(E9+E18+E22+E26+E31+E34+E41+E44+E49)+E54+E56</f>
        <v>6999970.7999999998</v>
      </c>
      <c r="F57" s="84">
        <f>SUM(F9+F18+F22+F26+F31+F34+F41+F44+F49)+F54+F56</f>
        <v>7128502.4999999991</v>
      </c>
    </row>
    <row r="58" spans="1:6">
      <c r="D58" s="85"/>
      <c r="E58" s="85"/>
      <c r="F58" s="85"/>
    </row>
    <row r="59" spans="1:6" hidden="1">
      <c r="D59" s="86">
        <f>SUM(Ведомственная!G1428)</f>
        <v>8962124.0999999996</v>
      </c>
      <c r="E59" s="86">
        <f>SUM(Ведомственная!H1428)</f>
        <v>6999970.7999999998</v>
      </c>
      <c r="F59" s="86">
        <f>SUM(Ведомственная!I1428)</f>
        <v>7128502.4999999991</v>
      </c>
    </row>
    <row r="60" spans="1:6" hidden="1">
      <c r="D60" s="86">
        <f>SUM(D59-D57)</f>
        <v>-1.862645149230957E-9</v>
      </c>
      <c r="E60" s="86">
        <f>SUM(E59-E57)</f>
        <v>0</v>
      </c>
      <c r="F60" s="86">
        <f>SUM(F59-F57)</f>
        <v>0</v>
      </c>
    </row>
    <row r="61" spans="1:6" hidden="1">
      <c r="D61" s="87"/>
      <c r="E61" s="87"/>
      <c r="F61" s="87"/>
    </row>
  </sheetData>
  <mergeCells count="1">
    <mergeCell ref="A6:F6"/>
  </mergeCells>
  <conditionalFormatting sqref="E21:F21 E38:F39 E42:F42 D9:D56 E33:F33 E36:F36 E14:F14 E17:F18 E53:F55 E50:F50 E46:F48 E29:F30">
    <cfRule type="cellIs" dxfId="2" priority="16" operator="lessThan">
      <formula>0</formula>
    </cfRule>
  </conditionalFormatting>
  <conditionalFormatting sqref="E9:E13 E37 E40:E41 E22:E28 E19:E20 E56 E49 E43:E45 E34:E35 E15:E16 E51:E52 E31:E32">
    <cfRule type="cellIs" dxfId="1" priority="2" operator="lessThan">
      <formula>0</formula>
    </cfRule>
  </conditionalFormatting>
  <conditionalFormatting sqref="F9:F13 F37 F40:F41 F22:F28 F19:F20 F56 F49 F43:F45 F34:F35 F15:F16 F51:F52 F31:F32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2024-06-17T06:13:20Z</cp:lastPrinted>
  <dcterms:created xsi:type="dcterms:W3CDTF">2016-11-10T06:54:02Z</dcterms:created>
  <dcterms:modified xsi:type="dcterms:W3CDTF">2024-06-17T06:13:41Z</dcterms:modified>
</cp:coreProperties>
</file>